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C:\Users\a0668079\TI Drive\TPS\TPS7H1101A\CSREval\"/>
    </mc:Choice>
  </mc:AlternateContent>
  <xr:revisionPtr revIDLastSave="0" documentId="13_ncr:1_{B1ECEAC6-0014-4A78-A95C-0C3020157585}" xr6:coauthVersionLast="36" xr6:coauthVersionMax="36" xr10:uidLastSave="{00000000-0000-0000-0000-000000000000}"/>
  <bookViews>
    <workbookView xWindow="678" yWindow="-96" windowWidth="11688" windowHeight="5760" activeTab="1" xr2:uid="{00000000-000D-0000-FFFF-FFFF00000000}"/>
  </bookViews>
  <sheets>
    <sheet name="ReadMe" sheetId="20" r:id="rId1"/>
    <sheet name="Design" sheetId="17" r:id="rId2"/>
    <sheet name="Schematic" sheetId="21" r:id="rId3"/>
    <sheet name="Constants" sheetId="19" r:id="rId4"/>
    <sheet name="RevisionHistory" sheetId="16" r:id="rId5"/>
  </sheets>
  <calcPr calcId="191029"/>
</workbook>
</file>

<file path=xl/calcChain.xml><?xml version="1.0" encoding="utf-8"?>
<calcChain xmlns="http://schemas.openxmlformats.org/spreadsheetml/2006/main">
  <c r="B70" i="17" l="1"/>
  <c r="B57" i="17" l="1"/>
  <c r="B11" i="17" l="1"/>
  <c r="R7" i="21"/>
  <c r="S7" i="21" s="1"/>
  <c r="R6" i="21"/>
  <c r="S6" i="21" s="1"/>
  <c r="R5" i="21"/>
  <c r="S5" i="21" s="1"/>
  <c r="R4" i="21"/>
  <c r="S4" i="21" s="1"/>
  <c r="R3" i="21"/>
  <c r="S3" i="21" s="1"/>
  <c r="R2" i="21"/>
  <c r="S2" i="21" s="1"/>
  <c r="B61" i="17" l="1"/>
  <c r="B69" i="17" l="1"/>
  <c r="B60" i="17"/>
  <c r="B68" i="17" l="1"/>
  <c r="B48" i="17"/>
  <c r="E60" i="17" l="1"/>
  <c r="E67" i="17"/>
  <c r="B64" i="17"/>
  <c r="B65" i="17"/>
  <c r="B62" i="17"/>
  <c r="B63" i="17"/>
  <c r="B55" i="17"/>
  <c r="B53" i="17"/>
  <c r="B71" i="17" l="1"/>
  <c r="B15" i="17"/>
  <c r="B13" i="17"/>
  <c r="B38" i="17"/>
  <c r="E61" i="17" s="1"/>
  <c r="B24" i="17"/>
  <c r="B27" i="17" s="1"/>
  <c r="E72" i="17" s="1"/>
  <c r="B41" i="17"/>
  <c r="E63" i="17" s="1"/>
  <c r="B40" i="17"/>
  <c r="E62" i="17" s="1"/>
  <c r="B66" i="17" l="1"/>
  <c r="R8" i="21"/>
  <c r="S8" i="21" s="1"/>
  <c r="B42" i="17"/>
  <c r="E64" i="17" s="1"/>
  <c r="B36" i="17"/>
  <c r="E68" i="17"/>
  <c r="B12" i="17"/>
  <c r="B26" i="17"/>
  <c r="B20" i="17"/>
  <c r="E9" i="19"/>
  <c r="E10" i="19"/>
  <c r="B25" i="17" s="1"/>
  <c r="E11" i="19"/>
  <c r="B16" i="17"/>
  <c r="B67" i="17" s="1"/>
  <c r="P962" i="19"/>
  <c r="P961" i="19"/>
  <c r="P960" i="19"/>
  <c r="P959" i="19"/>
  <c r="P958" i="19"/>
  <c r="P957" i="19"/>
  <c r="P956" i="19"/>
  <c r="P955" i="19"/>
  <c r="P954" i="19"/>
  <c r="P953" i="19"/>
  <c r="P952" i="19"/>
  <c r="P951" i="19"/>
  <c r="P950" i="19"/>
  <c r="P949" i="19"/>
  <c r="P948" i="19"/>
  <c r="P947" i="19"/>
  <c r="P946" i="19"/>
  <c r="P945" i="19"/>
  <c r="P944" i="19"/>
  <c r="P943" i="19"/>
  <c r="P942" i="19"/>
  <c r="P941" i="19"/>
  <c r="P940" i="19"/>
  <c r="P939" i="19"/>
  <c r="P938" i="19"/>
  <c r="P937" i="19"/>
  <c r="P936" i="19"/>
  <c r="P935" i="19"/>
  <c r="P934" i="19"/>
  <c r="P933" i="19"/>
  <c r="P932" i="19"/>
  <c r="P931" i="19"/>
  <c r="P930" i="19"/>
  <c r="P929" i="19"/>
  <c r="P928" i="19"/>
  <c r="P927" i="19"/>
  <c r="P926" i="19"/>
  <c r="P925" i="19"/>
  <c r="P924" i="19"/>
  <c r="P923" i="19"/>
  <c r="P922" i="19"/>
  <c r="P921" i="19"/>
  <c r="P920" i="19"/>
  <c r="P919" i="19"/>
  <c r="P918" i="19"/>
  <c r="P917" i="19"/>
  <c r="P916" i="19"/>
  <c r="P915" i="19"/>
  <c r="P914" i="19"/>
  <c r="P913" i="19"/>
  <c r="P912" i="19"/>
  <c r="P911" i="19"/>
  <c r="P910" i="19"/>
  <c r="P909" i="19"/>
  <c r="P908" i="19"/>
  <c r="P907" i="19"/>
  <c r="P906" i="19"/>
  <c r="P905" i="19"/>
  <c r="P904" i="19"/>
  <c r="P903" i="19"/>
  <c r="P902" i="19"/>
  <c r="P901" i="19"/>
  <c r="P900" i="19"/>
  <c r="P899" i="19"/>
  <c r="P898" i="19"/>
  <c r="P897" i="19"/>
  <c r="P896" i="19"/>
  <c r="P895" i="19"/>
  <c r="P894" i="19"/>
  <c r="P893" i="19"/>
  <c r="P892" i="19"/>
  <c r="P891" i="19"/>
  <c r="P890" i="19"/>
  <c r="P889" i="19"/>
  <c r="P888" i="19"/>
  <c r="P887" i="19"/>
  <c r="P886" i="19"/>
  <c r="P885" i="19"/>
  <c r="P884" i="19"/>
  <c r="P883" i="19"/>
  <c r="P882" i="19"/>
  <c r="P881" i="19"/>
  <c r="P880" i="19"/>
  <c r="P879" i="19"/>
  <c r="P878" i="19"/>
  <c r="P877" i="19"/>
  <c r="P876" i="19"/>
  <c r="P875" i="19"/>
  <c r="P874" i="19"/>
  <c r="P873" i="19"/>
  <c r="P872" i="19"/>
  <c r="P871" i="19"/>
  <c r="P870" i="19"/>
  <c r="P869" i="19"/>
  <c r="P868" i="19"/>
  <c r="P867" i="19"/>
  <c r="P866" i="19"/>
  <c r="P865" i="19"/>
  <c r="P864" i="19"/>
  <c r="P863" i="19"/>
  <c r="P862" i="19"/>
  <c r="P861" i="19"/>
  <c r="P860" i="19"/>
  <c r="P859" i="19"/>
  <c r="P858" i="19"/>
  <c r="P857" i="19"/>
  <c r="P856" i="19"/>
  <c r="P855" i="19"/>
  <c r="P854" i="19"/>
  <c r="P853" i="19"/>
  <c r="P852" i="19"/>
  <c r="P851" i="19"/>
  <c r="P850" i="19"/>
  <c r="P849" i="19"/>
  <c r="P848" i="19"/>
  <c r="P847" i="19"/>
  <c r="P846" i="19"/>
  <c r="P845" i="19"/>
  <c r="P844" i="19"/>
  <c r="P843" i="19"/>
  <c r="P842" i="19"/>
  <c r="P841" i="19"/>
  <c r="P840" i="19"/>
  <c r="P839" i="19"/>
  <c r="P838" i="19"/>
  <c r="P837" i="19"/>
  <c r="P836" i="19"/>
  <c r="P835" i="19"/>
  <c r="P834" i="19"/>
  <c r="P833" i="19"/>
  <c r="P832" i="19"/>
  <c r="P831" i="19"/>
  <c r="P830" i="19"/>
  <c r="P829" i="19"/>
  <c r="P828" i="19"/>
  <c r="P827" i="19"/>
  <c r="P826" i="19"/>
  <c r="P825" i="19"/>
  <c r="P824" i="19"/>
  <c r="P823" i="19"/>
  <c r="P822" i="19"/>
  <c r="P821" i="19"/>
  <c r="P820" i="19"/>
  <c r="P819" i="19"/>
  <c r="P818" i="19"/>
  <c r="P817" i="19"/>
  <c r="P816" i="19"/>
  <c r="P815" i="19"/>
  <c r="P814" i="19"/>
  <c r="P813" i="19"/>
  <c r="P812" i="19"/>
  <c r="P811" i="19"/>
  <c r="P810" i="19"/>
  <c r="P809" i="19"/>
  <c r="P808" i="19"/>
  <c r="P807" i="19"/>
  <c r="P806" i="19"/>
  <c r="P805" i="19"/>
  <c r="P804" i="19"/>
  <c r="P803" i="19"/>
  <c r="P802" i="19"/>
  <c r="P801" i="19"/>
  <c r="P800" i="19"/>
  <c r="P799" i="19"/>
  <c r="P798" i="19"/>
  <c r="P797" i="19"/>
  <c r="P796" i="19"/>
  <c r="P795" i="19"/>
  <c r="P794" i="19"/>
  <c r="P793" i="19"/>
  <c r="P792" i="19"/>
  <c r="P791" i="19"/>
  <c r="P790" i="19"/>
  <c r="P789" i="19"/>
  <c r="P788" i="19"/>
  <c r="P787" i="19"/>
  <c r="P786" i="19"/>
  <c r="P785" i="19"/>
  <c r="P784" i="19"/>
  <c r="P783" i="19"/>
  <c r="P782" i="19"/>
  <c r="P781" i="19"/>
  <c r="P780" i="19"/>
  <c r="P779" i="19"/>
  <c r="P778" i="19"/>
  <c r="P777" i="19"/>
  <c r="P776" i="19"/>
  <c r="P775" i="19"/>
  <c r="P774" i="19"/>
  <c r="P773" i="19"/>
  <c r="P772" i="19"/>
  <c r="P771" i="19"/>
  <c r="P770" i="19"/>
  <c r="P769" i="19"/>
  <c r="P768" i="19"/>
  <c r="P767" i="19"/>
  <c r="P766" i="19"/>
  <c r="P765" i="19"/>
  <c r="P764" i="19"/>
  <c r="P763" i="19"/>
  <c r="P762" i="19"/>
  <c r="P761" i="19"/>
  <c r="P760" i="19"/>
  <c r="P759" i="19"/>
  <c r="P758" i="19"/>
  <c r="P757" i="19"/>
  <c r="P756" i="19"/>
  <c r="P755" i="19"/>
  <c r="P754" i="19"/>
  <c r="P753" i="19"/>
  <c r="P752" i="19"/>
  <c r="P751" i="19"/>
  <c r="P750" i="19"/>
  <c r="P749" i="19"/>
  <c r="P748" i="19"/>
  <c r="P747" i="19"/>
  <c r="P746" i="19"/>
  <c r="P745" i="19"/>
  <c r="P744" i="19"/>
  <c r="P743" i="19"/>
  <c r="P742" i="19"/>
  <c r="P741" i="19"/>
  <c r="P740" i="19"/>
  <c r="P739" i="19"/>
  <c r="P738" i="19"/>
  <c r="P737" i="19"/>
  <c r="P736" i="19"/>
  <c r="P735" i="19"/>
  <c r="P734" i="19"/>
  <c r="P733" i="19"/>
  <c r="P732" i="19"/>
  <c r="P731" i="19"/>
  <c r="P730" i="19"/>
  <c r="P729" i="19"/>
  <c r="P728" i="19"/>
  <c r="P727" i="19"/>
  <c r="P726" i="19"/>
  <c r="P725" i="19"/>
  <c r="P724" i="19"/>
  <c r="P723" i="19"/>
  <c r="P722" i="19"/>
  <c r="P721" i="19"/>
  <c r="P720" i="19"/>
  <c r="P719" i="19"/>
  <c r="P718" i="19"/>
  <c r="P717" i="19"/>
  <c r="P716" i="19"/>
  <c r="P715" i="19"/>
  <c r="P714" i="19"/>
  <c r="P713" i="19"/>
  <c r="P712" i="19"/>
  <c r="P711" i="19"/>
  <c r="P710" i="19"/>
  <c r="P709" i="19"/>
  <c r="P708" i="19"/>
  <c r="P707" i="19"/>
  <c r="P706" i="19"/>
  <c r="P705" i="19"/>
  <c r="P704" i="19"/>
  <c r="P703" i="19"/>
  <c r="P702" i="19"/>
  <c r="P701" i="19"/>
  <c r="P700" i="19"/>
  <c r="P699" i="19"/>
  <c r="P698" i="19"/>
  <c r="P697" i="19"/>
  <c r="P696" i="19"/>
  <c r="P695" i="19"/>
  <c r="P694" i="19"/>
  <c r="P693" i="19"/>
  <c r="P692" i="19"/>
  <c r="P691" i="19"/>
  <c r="P690" i="19"/>
  <c r="P689" i="19"/>
  <c r="P688" i="19"/>
  <c r="P687" i="19"/>
  <c r="P686" i="19"/>
  <c r="P685" i="19"/>
  <c r="P684" i="19"/>
  <c r="P683" i="19"/>
  <c r="P682" i="19"/>
  <c r="P681" i="19"/>
  <c r="P680" i="19"/>
  <c r="P679" i="19"/>
  <c r="P678" i="19"/>
  <c r="P677" i="19"/>
  <c r="P676" i="19"/>
  <c r="P675" i="19"/>
  <c r="P674" i="19"/>
  <c r="P673" i="19"/>
  <c r="P672" i="19"/>
  <c r="P671" i="19"/>
  <c r="P670" i="19"/>
  <c r="P669" i="19"/>
  <c r="P668" i="19"/>
  <c r="P667" i="19"/>
  <c r="P666" i="19"/>
  <c r="P665" i="19"/>
  <c r="P664" i="19"/>
  <c r="P663" i="19"/>
  <c r="P662" i="19"/>
  <c r="P661" i="19"/>
  <c r="P660" i="19"/>
  <c r="P659" i="19"/>
  <c r="P658" i="19"/>
  <c r="P657" i="19"/>
  <c r="P656" i="19"/>
  <c r="P655" i="19"/>
  <c r="P654" i="19"/>
  <c r="P653" i="19"/>
  <c r="P652" i="19"/>
  <c r="P651" i="19"/>
  <c r="P650" i="19"/>
  <c r="P649" i="19"/>
  <c r="P648" i="19"/>
  <c r="P647" i="19"/>
  <c r="P646" i="19"/>
  <c r="P645" i="19"/>
  <c r="P644" i="19"/>
  <c r="P643" i="19"/>
  <c r="P642" i="19"/>
  <c r="P641" i="19"/>
  <c r="P640" i="19"/>
  <c r="P639" i="19"/>
  <c r="P638" i="19"/>
  <c r="P637" i="19"/>
  <c r="P636" i="19"/>
  <c r="P635" i="19"/>
  <c r="P634" i="19"/>
  <c r="P633" i="19"/>
  <c r="P632" i="19"/>
  <c r="P631" i="19"/>
  <c r="P630" i="19"/>
  <c r="P629" i="19"/>
  <c r="P628" i="19"/>
  <c r="P627" i="19"/>
  <c r="P626" i="19"/>
  <c r="P625" i="19"/>
  <c r="P624" i="19"/>
  <c r="P623" i="19"/>
  <c r="P622" i="19"/>
  <c r="P621" i="19"/>
  <c r="P620" i="19"/>
  <c r="P619" i="19"/>
  <c r="P618" i="19"/>
  <c r="P617" i="19"/>
  <c r="P616" i="19"/>
  <c r="P615" i="19"/>
  <c r="P614" i="19"/>
  <c r="P613" i="19"/>
  <c r="P612" i="19"/>
  <c r="P611" i="19"/>
  <c r="P610" i="19"/>
  <c r="P609" i="19"/>
  <c r="P608" i="19"/>
  <c r="P607" i="19"/>
  <c r="P606" i="19"/>
  <c r="P605" i="19"/>
  <c r="P604" i="19"/>
  <c r="P603" i="19"/>
  <c r="P602" i="19"/>
  <c r="P601" i="19"/>
  <c r="P600" i="19"/>
  <c r="P599" i="19"/>
  <c r="P598" i="19"/>
  <c r="P597" i="19"/>
  <c r="P596" i="19"/>
  <c r="P595" i="19"/>
  <c r="P594" i="19"/>
  <c r="P593" i="19"/>
  <c r="P592" i="19"/>
  <c r="P591" i="19"/>
  <c r="P590" i="19"/>
  <c r="P589" i="19"/>
  <c r="P588" i="19"/>
  <c r="P587" i="19"/>
  <c r="P586" i="19"/>
  <c r="P585" i="19"/>
  <c r="P584" i="19"/>
  <c r="P583" i="19"/>
  <c r="P582" i="19"/>
  <c r="P581" i="19"/>
  <c r="P580" i="19"/>
  <c r="P579" i="19"/>
  <c r="P963" i="19" s="1"/>
  <c r="O482" i="19"/>
  <c r="O481" i="19"/>
  <c r="O480" i="19"/>
  <c r="O479" i="19"/>
  <c r="O478" i="19"/>
  <c r="O477" i="19"/>
  <c r="O476" i="19"/>
  <c r="O475" i="19"/>
  <c r="O474" i="19"/>
  <c r="O473" i="19"/>
  <c r="O472" i="19"/>
  <c r="O471" i="19"/>
  <c r="O470" i="19"/>
  <c r="O469" i="19"/>
  <c r="O468" i="19"/>
  <c r="O467" i="19"/>
  <c r="O466" i="19"/>
  <c r="O465" i="19"/>
  <c r="O464" i="19"/>
  <c r="O463" i="19"/>
  <c r="O462" i="19"/>
  <c r="O461" i="19"/>
  <c r="O460" i="19"/>
  <c r="O459" i="19"/>
  <c r="O458" i="19"/>
  <c r="O457" i="19"/>
  <c r="O456" i="19"/>
  <c r="O455" i="19"/>
  <c r="O454" i="19"/>
  <c r="O453" i="19"/>
  <c r="O452" i="19"/>
  <c r="O451" i="19"/>
  <c r="O450" i="19"/>
  <c r="O449" i="19"/>
  <c r="O448" i="19"/>
  <c r="O447" i="19"/>
  <c r="O446" i="19"/>
  <c r="O445" i="19"/>
  <c r="O444" i="19"/>
  <c r="O443" i="19"/>
  <c r="O442" i="19"/>
  <c r="O441" i="19"/>
  <c r="O440" i="19"/>
  <c r="O439" i="19"/>
  <c r="O438" i="19"/>
  <c r="O437" i="19"/>
  <c r="O436" i="19"/>
  <c r="O435" i="19"/>
  <c r="O434" i="19"/>
  <c r="O433" i="19"/>
  <c r="O432" i="19"/>
  <c r="O431" i="19"/>
  <c r="O430" i="19"/>
  <c r="O429" i="19"/>
  <c r="O428" i="19"/>
  <c r="O427" i="19"/>
  <c r="O426" i="19"/>
  <c r="O425" i="19"/>
  <c r="O424" i="19"/>
  <c r="O423" i="19"/>
  <c r="O422" i="19"/>
  <c r="O421" i="19"/>
  <c r="O420" i="19"/>
  <c r="O419" i="19"/>
  <c r="O418" i="19"/>
  <c r="O417" i="19"/>
  <c r="O416" i="19"/>
  <c r="O415" i="19"/>
  <c r="O414" i="19"/>
  <c r="O413" i="19"/>
  <c r="O412" i="19"/>
  <c r="O411" i="19"/>
  <c r="O410" i="19"/>
  <c r="O409" i="19"/>
  <c r="O408" i="19"/>
  <c r="O407" i="19"/>
  <c r="O406" i="19"/>
  <c r="O405" i="19"/>
  <c r="O404" i="19"/>
  <c r="O403" i="19"/>
  <c r="O402" i="19"/>
  <c r="O401" i="19"/>
  <c r="O400" i="19"/>
  <c r="O399" i="19"/>
  <c r="O398" i="19"/>
  <c r="O397" i="19"/>
  <c r="O396" i="19"/>
  <c r="O395" i="19"/>
  <c r="O394" i="19"/>
  <c r="O393" i="19"/>
  <c r="O392" i="19"/>
  <c r="O391" i="19"/>
  <c r="O390" i="19"/>
  <c r="O389" i="19"/>
  <c r="O388" i="19"/>
  <c r="O387" i="19"/>
  <c r="O386" i="19"/>
  <c r="O385" i="19"/>
  <c r="O384" i="19"/>
  <c r="O383" i="19"/>
  <c r="O382" i="19"/>
  <c r="O381" i="19"/>
  <c r="O380" i="19"/>
  <c r="O379" i="19"/>
  <c r="O378" i="19"/>
  <c r="O377" i="19"/>
  <c r="O376" i="19"/>
  <c r="O375" i="19"/>
  <c r="O374" i="19"/>
  <c r="O373" i="19"/>
  <c r="O372" i="19"/>
  <c r="O371" i="19"/>
  <c r="O370" i="19"/>
  <c r="O369" i="19"/>
  <c r="O368" i="19"/>
  <c r="O367" i="19"/>
  <c r="O366" i="19"/>
  <c r="O365" i="19"/>
  <c r="O364" i="19"/>
  <c r="O363" i="19"/>
  <c r="O362" i="19"/>
  <c r="O361" i="19"/>
  <c r="O360" i="19"/>
  <c r="O359" i="19"/>
  <c r="O358" i="19"/>
  <c r="O357" i="19"/>
  <c r="O356" i="19"/>
  <c r="O355" i="19"/>
  <c r="O354" i="19"/>
  <c r="O353" i="19"/>
  <c r="O352" i="19"/>
  <c r="O351" i="19"/>
  <c r="O350" i="19"/>
  <c r="O349" i="19"/>
  <c r="O348" i="19"/>
  <c r="O347" i="19"/>
  <c r="O346" i="19"/>
  <c r="O345" i="19"/>
  <c r="O344" i="19"/>
  <c r="O343" i="19"/>
  <c r="O342" i="19"/>
  <c r="O341" i="19"/>
  <c r="O340" i="19"/>
  <c r="O339" i="19"/>
  <c r="O338" i="19"/>
  <c r="O337" i="19"/>
  <c r="O336" i="19"/>
  <c r="O335" i="19"/>
  <c r="O334" i="19"/>
  <c r="O333" i="19"/>
  <c r="O332" i="19"/>
  <c r="O331" i="19"/>
  <c r="O330" i="19"/>
  <c r="O329" i="19"/>
  <c r="O328" i="19"/>
  <c r="O327" i="19"/>
  <c r="O326" i="19"/>
  <c r="O325" i="19"/>
  <c r="O324" i="19"/>
  <c r="O323" i="19"/>
  <c r="O322" i="19"/>
  <c r="O321" i="19"/>
  <c r="O320" i="19"/>
  <c r="O319" i="19"/>
  <c r="O318" i="19"/>
  <c r="O317" i="19"/>
  <c r="O316" i="19"/>
  <c r="O315" i="19"/>
  <c r="O314" i="19"/>
  <c r="O313" i="19"/>
  <c r="O312" i="19"/>
  <c r="O311" i="19"/>
  <c r="O310" i="19"/>
  <c r="O309" i="19"/>
  <c r="O308" i="19"/>
  <c r="O307" i="19"/>
  <c r="O306" i="19"/>
  <c r="O305" i="19"/>
  <c r="O304" i="19"/>
  <c r="O303" i="19"/>
  <c r="O302" i="19"/>
  <c r="O301" i="19"/>
  <c r="O300" i="19"/>
  <c r="O299" i="19"/>
  <c r="O298" i="19"/>
  <c r="O297" i="19"/>
  <c r="O296" i="19"/>
  <c r="O295" i="19"/>
  <c r="O294" i="19"/>
  <c r="O293" i="19"/>
  <c r="O292" i="19"/>
  <c r="O291" i="19"/>
  <c r="O483" i="19" s="1"/>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130" i="19"/>
  <c r="P129" i="19"/>
  <c r="P128" i="19"/>
  <c r="P127" i="19"/>
  <c r="P126" i="19"/>
  <c r="P125" i="19"/>
  <c r="P124" i="19"/>
  <c r="P123" i="19"/>
  <c r="P122" i="19"/>
  <c r="P121" i="19"/>
  <c r="P120" i="19"/>
  <c r="P119" i="19"/>
  <c r="P118" i="19"/>
  <c r="P117" i="19"/>
  <c r="P116" i="19"/>
  <c r="P115" i="19"/>
  <c r="P114" i="19"/>
  <c r="P113" i="19"/>
  <c r="P112" i="19"/>
  <c r="P111" i="19"/>
  <c r="P110" i="19"/>
  <c r="P109" i="19"/>
  <c r="P108" i="19"/>
  <c r="P107" i="19"/>
  <c r="P106" i="19"/>
  <c r="P105" i="19"/>
  <c r="P104" i="19"/>
  <c r="P103" i="19"/>
  <c r="P102" i="19"/>
  <c r="P101" i="19"/>
  <c r="P100" i="19"/>
  <c r="P99" i="19"/>
  <c r="P98" i="19"/>
  <c r="O98" i="19"/>
  <c r="N98" i="19"/>
  <c r="N122" i="19" s="1"/>
  <c r="N146" i="19" s="1"/>
  <c r="N170" i="19" s="1"/>
  <c r="P97" i="19"/>
  <c r="O97" i="19"/>
  <c r="N97" i="19"/>
  <c r="N121" i="19" s="1"/>
  <c r="N145" i="19" s="1"/>
  <c r="N169" i="19" s="1"/>
  <c r="P96" i="19"/>
  <c r="O96" i="19"/>
  <c r="N96" i="19"/>
  <c r="N120" i="19" s="1"/>
  <c r="N144" i="19" s="1"/>
  <c r="N168" i="19" s="1"/>
  <c r="P95" i="19"/>
  <c r="O95" i="19"/>
  <c r="N95" i="19"/>
  <c r="N119" i="19" s="1"/>
  <c r="N143" i="19" s="1"/>
  <c r="N167" i="19" s="1"/>
  <c r="P94" i="19"/>
  <c r="O94" i="19"/>
  <c r="N94" i="19"/>
  <c r="N118" i="19" s="1"/>
  <c r="N142" i="19" s="1"/>
  <c r="N166" i="19" s="1"/>
  <c r="P93" i="19"/>
  <c r="O93" i="19"/>
  <c r="N93" i="19"/>
  <c r="N117" i="19" s="1"/>
  <c r="N141" i="19" s="1"/>
  <c r="N165" i="19" s="1"/>
  <c r="P92" i="19"/>
  <c r="O92" i="19"/>
  <c r="N92" i="19"/>
  <c r="N116" i="19" s="1"/>
  <c r="N140" i="19" s="1"/>
  <c r="N164" i="19" s="1"/>
  <c r="P91" i="19"/>
  <c r="O91" i="19"/>
  <c r="N91" i="19"/>
  <c r="N115" i="19" s="1"/>
  <c r="N139" i="19" s="1"/>
  <c r="N163" i="19" s="1"/>
  <c r="P90" i="19"/>
  <c r="O90" i="19"/>
  <c r="N90" i="19"/>
  <c r="N114" i="19" s="1"/>
  <c r="N138" i="19" s="1"/>
  <c r="N162" i="19" s="1"/>
  <c r="P89" i="19"/>
  <c r="O89" i="19"/>
  <c r="N89" i="19"/>
  <c r="N113" i="19" s="1"/>
  <c r="N137" i="19" s="1"/>
  <c r="N161" i="19" s="1"/>
  <c r="P88" i="19"/>
  <c r="O88" i="19"/>
  <c r="N88" i="19"/>
  <c r="N112" i="19" s="1"/>
  <c r="N136" i="19" s="1"/>
  <c r="N160" i="19" s="1"/>
  <c r="P87" i="19"/>
  <c r="O87" i="19"/>
  <c r="N87" i="19"/>
  <c r="N111" i="19" s="1"/>
  <c r="N135" i="19" s="1"/>
  <c r="N159" i="19" s="1"/>
  <c r="P86" i="19"/>
  <c r="O86" i="19"/>
  <c r="N86" i="19"/>
  <c r="N110" i="19" s="1"/>
  <c r="N134" i="19" s="1"/>
  <c r="N158" i="19" s="1"/>
  <c r="P85" i="19"/>
  <c r="O85" i="19"/>
  <c r="N85" i="19"/>
  <c r="N109" i="19" s="1"/>
  <c r="N133" i="19" s="1"/>
  <c r="N157" i="19" s="1"/>
  <c r="P84" i="19"/>
  <c r="O84" i="19"/>
  <c r="N84" i="19"/>
  <c r="N108" i="19" s="1"/>
  <c r="N132" i="19" s="1"/>
  <c r="N156" i="19" s="1"/>
  <c r="P83" i="19"/>
  <c r="O83" i="19"/>
  <c r="N83" i="19"/>
  <c r="N107" i="19" s="1"/>
  <c r="N131" i="19" s="1"/>
  <c r="N155" i="19" s="1"/>
  <c r="P82" i="19"/>
  <c r="O82" i="19"/>
  <c r="N82" i="19"/>
  <c r="N106" i="19" s="1"/>
  <c r="N130" i="19" s="1"/>
  <c r="N154" i="19" s="1"/>
  <c r="P81" i="19"/>
  <c r="O81" i="19"/>
  <c r="N81" i="19"/>
  <c r="N105" i="19" s="1"/>
  <c r="N129" i="19" s="1"/>
  <c r="N153" i="19" s="1"/>
  <c r="P80" i="19"/>
  <c r="O80" i="19"/>
  <c r="N80" i="19"/>
  <c r="N104" i="19" s="1"/>
  <c r="N128" i="19" s="1"/>
  <c r="N152" i="19" s="1"/>
  <c r="P79" i="19"/>
  <c r="O79" i="19"/>
  <c r="N79" i="19"/>
  <c r="N103" i="19" s="1"/>
  <c r="N127" i="19" s="1"/>
  <c r="N151" i="19" s="1"/>
  <c r="P78" i="19"/>
  <c r="O78" i="19"/>
  <c r="N78" i="19"/>
  <c r="N102" i="19" s="1"/>
  <c r="N126" i="19" s="1"/>
  <c r="N150" i="19" s="1"/>
  <c r="P77" i="19"/>
  <c r="O77" i="19"/>
  <c r="N77" i="19"/>
  <c r="N101" i="19" s="1"/>
  <c r="N125" i="19" s="1"/>
  <c r="N149" i="19" s="1"/>
  <c r="P76" i="19"/>
  <c r="O76" i="19"/>
  <c r="N76" i="19"/>
  <c r="N100" i="19" s="1"/>
  <c r="N124" i="19" s="1"/>
  <c r="N148" i="19" s="1"/>
  <c r="P75" i="19"/>
  <c r="O75" i="19"/>
  <c r="N75" i="19"/>
  <c r="N99" i="19" s="1"/>
  <c r="N123" i="19" s="1"/>
  <c r="N147" i="19" s="1"/>
  <c r="N171" i="19" s="1"/>
  <c r="P74" i="19"/>
  <c r="O74" i="19"/>
  <c r="P73" i="19"/>
  <c r="O73" i="19"/>
  <c r="P72" i="19"/>
  <c r="O72" i="19"/>
  <c r="P71" i="19"/>
  <c r="O71" i="19"/>
  <c r="P70" i="19"/>
  <c r="O70" i="19"/>
  <c r="P69" i="19"/>
  <c r="O69" i="19"/>
  <c r="P68" i="19"/>
  <c r="O68" i="19"/>
  <c r="P67" i="19"/>
  <c r="O67" i="19"/>
  <c r="P66" i="19"/>
  <c r="O66" i="19"/>
  <c r="P65" i="19"/>
  <c r="O65" i="19"/>
  <c r="P64" i="19"/>
  <c r="O64" i="19"/>
  <c r="P63" i="19"/>
  <c r="O63" i="19"/>
  <c r="P62" i="19"/>
  <c r="O62" i="19"/>
  <c r="P61" i="19"/>
  <c r="O61" i="19"/>
  <c r="P60" i="19"/>
  <c r="O60" i="19"/>
  <c r="P59" i="19"/>
  <c r="O59" i="19"/>
  <c r="P58" i="19"/>
  <c r="O58" i="19"/>
  <c r="P57" i="19"/>
  <c r="O57" i="19"/>
  <c r="P56" i="19"/>
  <c r="O56" i="19"/>
  <c r="P55" i="19"/>
  <c r="O55" i="19"/>
  <c r="P54" i="19"/>
  <c r="O54" i="19"/>
  <c r="P53" i="19"/>
  <c r="O53" i="19"/>
  <c r="P52" i="19"/>
  <c r="O52" i="19"/>
  <c r="P51" i="19"/>
  <c r="O51" i="19"/>
  <c r="P50" i="19"/>
  <c r="O50" i="19"/>
  <c r="N50" i="19"/>
  <c r="P49" i="19"/>
  <c r="O49" i="19"/>
  <c r="N49" i="19"/>
  <c r="P48" i="19"/>
  <c r="O48" i="19"/>
  <c r="N48" i="19"/>
  <c r="P47" i="19"/>
  <c r="O47" i="19"/>
  <c r="N47" i="19"/>
  <c r="N23" i="19" s="1"/>
  <c r="P46" i="19"/>
  <c r="O46" i="19"/>
  <c r="N46" i="19"/>
  <c r="N22" i="19" s="1"/>
  <c r="P45" i="19"/>
  <c r="O45" i="19"/>
  <c r="N45" i="19"/>
  <c r="P44" i="19"/>
  <c r="O44" i="19"/>
  <c r="N44" i="19"/>
  <c r="N20" i="19" s="1"/>
  <c r="P43" i="19"/>
  <c r="O43" i="19"/>
  <c r="N43" i="19"/>
  <c r="N19" i="19" s="1"/>
  <c r="P42" i="19"/>
  <c r="O42" i="19"/>
  <c r="N42" i="19"/>
  <c r="N18" i="19" s="1"/>
  <c r="P41" i="19"/>
  <c r="O41" i="19"/>
  <c r="N41" i="19"/>
  <c r="P40" i="19"/>
  <c r="O40" i="19"/>
  <c r="N40" i="19"/>
  <c r="N16" i="19" s="1"/>
  <c r="P39" i="19"/>
  <c r="O39" i="19"/>
  <c r="N39" i="19"/>
  <c r="N15" i="19" s="1"/>
  <c r="P38" i="19"/>
  <c r="O38" i="19"/>
  <c r="N38" i="19"/>
  <c r="N14" i="19" s="1"/>
  <c r="M38" i="19"/>
  <c r="P37" i="19"/>
  <c r="O37" i="19"/>
  <c r="N37" i="19"/>
  <c r="N13" i="19" s="1"/>
  <c r="M37" i="19"/>
  <c r="P36" i="19"/>
  <c r="O36" i="19"/>
  <c r="N36" i="19"/>
  <c r="M36" i="19"/>
  <c r="P35" i="19"/>
  <c r="O35" i="19"/>
  <c r="N35" i="19"/>
  <c r="N11" i="19" s="1"/>
  <c r="M35" i="19"/>
  <c r="P34" i="19"/>
  <c r="O34" i="19"/>
  <c r="N34" i="19"/>
  <c r="N10" i="19" s="1"/>
  <c r="M34" i="19"/>
  <c r="P33" i="19"/>
  <c r="O33" i="19"/>
  <c r="N33" i="19"/>
  <c r="M33" i="19"/>
  <c r="P32" i="19"/>
  <c r="O32" i="19"/>
  <c r="N32" i="19"/>
  <c r="N8" i="19" s="1"/>
  <c r="M32" i="19"/>
  <c r="P31" i="19"/>
  <c r="O31" i="19"/>
  <c r="N31" i="19"/>
  <c r="N7" i="19" s="1"/>
  <c r="M31" i="19"/>
  <c r="P30" i="19"/>
  <c r="O30" i="19"/>
  <c r="N30" i="19"/>
  <c r="M30" i="19"/>
  <c r="P29" i="19"/>
  <c r="O29" i="19"/>
  <c r="N29" i="19"/>
  <c r="N5" i="19" s="1"/>
  <c r="M29" i="19"/>
  <c r="P28" i="19"/>
  <c r="O28" i="19"/>
  <c r="N28" i="19"/>
  <c r="N4" i="19" s="1"/>
  <c r="M28" i="19"/>
  <c r="P27" i="19"/>
  <c r="O27" i="19"/>
  <c r="N27" i="19"/>
  <c r="M27" i="19"/>
  <c r="M39" i="19" s="1"/>
  <c r="P26" i="19"/>
  <c r="O26" i="19"/>
  <c r="N26" i="19"/>
  <c r="P25" i="19"/>
  <c r="O25" i="19"/>
  <c r="N25" i="19"/>
  <c r="P24" i="19"/>
  <c r="O24" i="19"/>
  <c r="N24" i="19"/>
  <c r="P23" i="19"/>
  <c r="O23" i="19"/>
  <c r="P22" i="19"/>
  <c r="O22" i="19"/>
  <c r="P21" i="19"/>
  <c r="O21" i="19"/>
  <c r="N21" i="19"/>
  <c r="P20" i="19"/>
  <c r="O20" i="19"/>
  <c r="P19" i="19"/>
  <c r="O19" i="19"/>
  <c r="P18" i="19"/>
  <c r="O18" i="19"/>
  <c r="P17" i="19"/>
  <c r="O17" i="19"/>
  <c r="N17" i="19"/>
  <c r="P16" i="19"/>
  <c r="O16" i="19"/>
  <c r="P15" i="19"/>
  <c r="O15" i="19"/>
  <c r="P14" i="19"/>
  <c r="O14" i="19"/>
  <c r="M14" i="19"/>
  <c r="P13" i="19"/>
  <c r="O13" i="19"/>
  <c r="M13" i="19"/>
  <c r="P12" i="19"/>
  <c r="O12" i="19"/>
  <c r="N12" i="19"/>
  <c r="M12" i="19"/>
  <c r="P11" i="19"/>
  <c r="O11" i="19"/>
  <c r="M11" i="19"/>
  <c r="P10" i="19"/>
  <c r="O10" i="19"/>
  <c r="M10" i="19"/>
  <c r="P9" i="19"/>
  <c r="O9" i="19"/>
  <c r="N9" i="19"/>
  <c r="M9" i="19"/>
  <c r="P8" i="19"/>
  <c r="O8" i="19"/>
  <c r="M8" i="19"/>
  <c r="P7" i="19"/>
  <c r="O7" i="19"/>
  <c r="M7" i="19"/>
  <c r="P6" i="19"/>
  <c r="O6" i="19"/>
  <c r="N6" i="19"/>
  <c r="M6" i="19"/>
  <c r="P5" i="19"/>
  <c r="O5" i="19"/>
  <c r="M5" i="19"/>
  <c r="P4" i="19"/>
  <c r="O4" i="19"/>
  <c r="M4" i="19"/>
  <c r="P3" i="19"/>
  <c r="O3" i="19"/>
  <c r="N3" i="19"/>
  <c r="M3" i="19"/>
  <c r="E69" i="17" l="1"/>
  <c r="B28" i="17"/>
  <c r="E70" i="17"/>
  <c r="B29" i="17"/>
  <c r="B73" i="17"/>
  <c r="B72" i="17"/>
  <c r="B34" i="17"/>
  <c r="B43" i="17"/>
  <c r="E65" i="17" s="1"/>
  <c r="B45" i="17"/>
  <c r="E71" i="17" s="1"/>
  <c r="B35" i="17"/>
  <c r="B44" i="17"/>
  <c r="E66" i="17" s="1"/>
  <c r="B22" i="17"/>
  <c r="B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WVB</author>
    <author>Vonbergen, Wade</author>
  </authors>
  <commentList>
    <comment ref="E24" authorId="0" shapeId="0" xr:uid="{37AEC2A9-4981-41A9-97A1-A9B64A66DCCA}">
      <text>
        <r>
          <rPr>
            <b/>
            <sz val="9"/>
            <color indexed="81"/>
            <rFont val="Tahoma"/>
            <family val="2"/>
          </rPr>
          <t>Note: If max recmmended operating current is desired before current limiting, then an 8.2K ohm resistor can be used for Rpcl.  This provides worst case minimum current limit of 3.3A.</t>
        </r>
      </text>
    </comment>
    <comment ref="G25" authorId="1" shapeId="0" xr:uid="{D101B65A-85F4-408D-BBC4-464E575BC7C6}">
      <text>
        <r>
          <rPr>
            <b/>
            <sz val="9"/>
            <color indexed="81"/>
            <rFont val="Tahoma"/>
            <family val="2"/>
          </rPr>
          <t>Ilim can be less than 500mA, but this comes with increased error due to the minimum required keep alive biasing current.
As the Ipcl current decreases, this current and its variation become a larger component of current limt threshold.</t>
        </r>
      </text>
    </comment>
    <comment ref="E27" authorId="0" shapeId="0" xr:uid="{39581504-73BC-45BB-9094-CE3846F7BF54}">
      <text>
        <r>
          <rPr>
            <b/>
            <sz val="9"/>
            <color indexed="81"/>
            <rFont val="Tahoma"/>
            <family val="2"/>
          </rPr>
          <t>Note: If a fault causes foldback current limiting, then later released.  The nominal load must be lower than 1/2 Ilim to clear current limiting.  Or device will need to be disabled or power cycled to clear foldback current limit.</t>
        </r>
      </text>
    </comment>
    <comment ref="E31" authorId="0" shapeId="0" xr:uid="{C24A5F19-6286-40B5-BB53-EBFF09E60682}">
      <text>
        <r>
          <rPr>
            <sz val="9"/>
            <color indexed="81"/>
            <rFont val="Tahoma"/>
            <family val="2"/>
          </rPr>
          <t>For use cases that do not require voltage sensing, then the CS pin can be tied to Vin for Foldback, or to ground for constant current.  Smaller resistors can be used as well if best design practices require use of resistors for pins.  A 1k ohm resistor as pull up or pull down will safely keep the current limit mode in foldback or constant current.</t>
        </r>
      </text>
    </comment>
    <comment ref="E44" authorId="0" shapeId="0" xr:uid="{7E9646CF-CC88-4001-BA8E-337EDC9BF942}">
      <text>
        <r>
          <rPr>
            <sz val="9"/>
            <color indexed="81"/>
            <rFont val="Tahoma"/>
            <family val="2"/>
          </rPr>
          <t xml:space="preserve">Worst Case ILIM(calc max) unlikely to be encountered due conservatism in limits.  Confirmation of device performance with mission environment needs to be validated if worst case can violate ROC conditions or change Foldback mode to constant.
</t>
        </r>
      </text>
    </comment>
    <comment ref="G72" authorId="0" shapeId="0" xr:uid="{823BB63D-DFB3-4F09-9C26-F7AD6CB6449B}">
      <text>
        <r>
          <rPr>
            <b/>
            <sz val="9"/>
            <color indexed="81"/>
            <rFont val="Tahoma"/>
            <family val="2"/>
          </rPr>
          <t>Note: If a fault causes foldback current limiting, then later released.  The resulting load must be lower than 1/2 Ilim to clear current limiting.</t>
        </r>
      </text>
    </comment>
    <comment ref="A73" authorId="0" shapeId="0" xr:uid="{C2EBB675-A527-4059-BE68-02A7BEB21B2D}">
      <text>
        <r>
          <rPr>
            <sz val="9"/>
            <color indexed="81"/>
            <rFont val="Tahoma"/>
            <family val="2"/>
          </rPr>
          <t xml:space="preserve">Worst case brickwall max power dissipation can be worse that this value.  If output is shorted to to ground, then Vout is essentially 0V, and entire Vin * Ilimax is disspated in LDO
</t>
        </r>
      </text>
    </comment>
  </commentList>
</comments>
</file>

<file path=xl/sharedStrings.xml><?xml version="1.0" encoding="utf-8"?>
<sst xmlns="http://schemas.openxmlformats.org/spreadsheetml/2006/main" count="269" uniqueCount="184">
  <si>
    <t>CSR</t>
  </si>
  <si>
    <t>Ioffset</t>
  </si>
  <si>
    <t>Min</t>
  </si>
  <si>
    <t>Nom</t>
  </si>
  <si>
    <t>Max</t>
  </si>
  <si>
    <t xml:space="preserve">Revision </t>
  </si>
  <si>
    <t>Initial Release</t>
  </si>
  <si>
    <t>Comment</t>
  </si>
  <si>
    <t>Date</t>
  </si>
  <si>
    <t>PARAMETER</t>
  </si>
  <si>
    <t>VALUE</t>
  </si>
  <si>
    <t>UNIT</t>
  </si>
  <si>
    <t>EQUATION USED</t>
  </si>
  <si>
    <t>COMMENTS</t>
  </si>
  <si>
    <t>V</t>
  </si>
  <si>
    <t>A</t>
  </si>
  <si>
    <r>
      <t>V</t>
    </r>
    <r>
      <rPr>
        <vertAlign val="subscript"/>
        <sz val="11"/>
        <color theme="1"/>
        <rFont val="Calibri"/>
        <family val="2"/>
        <scheme val="minor"/>
      </rPr>
      <t>OUT</t>
    </r>
  </si>
  <si>
    <r>
      <t>I</t>
    </r>
    <r>
      <rPr>
        <vertAlign val="subscript"/>
        <sz val="11"/>
        <color theme="1"/>
        <rFont val="Calibri"/>
        <family val="2"/>
        <scheme val="minor"/>
      </rPr>
      <t>OUT(max)</t>
    </r>
  </si>
  <si>
    <t>Foldback current limits current to ~1/2 Ilim</t>
  </si>
  <si>
    <t>Foldback</t>
  </si>
  <si>
    <t>Foldback or constant current limiting?</t>
  </si>
  <si>
    <t>Must be greater than 0.544V if Foldack desired</t>
  </si>
  <si>
    <t>kΩ</t>
  </si>
  <si>
    <t>Suggested resistor from standard 1% values</t>
  </si>
  <si>
    <t>Suggested resistor from standard 0.1% values</t>
  </si>
  <si>
    <r>
      <t>k</t>
    </r>
    <r>
      <rPr>
        <sz val="11"/>
        <color theme="1"/>
        <rFont val="Calibri"/>
        <family val="2"/>
      </rPr>
      <t>Ω</t>
    </r>
  </si>
  <si>
    <t>E12 (10%)</t>
  </si>
  <si>
    <t>E24 (5%)</t>
  </si>
  <si>
    <t>E96 (1%)</t>
  </si>
  <si>
    <t>E192 (0.5%, 0.25%, 0.1%)</t>
  </si>
  <si>
    <t>MIN</t>
  </si>
  <si>
    <t>TYP</t>
  </si>
  <si>
    <t>MAX</t>
  </si>
  <si>
    <t>PARAMETER2</t>
  </si>
  <si>
    <t>Internal voltage reference</t>
  </si>
  <si>
    <t>r</t>
  </si>
  <si>
    <r>
      <t>V</t>
    </r>
    <r>
      <rPr>
        <vertAlign val="subscript"/>
        <sz val="11"/>
        <color theme="1"/>
        <rFont val="Calibri"/>
        <family val="2"/>
        <scheme val="minor"/>
      </rPr>
      <t>FB</t>
    </r>
  </si>
  <si>
    <r>
      <t>See R</t>
    </r>
    <r>
      <rPr>
        <vertAlign val="subscript"/>
        <sz val="11"/>
        <color theme="1"/>
        <rFont val="Calibri"/>
        <family val="2"/>
        <scheme val="minor"/>
      </rPr>
      <t>BOTTOM(calc)</t>
    </r>
    <r>
      <rPr>
        <sz val="11"/>
        <color theme="1"/>
        <rFont val="Calibri"/>
        <family val="2"/>
        <scheme val="minor"/>
      </rPr>
      <t xml:space="preserve"> for suggestion</t>
    </r>
  </si>
  <si>
    <t>Current limit offset</t>
  </si>
  <si>
    <t>Min of 0.3 V without Foldback</t>
  </si>
  <si>
    <t>Color coded CSR values are linked to calculator input</t>
  </si>
  <si>
    <t>Resistor Table Lookup</t>
  </si>
  <si>
    <t>Yes</t>
  </si>
  <si>
    <t>Ics_keepalive</t>
  </si>
  <si>
    <t>Ics bias current</t>
  </si>
  <si>
    <r>
      <t>Vcs I</t>
    </r>
    <r>
      <rPr>
        <sz val="8"/>
        <color theme="1"/>
        <rFont val="Calibri"/>
        <family val="2"/>
        <scheme val="minor"/>
      </rPr>
      <t>OUT(max)</t>
    </r>
    <r>
      <rPr>
        <sz val="11"/>
        <color theme="1"/>
        <rFont val="Calibri"/>
        <family val="2"/>
        <scheme val="minor"/>
      </rPr>
      <t xml:space="preserve"> (calc max)</t>
    </r>
  </si>
  <si>
    <r>
      <t>Vcs I</t>
    </r>
    <r>
      <rPr>
        <sz val="8"/>
        <color theme="1"/>
        <rFont val="Calibri"/>
        <family val="2"/>
        <scheme val="minor"/>
      </rPr>
      <t>OUT(max)</t>
    </r>
    <r>
      <rPr>
        <sz val="11"/>
        <color theme="1"/>
        <rFont val="Calibri"/>
        <family val="2"/>
        <scheme val="minor"/>
      </rPr>
      <t xml:space="preserve"> (calc nom)</t>
    </r>
  </si>
  <si>
    <r>
      <t>Vcs I</t>
    </r>
    <r>
      <rPr>
        <sz val="8"/>
        <color theme="1"/>
        <rFont val="Calibri"/>
        <family val="2"/>
        <scheme val="minor"/>
      </rPr>
      <t>OUT(max)</t>
    </r>
    <r>
      <rPr>
        <sz val="11"/>
        <color theme="1"/>
        <rFont val="Calibri"/>
        <family val="2"/>
        <scheme val="minor"/>
      </rPr>
      <t xml:space="preserve"> (calc min)</t>
    </r>
  </si>
  <si>
    <r>
      <t>I</t>
    </r>
    <r>
      <rPr>
        <sz val="8"/>
        <color theme="1"/>
        <rFont val="Calibri"/>
        <family val="2"/>
        <scheme val="minor"/>
      </rPr>
      <t>LIM</t>
    </r>
    <r>
      <rPr>
        <sz val="11"/>
        <color theme="1"/>
        <rFont val="Calibri"/>
        <family val="2"/>
        <scheme val="minor"/>
      </rPr>
      <t xml:space="preserve"> must be greater than I</t>
    </r>
    <r>
      <rPr>
        <sz val="8"/>
        <color theme="1"/>
        <rFont val="Calibri"/>
        <family val="2"/>
        <scheme val="minor"/>
      </rPr>
      <t>OUT(max)</t>
    </r>
  </si>
  <si>
    <r>
      <t>V</t>
    </r>
    <r>
      <rPr>
        <b/>
        <sz val="8"/>
        <color rgb="FF0070C0"/>
        <rFont val="Calibri"/>
        <family val="2"/>
        <scheme val="minor"/>
      </rPr>
      <t>OUT</t>
    </r>
    <r>
      <rPr>
        <b/>
        <sz val="11"/>
        <color rgb="FF0070C0"/>
        <rFont val="Calibri"/>
        <family val="2"/>
        <scheme val="minor"/>
      </rPr>
      <t xml:space="preserve"> : Feedback Network</t>
    </r>
  </si>
  <si>
    <r>
      <t>V</t>
    </r>
    <r>
      <rPr>
        <sz val="8"/>
        <color theme="1"/>
        <rFont val="Calibri"/>
        <family val="2"/>
        <scheme val="minor"/>
      </rPr>
      <t>OUT</t>
    </r>
    <r>
      <rPr>
        <vertAlign val="subscript"/>
        <sz val="11"/>
        <color theme="1"/>
        <rFont val="Calibri"/>
        <family val="2"/>
        <scheme val="minor"/>
      </rPr>
      <t>(actual)</t>
    </r>
  </si>
  <si>
    <r>
      <t>V</t>
    </r>
    <r>
      <rPr>
        <sz val="8"/>
        <color theme="1"/>
        <rFont val="Calibri"/>
        <family val="2"/>
        <scheme val="minor"/>
      </rPr>
      <t>OUT</t>
    </r>
    <r>
      <rPr>
        <sz val="11"/>
        <color theme="1"/>
        <rFont val="Calibri"/>
        <family val="2"/>
        <scheme val="minor"/>
      </rPr>
      <t xml:space="preserve"> % error</t>
    </r>
  </si>
  <si>
    <t>Use CS pin for current sensing?</t>
  </si>
  <si>
    <t>If not using for current sense, see note.</t>
  </si>
  <si>
    <r>
      <t>Enter desired R</t>
    </r>
    <r>
      <rPr>
        <sz val="8"/>
        <color theme="1"/>
        <rFont val="Calibri"/>
        <family val="2"/>
        <scheme val="minor"/>
      </rPr>
      <t>PCL</t>
    </r>
    <r>
      <rPr>
        <sz val="11"/>
        <color theme="1"/>
        <rFont val="Calibri"/>
        <family val="2"/>
        <scheme val="minor"/>
      </rPr>
      <t xml:space="preserve"> resistor value</t>
    </r>
  </si>
  <si>
    <r>
      <t>R</t>
    </r>
    <r>
      <rPr>
        <sz val="8"/>
        <color theme="1"/>
        <rFont val="Calibri"/>
        <family val="2"/>
        <scheme val="minor"/>
      </rPr>
      <t>PCL</t>
    </r>
  </si>
  <si>
    <r>
      <t>R</t>
    </r>
    <r>
      <rPr>
        <sz val="8"/>
        <color theme="1"/>
        <rFont val="Calibri"/>
        <family val="2"/>
        <scheme val="minor"/>
      </rPr>
      <t>PCL</t>
    </r>
    <r>
      <rPr>
        <sz val="11"/>
        <color theme="1"/>
        <rFont val="Calibri"/>
        <family val="2"/>
        <scheme val="minor"/>
      </rPr>
      <t>(calc)</t>
    </r>
  </si>
  <si>
    <r>
      <t>R</t>
    </r>
    <r>
      <rPr>
        <sz val="8"/>
        <color theme="1"/>
        <rFont val="Calibri"/>
        <family val="2"/>
        <scheme val="minor"/>
      </rPr>
      <t>PCL</t>
    </r>
    <r>
      <rPr>
        <sz val="11"/>
        <color theme="1"/>
        <rFont val="Calibri"/>
        <family val="2"/>
        <scheme val="minor"/>
      </rPr>
      <t>(calc 1%)</t>
    </r>
  </si>
  <si>
    <r>
      <t>R</t>
    </r>
    <r>
      <rPr>
        <sz val="8"/>
        <color theme="1"/>
        <rFont val="Calibri"/>
        <family val="2"/>
        <scheme val="minor"/>
      </rPr>
      <t>PCL</t>
    </r>
    <r>
      <rPr>
        <sz val="11"/>
        <color theme="1"/>
        <rFont val="Calibri"/>
        <family val="2"/>
        <scheme val="minor"/>
      </rPr>
      <t>(calc 0.1%)</t>
    </r>
  </si>
  <si>
    <r>
      <t>I</t>
    </r>
    <r>
      <rPr>
        <sz val="8"/>
        <color theme="1"/>
        <rFont val="Calibri"/>
        <family val="2"/>
        <scheme val="minor"/>
      </rPr>
      <t>LIM</t>
    </r>
  </si>
  <si>
    <r>
      <t>I</t>
    </r>
    <r>
      <rPr>
        <sz val="8"/>
        <color theme="1"/>
        <rFont val="Calibri"/>
        <family val="2"/>
        <scheme val="minor"/>
      </rPr>
      <t>LIM</t>
    </r>
    <r>
      <rPr>
        <sz val="11"/>
        <color theme="1"/>
        <rFont val="Calibri"/>
        <family val="2"/>
        <scheme val="minor"/>
      </rPr>
      <t xml:space="preserve"> (calc min)</t>
    </r>
  </si>
  <si>
    <r>
      <t>I</t>
    </r>
    <r>
      <rPr>
        <sz val="8"/>
        <color theme="1"/>
        <rFont val="Calibri"/>
        <family val="2"/>
        <scheme val="minor"/>
      </rPr>
      <t>LIM</t>
    </r>
    <r>
      <rPr>
        <sz val="11"/>
        <color theme="1"/>
        <rFont val="Calibri"/>
        <family val="2"/>
        <scheme val="minor"/>
      </rPr>
      <t xml:space="preserve"> (calc nom)</t>
    </r>
  </si>
  <si>
    <r>
      <t>I</t>
    </r>
    <r>
      <rPr>
        <sz val="8"/>
        <color theme="1"/>
        <rFont val="Calibri"/>
        <family val="2"/>
        <scheme val="minor"/>
      </rPr>
      <t>LIM</t>
    </r>
    <r>
      <rPr>
        <sz val="11"/>
        <color theme="1"/>
        <rFont val="Calibri"/>
        <family val="2"/>
        <scheme val="minor"/>
      </rPr>
      <t xml:space="preserve"> (calc max)</t>
    </r>
  </si>
  <si>
    <t>Notes for use of TPS7H1101A LDO calculator.</t>
  </si>
  <si>
    <t>Use design tab to enter design information.</t>
  </si>
  <si>
    <t>BLUE</t>
  </si>
  <si>
    <t>background cells are design inputs.</t>
  </si>
  <si>
    <t>Flow of design starts at top and progresses down.</t>
  </si>
  <si>
    <t>Some steps calculate min/nom/max ranges based on user input and CSR variation.</t>
  </si>
  <si>
    <t>Green/</t>
  </si>
  <si>
    <r>
      <t>R</t>
    </r>
    <r>
      <rPr>
        <vertAlign val="subscript"/>
        <sz val="11"/>
        <color theme="1"/>
        <rFont val="Calibri"/>
        <family val="2"/>
        <scheme val="minor"/>
      </rPr>
      <t>TOP(suggested 1%)</t>
    </r>
  </si>
  <si>
    <r>
      <t>R</t>
    </r>
    <r>
      <rPr>
        <vertAlign val="subscript"/>
        <sz val="11"/>
        <color theme="1"/>
        <rFont val="Calibri"/>
        <family val="2"/>
        <scheme val="minor"/>
      </rPr>
      <t>TOP(suggested 0.1%)</t>
    </r>
  </si>
  <si>
    <t>Several step look up 1% or 0.1% resistors from the Constants tab.   This works well, but it only finds the low side match resistor that is near calculated value.   The next larger resistor could have better fit for accuracy.</t>
  </si>
  <si>
    <r>
      <t>Suggested 10 k</t>
    </r>
    <r>
      <rPr>
        <sz val="11"/>
        <color theme="1"/>
        <rFont val="Calibri"/>
        <family val="2"/>
      </rPr>
      <t>Ω</t>
    </r>
  </si>
  <si>
    <r>
      <t>R</t>
    </r>
    <r>
      <rPr>
        <vertAlign val="subscript"/>
        <sz val="11"/>
        <color theme="1"/>
        <rFont val="Calibri"/>
        <family val="2"/>
        <scheme val="minor"/>
      </rPr>
      <t>TOP</t>
    </r>
  </si>
  <si>
    <t>Summary</t>
  </si>
  <si>
    <r>
      <t>C</t>
    </r>
    <r>
      <rPr>
        <sz val="8"/>
        <color theme="1"/>
        <rFont val="Calibri"/>
        <family val="2"/>
        <scheme val="minor"/>
      </rPr>
      <t>SS</t>
    </r>
  </si>
  <si>
    <r>
      <t>T</t>
    </r>
    <r>
      <rPr>
        <sz val="8"/>
        <color theme="1"/>
        <rFont val="Calibri"/>
        <family val="2"/>
        <scheme val="minor"/>
      </rPr>
      <t>SS</t>
    </r>
  </si>
  <si>
    <t>nF</t>
  </si>
  <si>
    <t>ISS = 2.5µA</t>
  </si>
  <si>
    <r>
      <t>C</t>
    </r>
    <r>
      <rPr>
        <sz val="8"/>
        <color theme="1"/>
        <rFont val="Calibri"/>
        <family val="2"/>
        <scheme val="minor"/>
      </rPr>
      <t>OUT</t>
    </r>
  </si>
  <si>
    <r>
      <t>C</t>
    </r>
    <r>
      <rPr>
        <sz val="8"/>
        <color theme="1"/>
        <rFont val="Calibri"/>
        <family val="2"/>
        <scheme val="minor"/>
      </rPr>
      <t>OUTESR</t>
    </r>
  </si>
  <si>
    <t>µF</t>
  </si>
  <si>
    <t>mΩ</t>
  </si>
  <si>
    <r>
      <t>C</t>
    </r>
    <r>
      <rPr>
        <sz val="8"/>
        <color theme="1"/>
        <rFont val="Calibri"/>
        <family val="2"/>
        <scheme val="minor"/>
      </rPr>
      <t>COMP</t>
    </r>
  </si>
  <si>
    <r>
      <t>C</t>
    </r>
    <r>
      <rPr>
        <sz val="9"/>
        <color theme="1"/>
        <rFont val="Calibri"/>
        <family val="2"/>
        <scheme val="minor"/>
      </rPr>
      <t>X</t>
    </r>
  </si>
  <si>
    <r>
      <t>F</t>
    </r>
    <r>
      <rPr>
        <sz val="8"/>
        <color theme="1"/>
        <rFont val="Calibri"/>
        <family val="2"/>
        <scheme val="minor"/>
      </rPr>
      <t>Z_COUT</t>
    </r>
  </si>
  <si>
    <r>
      <t>F</t>
    </r>
    <r>
      <rPr>
        <sz val="8"/>
        <color theme="1"/>
        <rFont val="Calibri"/>
        <family val="2"/>
        <scheme val="minor"/>
      </rPr>
      <t>P_COUT</t>
    </r>
  </si>
  <si>
    <r>
      <t>Value of Cx to create pole to cancel F</t>
    </r>
    <r>
      <rPr>
        <sz val="8"/>
        <color theme="1"/>
        <rFont val="Calibri"/>
        <family val="2"/>
        <scheme val="minor"/>
      </rPr>
      <t>Z_COUT</t>
    </r>
    <r>
      <rPr>
        <sz val="11"/>
        <color theme="1"/>
        <rFont val="Calibri"/>
        <family val="2"/>
        <scheme val="minor"/>
      </rPr>
      <t xml:space="preserve"> if desired</t>
    </r>
  </si>
  <si>
    <r>
      <t>Frequency of C</t>
    </r>
    <r>
      <rPr>
        <sz val="8"/>
        <color theme="1"/>
        <rFont val="Calibri"/>
        <family val="2"/>
        <scheme val="minor"/>
      </rPr>
      <t>OUT</t>
    </r>
    <r>
      <rPr>
        <sz val="11"/>
        <color theme="1"/>
        <rFont val="Calibri"/>
        <family val="2"/>
        <scheme val="minor"/>
      </rPr>
      <t xml:space="preserve"> zero</t>
    </r>
  </si>
  <si>
    <t>Hz</t>
  </si>
  <si>
    <t>pF</t>
  </si>
  <si>
    <t>Current Limit Mode</t>
  </si>
  <si>
    <t>W</t>
  </si>
  <si>
    <r>
      <t>R</t>
    </r>
    <r>
      <rPr>
        <sz val="9"/>
        <color theme="1"/>
        <rFont val="Calibri"/>
        <family val="2"/>
        <scheme val="minor"/>
      </rPr>
      <t>CS</t>
    </r>
  </si>
  <si>
    <r>
      <t>Desired minimum Vcs at I</t>
    </r>
    <r>
      <rPr>
        <sz val="8"/>
        <color theme="1"/>
        <rFont val="Calibri"/>
        <family val="2"/>
        <scheme val="minor"/>
      </rPr>
      <t>LIM</t>
    </r>
  </si>
  <si>
    <r>
      <t>Use Caution, worst case I</t>
    </r>
    <r>
      <rPr>
        <sz val="8"/>
        <color theme="1"/>
        <rFont val="Calibri"/>
        <family val="2"/>
        <scheme val="minor"/>
      </rPr>
      <t>LIM</t>
    </r>
    <r>
      <rPr>
        <sz val="11"/>
        <color theme="1"/>
        <rFont val="Calibri"/>
        <family val="2"/>
        <scheme val="minor"/>
      </rPr>
      <t xml:space="preserve"> could trigger constant current mode vs Foldback</t>
    </r>
  </si>
  <si>
    <t>Suggested resistor from standard 1% values(See ReadMe tab for more information)</t>
  </si>
  <si>
    <r>
      <t>Calculated value based on R</t>
    </r>
    <r>
      <rPr>
        <sz val="8"/>
        <color theme="1"/>
        <rFont val="Calibri"/>
        <family val="2"/>
        <scheme val="minor"/>
      </rPr>
      <t>BOTTOM</t>
    </r>
  </si>
  <si>
    <r>
      <t>Calculated V</t>
    </r>
    <r>
      <rPr>
        <sz val="8"/>
        <color theme="1"/>
        <rFont val="Calibri"/>
        <family val="2"/>
        <scheme val="minor"/>
      </rPr>
      <t>OUT</t>
    </r>
    <r>
      <rPr>
        <sz val="11"/>
        <color theme="1"/>
        <rFont val="Calibri"/>
        <family val="2"/>
        <scheme val="minor"/>
      </rPr>
      <t xml:space="preserve"> based on chosen R</t>
    </r>
    <r>
      <rPr>
        <sz val="8"/>
        <color theme="1"/>
        <rFont val="Calibri"/>
        <family val="2"/>
        <scheme val="minor"/>
      </rPr>
      <t>TOP</t>
    </r>
    <r>
      <rPr>
        <sz val="11"/>
        <color theme="1"/>
        <rFont val="Calibri"/>
        <family val="2"/>
        <scheme val="minor"/>
      </rPr>
      <t>, R</t>
    </r>
    <r>
      <rPr>
        <sz val="8"/>
        <color theme="1"/>
        <rFont val="Calibri"/>
        <family val="2"/>
        <scheme val="minor"/>
      </rPr>
      <t>BOTTOM</t>
    </r>
  </si>
  <si>
    <r>
      <t>R</t>
    </r>
    <r>
      <rPr>
        <vertAlign val="subscript"/>
        <sz val="11"/>
        <color theme="1"/>
        <rFont val="Calibri"/>
        <family val="2"/>
        <scheme val="minor"/>
      </rPr>
      <t>BOTTOM</t>
    </r>
  </si>
  <si>
    <r>
      <t>R</t>
    </r>
    <r>
      <rPr>
        <vertAlign val="subscript"/>
        <sz val="11"/>
        <color theme="1"/>
        <rFont val="Calibri"/>
        <family val="2"/>
        <scheme val="minor"/>
      </rPr>
      <t>TOP(calc)</t>
    </r>
  </si>
  <si>
    <r>
      <t>% error from desired V</t>
    </r>
    <r>
      <rPr>
        <sz val="8"/>
        <color theme="1"/>
        <rFont val="Calibri"/>
        <family val="2"/>
        <scheme val="minor"/>
      </rPr>
      <t xml:space="preserve">OUT </t>
    </r>
    <r>
      <rPr>
        <sz val="11"/>
        <color theme="1"/>
        <rFont val="Calibri"/>
        <family val="2"/>
        <scheme val="minor"/>
      </rPr>
      <t>(does not include resistor tolerancing)</t>
    </r>
  </si>
  <si>
    <r>
      <t>Calculation of worst case I</t>
    </r>
    <r>
      <rPr>
        <sz val="8"/>
        <color theme="1"/>
        <rFont val="Calibri"/>
        <family val="2"/>
        <scheme val="minor"/>
      </rPr>
      <t>LIM</t>
    </r>
    <r>
      <rPr>
        <sz val="11"/>
        <color theme="1"/>
        <rFont val="Calibri"/>
        <family val="2"/>
        <scheme val="minor"/>
      </rPr>
      <t xml:space="preserve"> can lead to an overly pessimistic range.  When using CS current sensing, it would be recommended to calibrate/validate worst case currents and insure Foldback mode does not get disabled(if used).</t>
    </r>
  </si>
  <si>
    <r>
      <t>A current limit event will pull V</t>
    </r>
    <r>
      <rPr>
        <sz val="8"/>
        <color theme="1"/>
        <rFont val="Calibri"/>
        <family val="2"/>
        <scheme val="minor"/>
      </rPr>
      <t>CS</t>
    </r>
    <r>
      <rPr>
        <sz val="11"/>
        <color theme="1"/>
        <rFont val="Calibri"/>
        <family val="2"/>
        <scheme val="minor"/>
      </rPr>
      <t xml:space="preserve"> closer to ground.  If VCS voltage at current limit is &lt; 0.544, then Foldback will be disabled and device will enter constant current mode.</t>
    </r>
  </si>
  <si>
    <t xml:space="preserve">Red/ </t>
  </si>
  <si>
    <t>Yellow</t>
  </si>
  <si>
    <t>background cells are error checking.   Green meets criteria, and RED indicates design issue, and Yellow indicates caution.</t>
  </si>
  <si>
    <r>
      <t>Select R</t>
    </r>
    <r>
      <rPr>
        <sz val="9"/>
        <color theme="1"/>
        <rFont val="Calibri"/>
        <family val="2"/>
        <scheme val="minor"/>
      </rPr>
      <t xml:space="preserve">CS </t>
    </r>
    <r>
      <rPr>
        <sz val="11"/>
        <color theme="1"/>
        <rFont val="Calibri"/>
        <family val="2"/>
        <scheme val="minor"/>
      </rPr>
      <t>to insure foldback mode or &gt; 0.3V  Note: V</t>
    </r>
    <r>
      <rPr>
        <sz val="8"/>
        <color theme="1"/>
        <rFont val="Calibri"/>
        <family val="2"/>
        <scheme val="minor"/>
      </rPr>
      <t>CS</t>
    </r>
    <r>
      <rPr>
        <sz val="11"/>
        <color theme="1"/>
        <rFont val="Calibri"/>
        <family val="2"/>
        <scheme val="minor"/>
      </rPr>
      <t xml:space="preserve"> with I</t>
    </r>
    <r>
      <rPr>
        <sz val="8"/>
        <color theme="1"/>
        <rFont val="Calibri"/>
        <family val="2"/>
        <scheme val="minor"/>
      </rPr>
      <t>LIM</t>
    </r>
    <r>
      <rPr>
        <sz val="11"/>
        <color theme="1"/>
        <rFont val="Calibri"/>
        <family val="2"/>
        <scheme val="minor"/>
      </rPr>
      <t xml:space="preserve"> Constraint</t>
    </r>
  </si>
  <si>
    <t>ms</t>
  </si>
  <si>
    <t>Dropout headroom (Vi -Vo)</t>
  </si>
  <si>
    <r>
      <t>V</t>
    </r>
    <r>
      <rPr>
        <sz val="8"/>
        <color theme="1"/>
        <rFont val="Calibri"/>
        <family val="2"/>
        <scheme val="minor"/>
      </rPr>
      <t>CS</t>
    </r>
    <r>
      <rPr>
        <sz val="11"/>
        <color theme="1"/>
        <rFont val="Calibri"/>
        <family val="2"/>
        <scheme val="minor"/>
      </rPr>
      <t xml:space="preserve"> at I</t>
    </r>
    <r>
      <rPr>
        <sz val="8"/>
        <color theme="1"/>
        <rFont val="Calibri"/>
        <family val="2"/>
        <scheme val="minor"/>
      </rPr>
      <t xml:space="preserve">LIM  </t>
    </r>
    <r>
      <rPr>
        <sz val="11"/>
        <color theme="1"/>
        <rFont val="Calibri"/>
        <family val="2"/>
        <scheme val="minor"/>
      </rPr>
      <t>(calc nom)</t>
    </r>
  </si>
  <si>
    <r>
      <t>V</t>
    </r>
    <r>
      <rPr>
        <sz val="8"/>
        <color theme="1"/>
        <rFont val="Calibri"/>
        <family val="2"/>
        <scheme val="minor"/>
      </rPr>
      <t>CS</t>
    </r>
    <r>
      <rPr>
        <sz val="11"/>
        <color theme="1"/>
        <rFont val="Calibri"/>
        <family val="2"/>
        <scheme val="minor"/>
      </rPr>
      <t xml:space="preserve"> during Foldback limiting (nom)</t>
    </r>
  </si>
  <si>
    <r>
      <t>Nominal V</t>
    </r>
    <r>
      <rPr>
        <sz val="8"/>
        <color theme="1"/>
        <rFont val="Calibri"/>
        <family val="2"/>
        <scheme val="minor"/>
      </rPr>
      <t>CS</t>
    </r>
    <r>
      <rPr>
        <sz val="11"/>
        <color theme="1"/>
        <rFont val="Calibri"/>
        <family val="2"/>
        <scheme val="minor"/>
      </rPr>
      <t xml:space="preserve"> when current limit active. (Foldback only)</t>
    </r>
  </si>
  <si>
    <r>
      <t>Nominal V</t>
    </r>
    <r>
      <rPr>
        <sz val="8"/>
        <color theme="1"/>
        <rFont val="Calibri"/>
        <family val="2"/>
        <scheme val="minor"/>
      </rPr>
      <t>CS</t>
    </r>
    <r>
      <rPr>
        <sz val="11"/>
        <color theme="1"/>
        <rFont val="Calibri"/>
        <family val="2"/>
        <scheme val="minor"/>
      </rPr>
      <t xml:space="preserve"> for current sensing with provided I</t>
    </r>
    <r>
      <rPr>
        <sz val="8"/>
        <color theme="1"/>
        <rFont val="Calibri"/>
        <family val="2"/>
        <scheme val="minor"/>
      </rPr>
      <t>OUT</t>
    </r>
    <r>
      <rPr>
        <sz val="11"/>
        <color theme="1"/>
        <rFont val="Calibri"/>
        <family val="2"/>
        <scheme val="minor"/>
      </rPr>
      <t xml:space="preserve"> load</t>
    </r>
  </si>
  <si>
    <r>
      <t>Frequency of C</t>
    </r>
    <r>
      <rPr>
        <sz val="8"/>
        <color theme="1"/>
        <rFont val="Calibri"/>
        <family val="2"/>
        <scheme val="minor"/>
      </rPr>
      <t>OUT</t>
    </r>
    <r>
      <rPr>
        <sz val="11"/>
        <color theme="1"/>
        <rFont val="Calibri"/>
        <family val="2"/>
        <scheme val="minor"/>
      </rPr>
      <t xml:space="preserve"> pole </t>
    </r>
  </si>
  <si>
    <r>
      <t>Vcs I</t>
    </r>
    <r>
      <rPr>
        <sz val="8"/>
        <color theme="1"/>
        <rFont val="Calibri"/>
        <family val="2"/>
        <scheme val="minor"/>
      </rPr>
      <t xml:space="preserve">LIM </t>
    </r>
    <r>
      <rPr>
        <sz val="11"/>
        <color theme="1"/>
        <rFont val="Calibri"/>
        <family val="2"/>
        <scheme val="minor"/>
      </rPr>
      <t>trigger (calc min)</t>
    </r>
  </si>
  <si>
    <r>
      <t>Vcs I</t>
    </r>
    <r>
      <rPr>
        <sz val="8"/>
        <color theme="1"/>
        <rFont val="Calibri"/>
        <family val="2"/>
        <scheme val="minor"/>
      </rPr>
      <t>LIM</t>
    </r>
    <r>
      <rPr>
        <sz val="11"/>
        <color theme="1"/>
        <rFont val="Calibri"/>
        <family val="2"/>
        <scheme val="minor"/>
      </rPr>
      <t xml:space="preserve"> trigger (calc nom)</t>
    </r>
  </si>
  <si>
    <r>
      <t>Vcs I</t>
    </r>
    <r>
      <rPr>
        <sz val="8"/>
        <color theme="1"/>
        <rFont val="Calibri"/>
        <family val="2"/>
        <scheme val="minor"/>
      </rPr>
      <t>LIM</t>
    </r>
    <r>
      <rPr>
        <sz val="11"/>
        <color theme="1"/>
        <rFont val="Calibri"/>
        <family val="2"/>
        <scheme val="minor"/>
      </rPr>
      <t xml:space="preserve"> trigger (calc max)</t>
    </r>
  </si>
  <si>
    <t>Compensation                                                                                                                                                                                                                        See Datasheet for additional compensation information.</t>
  </si>
  <si>
    <r>
      <t>V</t>
    </r>
    <r>
      <rPr>
        <sz val="8"/>
        <color theme="1"/>
        <rFont val="Calibri"/>
        <family val="2"/>
        <scheme val="minor"/>
      </rPr>
      <t>IN</t>
    </r>
    <r>
      <rPr>
        <sz val="9"/>
        <color theme="1"/>
        <rFont val="Calibri"/>
        <family val="2"/>
        <scheme val="minor"/>
      </rPr>
      <t>(min)</t>
    </r>
  </si>
  <si>
    <r>
      <t>V</t>
    </r>
    <r>
      <rPr>
        <sz val="8"/>
        <color theme="1"/>
        <rFont val="Calibri"/>
        <family val="2"/>
        <scheme val="minor"/>
      </rPr>
      <t>IN(MIN)</t>
    </r>
  </si>
  <si>
    <r>
      <t>V</t>
    </r>
    <r>
      <rPr>
        <sz val="8"/>
        <color theme="1"/>
        <rFont val="Calibri"/>
        <family val="2"/>
        <scheme val="minor"/>
      </rPr>
      <t>IN(MAX)</t>
    </r>
  </si>
  <si>
    <r>
      <t>V</t>
    </r>
    <r>
      <rPr>
        <sz val="8"/>
        <color theme="1"/>
        <rFont val="Calibri"/>
        <family val="2"/>
        <scheme val="minor"/>
      </rPr>
      <t>IN</t>
    </r>
    <r>
      <rPr>
        <sz val="9"/>
        <color theme="1"/>
        <rFont val="Calibri"/>
        <family val="2"/>
        <scheme val="minor"/>
      </rPr>
      <t>(max)</t>
    </r>
  </si>
  <si>
    <r>
      <t>Max V</t>
    </r>
    <r>
      <rPr>
        <sz val="8"/>
        <color theme="1"/>
        <rFont val="Calibri"/>
        <family val="2"/>
        <scheme val="minor"/>
      </rPr>
      <t>CS</t>
    </r>
    <r>
      <rPr>
        <sz val="11"/>
        <color theme="1"/>
        <rFont val="Calibri"/>
        <family val="2"/>
        <scheme val="minor"/>
      </rPr>
      <t xml:space="preserve"> for current sensing with provided I</t>
    </r>
    <r>
      <rPr>
        <sz val="8"/>
        <color theme="1"/>
        <rFont val="Calibri"/>
        <family val="2"/>
        <scheme val="minor"/>
      </rPr>
      <t>OUT</t>
    </r>
    <r>
      <rPr>
        <sz val="11"/>
        <color theme="1"/>
        <rFont val="Calibri"/>
        <family val="2"/>
        <scheme val="minor"/>
      </rPr>
      <t xml:space="preserve"> load</t>
    </r>
  </si>
  <si>
    <r>
      <t>Min V</t>
    </r>
    <r>
      <rPr>
        <sz val="8"/>
        <color theme="1"/>
        <rFont val="Calibri"/>
        <family val="2"/>
        <scheme val="minor"/>
      </rPr>
      <t>CS</t>
    </r>
    <r>
      <rPr>
        <sz val="11"/>
        <color theme="1"/>
        <rFont val="Calibri"/>
        <family val="2"/>
        <scheme val="minor"/>
      </rPr>
      <t xml:space="preserve"> for current sensing with provided I</t>
    </r>
    <r>
      <rPr>
        <sz val="8"/>
        <color theme="1"/>
        <rFont val="Calibri"/>
        <family val="2"/>
        <scheme val="minor"/>
      </rPr>
      <t>OUT</t>
    </r>
    <r>
      <rPr>
        <sz val="11"/>
        <color theme="1"/>
        <rFont val="Calibri"/>
        <family val="2"/>
        <scheme val="minor"/>
      </rPr>
      <t xml:space="preserve"> load</t>
    </r>
  </si>
  <si>
    <r>
      <t>V</t>
    </r>
    <r>
      <rPr>
        <sz val="9"/>
        <color theme="1"/>
        <rFont val="Calibri"/>
        <family val="2"/>
        <scheme val="minor"/>
      </rPr>
      <t>CS</t>
    </r>
    <r>
      <rPr>
        <sz val="11"/>
        <color theme="1"/>
        <rFont val="Calibri"/>
        <family val="2"/>
        <scheme val="minor"/>
      </rPr>
      <t xml:space="preserve"> at I</t>
    </r>
    <r>
      <rPr>
        <sz val="9"/>
        <color theme="1"/>
        <rFont val="Calibri"/>
        <family val="2"/>
        <scheme val="minor"/>
      </rPr>
      <t>OUT</t>
    </r>
    <r>
      <rPr>
        <sz val="11"/>
        <color theme="1"/>
        <rFont val="Calibri"/>
        <family val="2"/>
        <scheme val="minor"/>
      </rPr>
      <t xml:space="preserve"> max (calc min)</t>
    </r>
  </si>
  <si>
    <r>
      <t>V</t>
    </r>
    <r>
      <rPr>
        <sz val="9"/>
        <color theme="1"/>
        <rFont val="Calibri"/>
        <family val="2"/>
        <scheme val="minor"/>
      </rPr>
      <t>CS</t>
    </r>
    <r>
      <rPr>
        <sz val="11"/>
        <color theme="1"/>
        <rFont val="Calibri"/>
        <family val="2"/>
        <scheme val="minor"/>
      </rPr>
      <t xml:space="preserve"> at I</t>
    </r>
    <r>
      <rPr>
        <sz val="9"/>
        <color theme="1"/>
        <rFont val="Calibri"/>
        <family val="2"/>
        <scheme val="minor"/>
      </rPr>
      <t>OUT</t>
    </r>
    <r>
      <rPr>
        <sz val="11"/>
        <color theme="1"/>
        <rFont val="Calibri"/>
        <family val="2"/>
        <scheme val="minor"/>
      </rPr>
      <t xml:space="preserve"> max (calc nom)</t>
    </r>
  </si>
  <si>
    <r>
      <t>V</t>
    </r>
    <r>
      <rPr>
        <sz val="9"/>
        <color theme="1"/>
        <rFont val="Calibri"/>
        <family val="2"/>
        <scheme val="minor"/>
      </rPr>
      <t>CS</t>
    </r>
    <r>
      <rPr>
        <sz val="11"/>
        <color theme="1"/>
        <rFont val="Calibri"/>
        <family val="2"/>
        <scheme val="minor"/>
      </rPr>
      <t xml:space="preserve"> at I</t>
    </r>
    <r>
      <rPr>
        <sz val="9"/>
        <color theme="1"/>
        <rFont val="Calibri"/>
        <family val="2"/>
        <scheme val="minor"/>
      </rPr>
      <t>OUT</t>
    </r>
    <r>
      <rPr>
        <sz val="11"/>
        <color theme="1"/>
        <rFont val="Calibri"/>
        <family val="2"/>
        <scheme val="minor"/>
      </rPr>
      <t xml:space="preserve"> max (calc max)</t>
    </r>
  </si>
  <si>
    <r>
      <t>V</t>
    </r>
    <r>
      <rPr>
        <sz val="8"/>
        <color theme="1"/>
        <rFont val="Calibri"/>
        <family val="2"/>
        <scheme val="minor"/>
      </rPr>
      <t>CS</t>
    </r>
    <r>
      <rPr>
        <sz val="11"/>
        <color theme="1"/>
        <rFont val="Calibri"/>
        <family val="2"/>
        <scheme val="minor"/>
      </rPr>
      <t xml:space="preserve"> at I</t>
    </r>
    <r>
      <rPr>
        <sz val="8"/>
        <color theme="1"/>
        <rFont val="Calibri"/>
        <family val="2"/>
        <scheme val="minor"/>
      </rPr>
      <t xml:space="preserve">LIM  </t>
    </r>
    <r>
      <rPr>
        <sz val="11"/>
        <color theme="1"/>
        <rFont val="Calibri"/>
        <family val="2"/>
        <scheme val="minor"/>
      </rPr>
      <t>(calc min)</t>
    </r>
  </si>
  <si>
    <r>
      <t>Min V</t>
    </r>
    <r>
      <rPr>
        <sz val="8"/>
        <color theme="1"/>
        <rFont val="Calibri"/>
        <family val="2"/>
        <scheme val="minor"/>
      </rPr>
      <t>CS</t>
    </r>
    <r>
      <rPr>
        <sz val="11"/>
        <color theme="1"/>
        <rFont val="Calibri"/>
        <family val="2"/>
        <scheme val="minor"/>
      </rPr>
      <t xml:space="preserve"> when device triggers current limit.</t>
    </r>
  </si>
  <si>
    <r>
      <t>Nom V</t>
    </r>
    <r>
      <rPr>
        <sz val="8"/>
        <color theme="1"/>
        <rFont val="Calibri"/>
        <family val="2"/>
        <scheme val="minor"/>
      </rPr>
      <t>CS</t>
    </r>
    <r>
      <rPr>
        <sz val="11"/>
        <color theme="1"/>
        <rFont val="Calibri"/>
        <family val="2"/>
        <scheme val="minor"/>
      </rPr>
      <t xml:space="preserve"> when device triggers current limit.</t>
    </r>
  </si>
  <si>
    <r>
      <t>Max V</t>
    </r>
    <r>
      <rPr>
        <sz val="8"/>
        <color theme="1"/>
        <rFont val="Calibri"/>
        <family val="2"/>
        <scheme val="minor"/>
      </rPr>
      <t>CS</t>
    </r>
    <r>
      <rPr>
        <sz val="11"/>
        <color theme="1"/>
        <rFont val="Calibri"/>
        <family val="2"/>
        <scheme val="minor"/>
      </rPr>
      <t xml:space="preserve"> when device triggers current limit.</t>
    </r>
  </si>
  <si>
    <t>Nominal ILIM current threshold</t>
  </si>
  <si>
    <r>
      <t>Min I</t>
    </r>
    <r>
      <rPr>
        <sz val="9"/>
        <color theme="1"/>
        <rFont val="Calibri"/>
        <family val="2"/>
        <scheme val="minor"/>
      </rPr>
      <t>LIM</t>
    </r>
    <r>
      <rPr>
        <sz val="11"/>
        <color theme="1"/>
        <rFont val="Calibri"/>
        <family val="2"/>
        <scheme val="minor"/>
      </rPr>
      <t xml:space="preserve"> current threshold</t>
    </r>
  </si>
  <si>
    <t>Max ILIM current threshold</t>
  </si>
  <si>
    <r>
      <t>V</t>
    </r>
    <r>
      <rPr>
        <sz val="8"/>
        <color theme="1"/>
        <rFont val="Calibri"/>
        <family val="2"/>
        <scheme val="minor"/>
      </rPr>
      <t>CS</t>
    </r>
    <r>
      <rPr>
        <sz val="11"/>
        <color theme="1"/>
        <rFont val="Calibri"/>
        <family val="2"/>
        <scheme val="minor"/>
      </rPr>
      <t xml:space="preserve"> at I</t>
    </r>
    <r>
      <rPr>
        <sz val="8"/>
        <color theme="1"/>
        <rFont val="Calibri"/>
        <family val="2"/>
        <scheme val="minor"/>
      </rPr>
      <t xml:space="preserve">LIM  </t>
    </r>
    <r>
      <rPr>
        <sz val="11"/>
        <color theme="1"/>
        <rFont val="Calibri"/>
        <family val="2"/>
        <scheme val="minor"/>
      </rPr>
      <t>(calc max)</t>
    </r>
  </si>
  <si>
    <r>
      <rPr>
        <sz val="10"/>
        <color theme="1"/>
        <rFont val="Calibri"/>
        <family val="2"/>
        <scheme val="minor"/>
      </rPr>
      <t>Max system power dissipation</t>
    </r>
    <r>
      <rPr>
        <sz val="11"/>
        <color theme="1"/>
        <rFont val="Calibri"/>
        <family val="2"/>
        <scheme val="minor"/>
      </rPr>
      <t>(V</t>
    </r>
    <r>
      <rPr>
        <sz val="8"/>
        <color theme="1"/>
        <rFont val="Calibri"/>
        <family val="2"/>
        <scheme val="minor"/>
      </rPr>
      <t xml:space="preserve">IN(max) </t>
    </r>
    <r>
      <rPr>
        <sz val="11"/>
        <color theme="1"/>
        <rFont val="Calibri"/>
        <family val="2"/>
        <scheme val="minor"/>
      </rPr>
      <t>-V</t>
    </r>
    <r>
      <rPr>
        <sz val="8"/>
        <color theme="1"/>
        <rFont val="Calibri"/>
        <family val="2"/>
        <scheme val="minor"/>
      </rPr>
      <t>OUT</t>
    </r>
    <r>
      <rPr>
        <sz val="11"/>
        <color theme="1"/>
        <rFont val="Calibri"/>
        <family val="2"/>
        <scheme val="minor"/>
      </rPr>
      <t>)*I</t>
    </r>
    <r>
      <rPr>
        <sz val="8"/>
        <color theme="1"/>
        <rFont val="Calibri"/>
        <family val="2"/>
        <scheme val="minor"/>
      </rPr>
      <t>OUTMAX</t>
    </r>
  </si>
  <si>
    <r>
      <rPr>
        <sz val="10"/>
        <color theme="1"/>
        <rFont val="Calibri"/>
        <family val="2"/>
        <scheme val="minor"/>
      </rPr>
      <t>Foldback max power dissipation</t>
    </r>
    <r>
      <rPr>
        <sz val="11"/>
        <color theme="1"/>
        <rFont val="Calibri"/>
        <family val="2"/>
        <scheme val="minor"/>
      </rPr>
      <t>(V</t>
    </r>
    <r>
      <rPr>
        <sz val="8"/>
        <color theme="1"/>
        <rFont val="Calibri"/>
        <family val="2"/>
        <scheme val="minor"/>
      </rPr>
      <t xml:space="preserve">IN(max) </t>
    </r>
    <r>
      <rPr>
        <sz val="11"/>
        <color theme="1"/>
        <rFont val="Calibri"/>
        <family val="2"/>
        <scheme val="minor"/>
      </rPr>
      <t>-V</t>
    </r>
    <r>
      <rPr>
        <sz val="8"/>
        <color theme="1"/>
        <rFont val="Calibri"/>
        <family val="2"/>
        <scheme val="minor"/>
      </rPr>
      <t>OUT</t>
    </r>
    <r>
      <rPr>
        <sz val="11"/>
        <color theme="1"/>
        <rFont val="Calibri"/>
        <family val="2"/>
        <scheme val="minor"/>
      </rPr>
      <t>)*I</t>
    </r>
    <r>
      <rPr>
        <sz val="8"/>
        <color theme="1"/>
        <rFont val="Calibri"/>
        <family val="2"/>
        <scheme val="minor"/>
      </rPr>
      <t>LIMAX/2</t>
    </r>
  </si>
  <si>
    <r>
      <rPr>
        <sz val="10"/>
        <color theme="1"/>
        <rFont val="Calibri"/>
        <family val="2"/>
        <scheme val="minor"/>
      </rPr>
      <t>Brickwall max power dissipation</t>
    </r>
    <r>
      <rPr>
        <sz val="11"/>
        <color theme="1"/>
        <rFont val="Calibri"/>
        <family val="2"/>
        <scheme val="minor"/>
      </rPr>
      <t>(V</t>
    </r>
    <r>
      <rPr>
        <sz val="8"/>
        <color theme="1"/>
        <rFont val="Calibri"/>
        <family val="2"/>
        <scheme val="minor"/>
      </rPr>
      <t xml:space="preserve">IN(max) </t>
    </r>
    <r>
      <rPr>
        <sz val="11"/>
        <color theme="1"/>
        <rFont val="Calibri"/>
        <family val="2"/>
        <scheme val="minor"/>
      </rPr>
      <t>-V</t>
    </r>
    <r>
      <rPr>
        <sz val="8"/>
        <color theme="1"/>
        <rFont val="Calibri"/>
        <family val="2"/>
        <scheme val="minor"/>
      </rPr>
      <t>OUT</t>
    </r>
    <r>
      <rPr>
        <sz val="11"/>
        <color theme="1"/>
        <rFont val="Calibri"/>
        <family val="2"/>
        <scheme val="minor"/>
      </rPr>
      <t>)*I</t>
    </r>
    <r>
      <rPr>
        <sz val="8"/>
        <color theme="1"/>
        <rFont val="Calibri"/>
        <family val="2"/>
        <scheme val="minor"/>
      </rPr>
      <t>LIMAX</t>
    </r>
  </si>
  <si>
    <r>
      <t>10 nF recommended for C</t>
    </r>
    <r>
      <rPr>
        <sz val="9"/>
        <color theme="1"/>
        <rFont val="Calibri"/>
        <family val="2"/>
        <scheme val="minor"/>
      </rPr>
      <t>COMP</t>
    </r>
    <r>
      <rPr>
        <sz val="11"/>
        <color theme="1"/>
        <rFont val="Calibri"/>
        <family val="2"/>
        <scheme val="minor"/>
      </rPr>
      <t xml:space="preserve"> (not used in any calculations)</t>
    </r>
  </si>
  <si>
    <t xml:space="preserve">CSR range : ( min 45000,  typical 52000, max 65000) </t>
  </si>
  <si>
    <r>
      <t>V</t>
    </r>
    <r>
      <rPr>
        <sz val="9"/>
        <color theme="1"/>
        <rFont val="Calibri"/>
        <family val="2"/>
        <scheme val="minor"/>
      </rPr>
      <t>CS</t>
    </r>
    <r>
      <rPr>
        <sz val="11"/>
        <color theme="1"/>
        <rFont val="Calibri"/>
        <family val="2"/>
        <scheme val="minor"/>
      </rPr>
      <t xml:space="preserve"> I</t>
    </r>
    <r>
      <rPr>
        <sz val="9"/>
        <color theme="1"/>
        <rFont val="Calibri"/>
        <family val="2"/>
        <scheme val="minor"/>
      </rPr>
      <t>OUT</t>
    </r>
    <r>
      <rPr>
        <sz val="11"/>
        <color theme="1"/>
        <rFont val="Calibri"/>
        <family val="2"/>
        <scheme val="minor"/>
      </rPr>
      <t>(max) values represents the usable voltage range for an external ADC to sense the V</t>
    </r>
    <r>
      <rPr>
        <sz val="9"/>
        <color theme="1"/>
        <rFont val="Calibri"/>
        <family val="2"/>
        <scheme val="minor"/>
      </rPr>
      <t>CS</t>
    </r>
    <r>
      <rPr>
        <sz val="11"/>
        <color theme="1"/>
        <rFont val="Calibri"/>
        <family val="2"/>
        <scheme val="minor"/>
      </rPr>
      <t xml:space="preserve"> pin during normal system loads up to designed I</t>
    </r>
    <r>
      <rPr>
        <sz val="9"/>
        <color theme="1"/>
        <rFont val="Calibri"/>
        <family val="2"/>
        <scheme val="minor"/>
      </rPr>
      <t xml:space="preserve">OUT. </t>
    </r>
  </si>
  <si>
    <r>
      <t>Nominal V</t>
    </r>
    <r>
      <rPr>
        <sz val="9"/>
        <color theme="1"/>
        <rFont val="Calibri"/>
        <family val="2"/>
        <scheme val="minor"/>
      </rPr>
      <t>CS</t>
    </r>
    <r>
      <rPr>
        <sz val="11"/>
        <color theme="1"/>
        <rFont val="Calibri"/>
        <family val="2"/>
        <scheme val="minor"/>
      </rPr>
      <t xml:space="preserve"> I</t>
    </r>
    <r>
      <rPr>
        <sz val="9"/>
        <color theme="1"/>
        <rFont val="Calibri"/>
        <family val="2"/>
        <scheme val="minor"/>
      </rPr>
      <t>LIM</t>
    </r>
    <r>
      <rPr>
        <sz val="11"/>
        <color theme="1"/>
        <rFont val="Calibri"/>
        <family val="2"/>
        <scheme val="minor"/>
      </rPr>
      <t xml:space="preserve"> trigger should be greater than 0.544 with margin for  Foldback</t>
    </r>
  </si>
  <si>
    <r>
      <t>V</t>
    </r>
    <r>
      <rPr>
        <sz val="8"/>
        <color theme="1"/>
        <rFont val="Calibri"/>
        <family val="2"/>
        <scheme val="minor"/>
      </rPr>
      <t>OUT</t>
    </r>
    <r>
      <rPr>
        <sz val="11"/>
        <color theme="1"/>
        <rFont val="Calibri"/>
        <family val="2"/>
        <scheme val="minor"/>
      </rPr>
      <t xml:space="preserve"> % error </t>
    </r>
    <r>
      <rPr>
        <sz val="9"/>
        <color theme="1"/>
        <rFont val="Calibri"/>
        <family val="2"/>
        <scheme val="minor"/>
      </rPr>
      <t>(without resistor tolerance)</t>
    </r>
  </si>
  <si>
    <t>A summary section is included at the bottom showing key inputs and outputs.</t>
  </si>
  <si>
    <r>
      <t>Calculated ranges can be used to help seed entry for next step.  For example a range of R</t>
    </r>
    <r>
      <rPr>
        <sz val="9"/>
        <color theme="1"/>
        <rFont val="Calibri"/>
        <family val="2"/>
        <scheme val="minor"/>
      </rPr>
      <t>PCL</t>
    </r>
    <r>
      <rPr>
        <sz val="11"/>
        <color theme="1"/>
        <rFont val="Calibri"/>
        <family val="2"/>
        <scheme val="minor"/>
      </rPr>
      <t xml:space="preserve"> resistors is calculated that bound the range from prior input.</t>
    </r>
  </si>
  <si>
    <r>
      <t>Selecting an R</t>
    </r>
    <r>
      <rPr>
        <sz val="9"/>
        <color theme="1"/>
        <rFont val="Calibri"/>
        <family val="2"/>
        <scheme val="minor"/>
      </rPr>
      <t>PCL</t>
    </r>
    <r>
      <rPr>
        <sz val="11"/>
        <color theme="1"/>
        <rFont val="Calibri"/>
        <family val="2"/>
        <scheme val="minor"/>
      </rPr>
      <t xml:space="preserve"> value within this bounding range for R</t>
    </r>
    <r>
      <rPr>
        <sz val="9"/>
        <color theme="1"/>
        <rFont val="Calibri"/>
        <family val="2"/>
        <scheme val="minor"/>
      </rPr>
      <t>PCL</t>
    </r>
    <r>
      <rPr>
        <sz val="11"/>
        <color theme="1"/>
        <rFont val="Calibri"/>
        <family val="2"/>
        <scheme val="minor"/>
      </rPr>
      <t xml:space="preserve"> helps narrow down solution quickly for final Ilim range calculation.</t>
    </r>
  </si>
  <si>
    <r>
      <t>Current Limit (PCL) Calculate R</t>
    </r>
    <r>
      <rPr>
        <b/>
        <sz val="9"/>
        <color rgb="FF0070C0"/>
        <rFont val="Calibri"/>
        <family val="2"/>
        <scheme val="minor"/>
      </rPr>
      <t>PCL</t>
    </r>
  </si>
  <si>
    <r>
      <t>Current Sense (CS) Calculate R</t>
    </r>
    <r>
      <rPr>
        <b/>
        <sz val="9"/>
        <color rgb="FF0070C0"/>
        <rFont val="Calibri"/>
        <family val="2"/>
        <scheme val="minor"/>
      </rPr>
      <t>CS</t>
    </r>
  </si>
  <si>
    <r>
      <t>Calculate Soft Start (t</t>
    </r>
    <r>
      <rPr>
        <b/>
        <sz val="9"/>
        <color rgb="FF0070C0"/>
        <rFont val="Calibri"/>
        <family val="2"/>
        <scheme val="minor"/>
      </rPr>
      <t>SS</t>
    </r>
    <r>
      <rPr>
        <b/>
        <sz val="11"/>
        <color rgb="FF0070C0"/>
        <rFont val="Calibri"/>
        <family val="2"/>
        <scheme val="minor"/>
      </rPr>
      <t>)</t>
    </r>
  </si>
  <si>
    <t>All information in this correspondence and in any related correspondence is (i) provided “AS IS”(ii) and “with all faults”, subject to TI’s Important Notice (http://www.ti.com/corp/docs/legal/important-notice.shtml) and (iii) not intended to be relied on unless otherwise expressly agreed by TI.</t>
  </si>
  <si>
    <t xml:space="preserve">Initial Inputs                                                                                                                                         </t>
  </si>
  <si>
    <t>Worst case operational load</t>
  </si>
  <si>
    <t>Nominal Vout</t>
  </si>
  <si>
    <r>
      <t>I</t>
    </r>
    <r>
      <rPr>
        <sz val="8"/>
        <color theme="1"/>
        <rFont val="Calibri"/>
        <family val="2"/>
        <scheme val="minor"/>
      </rPr>
      <t>OUT(nom)</t>
    </r>
  </si>
  <si>
    <t>Nominal operational load.</t>
  </si>
  <si>
    <r>
      <t>I</t>
    </r>
    <r>
      <rPr>
        <sz val="8"/>
        <color theme="1"/>
        <rFont val="Calibri"/>
        <family val="2"/>
        <scheme val="minor"/>
      </rPr>
      <t>LIM_FoldBack</t>
    </r>
    <r>
      <rPr>
        <sz val="11"/>
        <color theme="1"/>
        <rFont val="Calibri"/>
        <family val="2"/>
        <scheme val="minor"/>
      </rPr>
      <t xml:space="preserve"> (calc min)</t>
    </r>
  </si>
  <si>
    <r>
      <t>I</t>
    </r>
    <r>
      <rPr>
        <sz val="8"/>
        <color theme="1"/>
        <rFont val="Calibri"/>
        <family val="2"/>
        <scheme val="minor"/>
      </rPr>
      <t>LIM_FoldBack</t>
    </r>
    <r>
      <rPr>
        <sz val="11"/>
        <color theme="1"/>
        <rFont val="Calibri"/>
        <family val="2"/>
        <scheme val="minor"/>
      </rPr>
      <t xml:space="preserve"> (calc nom)</t>
    </r>
  </si>
  <si>
    <r>
      <t>I</t>
    </r>
    <r>
      <rPr>
        <sz val="8"/>
        <color theme="1"/>
        <rFont val="Calibri"/>
        <family val="2"/>
        <scheme val="minor"/>
      </rPr>
      <t>LIM_FoldBack</t>
    </r>
    <r>
      <rPr>
        <sz val="11"/>
        <color theme="1"/>
        <rFont val="Calibri"/>
        <family val="2"/>
        <scheme val="minor"/>
      </rPr>
      <t xml:space="preserve"> (calc max)</t>
    </r>
  </si>
  <si>
    <t>ILIM_FoldBack should be greater than nominal Iout startup load.</t>
  </si>
  <si>
    <r>
      <t>Range of R</t>
    </r>
    <r>
      <rPr>
        <sz val="9"/>
        <color theme="1"/>
        <rFont val="Calibri"/>
        <family val="2"/>
        <scheme val="minor"/>
      </rPr>
      <t>CS</t>
    </r>
    <r>
      <rPr>
        <sz val="11"/>
        <color theme="1"/>
        <rFont val="Calibri"/>
        <family val="2"/>
        <scheme val="minor"/>
      </rPr>
      <t xml:space="preserve"> values to achieve desired V</t>
    </r>
    <r>
      <rPr>
        <sz val="9"/>
        <color theme="1"/>
        <rFont val="Calibri"/>
        <family val="2"/>
        <scheme val="minor"/>
      </rPr>
      <t>CS</t>
    </r>
    <r>
      <rPr>
        <sz val="11"/>
        <color theme="1"/>
        <rFont val="Calibri"/>
        <family val="2"/>
        <scheme val="minor"/>
      </rPr>
      <t>.   Use as seed for Rcs calculations.</t>
    </r>
  </si>
  <si>
    <t>RCS</t>
  </si>
  <si>
    <r>
      <t>R</t>
    </r>
    <r>
      <rPr>
        <sz val="9"/>
        <color theme="1"/>
        <rFont val="Calibri"/>
        <family val="2"/>
        <scheme val="minor"/>
      </rPr>
      <t>CS</t>
    </r>
    <r>
      <rPr>
        <sz val="11"/>
        <color theme="1"/>
        <rFont val="Calibri"/>
        <family val="2"/>
        <scheme val="minor"/>
      </rPr>
      <t>(calc min)</t>
    </r>
  </si>
  <si>
    <r>
      <t>R</t>
    </r>
    <r>
      <rPr>
        <sz val="9"/>
        <color theme="1"/>
        <rFont val="Calibri"/>
        <family val="2"/>
        <scheme val="minor"/>
      </rPr>
      <t>CS</t>
    </r>
    <r>
      <rPr>
        <sz val="11"/>
        <color theme="1"/>
        <rFont val="Calibri"/>
        <family val="2"/>
        <scheme val="minor"/>
      </rPr>
      <t>(calc nom)</t>
    </r>
  </si>
  <si>
    <r>
      <t>R</t>
    </r>
    <r>
      <rPr>
        <sz val="9"/>
        <color theme="1"/>
        <rFont val="Calibri"/>
        <family val="2"/>
        <scheme val="minor"/>
      </rPr>
      <t>CS</t>
    </r>
    <r>
      <rPr>
        <sz val="11"/>
        <color theme="1"/>
        <rFont val="Calibri"/>
        <family val="2"/>
        <scheme val="minor"/>
      </rPr>
      <t>(calc max)</t>
    </r>
  </si>
  <si>
    <r>
      <t>I</t>
    </r>
    <r>
      <rPr>
        <sz val="9"/>
        <color theme="1"/>
        <rFont val="Calibri"/>
        <family val="2"/>
        <scheme val="minor"/>
      </rPr>
      <t>LIM_FoldBack (Calc min)</t>
    </r>
  </si>
  <si>
    <t>Selected current sense resistor</t>
  </si>
  <si>
    <t>Selected current limit resistor</t>
  </si>
  <si>
    <r>
      <t>I</t>
    </r>
    <r>
      <rPr>
        <sz val="9"/>
        <color theme="1"/>
        <rFont val="Calibri"/>
        <family val="2"/>
        <scheme val="minor"/>
      </rPr>
      <t>LIM_FoldBack</t>
    </r>
    <r>
      <rPr>
        <sz val="11"/>
        <color theme="1"/>
        <rFont val="Calibri"/>
        <family val="2"/>
        <scheme val="minor"/>
      </rPr>
      <t xml:space="preserve"> should be greater than nominal Iout startup load</t>
    </r>
  </si>
  <si>
    <t>Datasheet Link:   https://www.ti.com/lit/gpn/TPS7H1101A-SP</t>
  </si>
  <si>
    <t>RPCL</t>
  </si>
  <si>
    <t>CSS</t>
  </si>
  <si>
    <t>RTOP</t>
  </si>
  <si>
    <t>RBOTTOM</t>
  </si>
  <si>
    <t>COUT</t>
  </si>
  <si>
    <t>VOUT</t>
  </si>
  <si>
    <t>Corrected Cx calculation, was off by 10x too large.</t>
  </si>
  <si>
    <t>Updated note for Ilim foldback Cell E27</t>
  </si>
  <si>
    <t>Soft Start (Tss) time</t>
  </si>
  <si>
    <t>Added TSS to summary page, and locked spreadsheet</t>
  </si>
  <si>
    <t>Recommended Ilim nom should be greater than 500mA.</t>
  </si>
  <si>
    <t>Added conditional formatting warning and comment for Ilim less than 500mA</t>
  </si>
  <si>
    <t>TPS7H1101A COMPONENT CALCULATOR v1.2 (RELEASED 4/11/2023)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</si>
</sst>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11"/>
      <color theme="1"/>
      <name val="Calibri"/>
      <family val="2"/>
      <scheme val="minor"/>
    </font>
    <font>
      <sz val="11"/>
      <color rgb="FF006100"/>
      <name val="Calibri"/>
      <family val="2"/>
      <scheme val="minor"/>
    </font>
    <font>
      <sz val="11"/>
      <color theme="1"/>
      <name val="Calibri"/>
      <family val="2"/>
      <scheme val="minor"/>
    </font>
    <font>
      <b/>
      <sz val="11"/>
      <color rgb="FF0070C0"/>
      <name val="Calibri"/>
      <family val="2"/>
      <scheme val="minor"/>
    </font>
    <font>
      <vertAlign val="subscript"/>
      <sz val="11"/>
      <color theme="1"/>
      <name val="Calibri"/>
      <family val="2"/>
      <scheme val="minor"/>
    </font>
    <font>
      <sz val="11"/>
      <color theme="1"/>
      <name val="Calibri"/>
      <family val="2"/>
    </font>
    <font>
      <sz val="11"/>
      <color rgb="FF202122"/>
      <name val="Arial"/>
      <family val="2"/>
    </font>
    <font>
      <sz val="9"/>
      <color theme="1"/>
      <name val="Calibri"/>
      <family val="2"/>
      <scheme val="minor"/>
    </font>
    <font>
      <sz val="8"/>
      <color theme="1"/>
      <name val="Calibri"/>
      <family val="2"/>
      <scheme val="minor"/>
    </font>
    <font>
      <b/>
      <sz val="9"/>
      <color rgb="FF0070C0"/>
      <name val="Calibri"/>
      <family val="2"/>
      <scheme val="minor"/>
    </font>
    <font>
      <b/>
      <sz val="8"/>
      <color rgb="FF0070C0"/>
      <name val="Calibri"/>
      <family val="2"/>
      <scheme val="minor"/>
    </font>
    <font>
      <sz val="9"/>
      <color indexed="81"/>
      <name val="Tahoma"/>
      <family val="2"/>
    </font>
    <font>
      <sz val="10"/>
      <color theme="1"/>
      <name val="Calibri"/>
      <family val="2"/>
      <scheme val="minor"/>
    </font>
    <font>
      <u/>
      <sz val="11"/>
      <color theme="10"/>
      <name val="Calibri"/>
      <family val="2"/>
      <scheme val="minor"/>
    </font>
    <font>
      <b/>
      <sz val="9"/>
      <color indexed="81"/>
      <name val="Tahoma"/>
      <family val="2"/>
    </font>
    <font>
      <sz val="12"/>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D9E1F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bottom style="thick">
        <color indexed="64"/>
      </bottom>
      <diagonal/>
    </border>
  </borders>
  <cellStyleXfs count="4">
    <xf numFmtId="0" fontId="0" fillId="0" borderId="0"/>
    <xf numFmtId="0" fontId="2" fillId="2" borderId="0" applyNumberFormat="0" applyBorder="0" applyAlignment="0" applyProtection="0"/>
    <xf numFmtId="9" fontId="3" fillId="0" borderId="0" applyFont="0" applyFill="0" applyBorder="0" applyAlignment="0" applyProtection="0"/>
    <xf numFmtId="0" fontId="14" fillId="0" borderId="0" applyNumberFormat="0" applyFill="0" applyBorder="0" applyAlignment="0" applyProtection="0"/>
  </cellStyleXfs>
  <cellXfs count="101">
    <xf numFmtId="0" fontId="0" fillId="0" borderId="0" xfId="0"/>
    <xf numFmtId="11" fontId="0" fillId="0" borderId="0" xfId="0" applyNumberFormat="1"/>
    <xf numFmtId="0" fontId="1" fillId="0" borderId="0" xfId="0" applyFont="1"/>
    <xf numFmtId="0" fontId="2" fillId="2" borderId="0" xfId="1"/>
    <xf numFmtId="0" fontId="0" fillId="3" borderId="0" xfId="0" applyFill="1"/>
    <xf numFmtId="0" fontId="0" fillId="4" borderId="0" xfId="0" applyFill="1"/>
    <xf numFmtId="0" fontId="0" fillId="5" borderId="0" xfId="0" applyFill="1"/>
    <xf numFmtId="0" fontId="0" fillId="0" borderId="0" xfId="0"/>
    <xf numFmtId="0" fontId="0" fillId="0" borderId="0" xfId="0" applyAlignment="1">
      <alignment horizontal="center"/>
    </xf>
    <xf numFmtId="0" fontId="0" fillId="0" borderId="0" xfId="0" applyBorder="1"/>
    <xf numFmtId="0" fontId="1" fillId="6" borderId="0" xfId="0" applyFont="1" applyFill="1" applyAlignment="1">
      <alignment horizontal="center"/>
    </xf>
    <xf numFmtId="0" fontId="1" fillId="6" borderId="0" xfId="0" applyFont="1" applyFill="1" applyBorder="1" applyAlignment="1">
      <alignment horizontal="center"/>
    </xf>
    <xf numFmtId="0" fontId="7" fillId="0" borderId="0" xfId="0" applyFont="1"/>
    <xf numFmtId="49" fontId="0" fillId="0" borderId="0" xfId="0" applyNumberFormat="1" applyAlignment="1">
      <alignment horizontal="center"/>
    </xf>
    <xf numFmtId="49" fontId="0" fillId="0" borderId="0" xfId="0" applyNumberFormat="1" applyAlignment="1"/>
    <xf numFmtId="0" fontId="0" fillId="7" borderId="3" xfId="0" applyFill="1" applyBorder="1"/>
    <xf numFmtId="0" fontId="0" fillId="9" borderId="5" xfId="0" applyFill="1" applyBorder="1"/>
    <xf numFmtId="0" fontId="0" fillId="8" borderId="3" xfId="0" applyFill="1" applyBorder="1" applyProtection="1">
      <protection locked="0"/>
    </xf>
    <xf numFmtId="0" fontId="0" fillId="7" borderId="3" xfId="0" applyFill="1" applyBorder="1" applyAlignment="1" applyProtection="1">
      <alignment horizontal="center"/>
      <protection locked="0"/>
    </xf>
    <xf numFmtId="0" fontId="0" fillId="10" borderId="0" xfId="0" applyFill="1"/>
    <xf numFmtId="0" fontId="0" fillId="7" borderId="3" xfId="0" applyFill="1" applyBorder="1" applyProtection="1">
      <protection locked="0"/>
    </xf>
    <xf numFmtId="0" fontId="1" fillId="6" borderId="3" xfId="0" applyFont="1" applyFill="1" applyBorder="1" applyAlignment="1" applyProtection="1">
      <alignment horizontal="center"/>
    </xf>
    <xf numFmtId="0" fontId="0" fillId="0" borderId="3" xfId="0" applyBorder="1" applyProtection="1"/>
    <xf numFmtId="0" fontId="0" fillId="0" borderId="3" xfId="0" applyFill="1" applyBorder="1" applyProtection="1"/>
    <xf numFmtId="2" fontId="0" fillId="0" borderId="3" xfId="0" applyNumberFormat="1" applyBorder="1" applyProtection="1"/>
    <xf numFmtId="164" fontId="0" fillId="0" borderId="3" xfId="0" applyNumberFormat="1" applyBorder="1" applyProtection="1"/>
    <xf numFmtId="10" fontId="0" fillId="0" borderId="3" xfId="2" applyNumberFormat="1" applyFont="1" applyBorder="1" applyProtection="1"/>
    <xf numFmtId="0" fontId="0" fillId="0" borderId="3" xfId="0" applyFont="1" applyFill="1" applyBorder="1" applyProtection="1"/>
    <xf numFmtId="164" fontId="0" fillId="5" borderId="3" xfId="0" applyNumberFormat="1" applyFill="1" applyBorder="1" applyProtection="1"/>
    <xf numFmtId="0" fontId="0" fillId="0" borderId="4" xfId="0" applyFill="1" applyBorder="1" applyProtection="1"/>
    <xf numFmtId="2" fontId="0" fillId="0" borderId="0" xfId="0" applyNumberFormat="1" applyAlignment="1" applyProtection="1">
      <alignment horizontal="right"/>
    </xf>
    <xf numFmtId="0" fontId="0" fillId="0" borderId="0" xfId="0"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6" xfId="0" applyFill="1" applyBorder="1" applyProtection="1"/>
    <xf numFmtId="0" fontId="0" fillId="0" borderId="17" xfId="0" applyFill="1" applyBorder="1" applyProtection="1"/>
    <xf numFmtId="0" fontId="0" fillId="0" borderId="15" xfId="0" applyBorder="1" applyProtection="1"/>
    <xf numFmtId="0" fontId="0" fillId="0" borderId="19" xfId="0" applyBorder="1" applyProtection="1"/>
    <xf numFmtId="0" fontId="0" fillId="0" borderId="20" xfId="0" applyBorder="1" applyProtection="1"/>
    <xf numFmtId="0" fontId="0" fillId="0" borderId="15" xfId="0" applyFill="1" applyBorder="1" applyProtection="1"/>
    <xf numFmtId="2" fontId="0" fillId="0" borderId="19" xfId="2" applyNumberFormat="1" applyFont="1" applyBorder="1" applyProtection="1"/>
    <xf numFmtId="10" fontId="0" fillId="0" borderId="19" xfId="2" applyNumberFormat="1" applyFont="1" applyBorder="1" applyProtection="1"/>
    <xf numFmtId="164" fontId="0" fillId="0" borderId="19" xfId="0" applyNumberFormat="1" applyBorder="1" applyProtection="1"/>
    <xf numFmtId="0" fontId="0" fillId="0" borderId="20" xfId="0" applyFill="1" applyBorder="1" applyProtection="1"/>
    <xf numFmtId="2" fontId="0" fillId="0" borderId="19" xfId="0" applyNumberFormat="1" applyBorder="1" applyProtection="1"/>
    <xf numFmtId="10" fontId="0" fillId="0" borderId="20" xfId="2" applyNumberFormat="1" applyFont="1" applyBorder="1" applyProtection="1"/>
    <xf numFmtId="0" fontId="0" fillId="0" borderId="19" xfId="0" applyFill="1" applyBorder="1" applyProtection="1"/>
    <xf numFmtId="0" fontId="0" fillId="0" borderId="21" xfId="0" applyFill="1" applyBorder="1" applyProtection="1"/>
    <xf numFmtId="2" fontId="0" fillId="0" borderId="22" xfId="0" applyNumberFormat="1" applyBorder="1" applyProtection="1"/>
    <xf numFmtId="0" fontId="0" fillId="0" borderId="23" xfId="0" applyBorder="1" applyProtection="1"/>
    <xf numFmtId="0" fontId="0" fillId="0" borderId="21" xfId="0" applyBorder="1" applyProtection="1"/>
    <xf numFmtId="0" fontId="0" fillId="0" borderId="3" xfId="0" applyBorder="1" applyProtection="1"/>
    <xf numFmtId="0" fontId="0" fillId="7" borderId="3" xfId="0" applyFill="1" applyBorder="1" applyProtection="1">
      <protection locked="0"/>
    </xf>
    <xf numFmtId="0" fontId="0" fillId="0" borderId="3" xfId="0" applyFont="1" applyFill="1" applyBorder="1" applyProtection="1"/>
    <xf numFmtId="2" fontId="0" fillId="0" borderId="3" xfId="0" applyNumberFormat="1" applyBorder="1" applyProtection="1"/>
    <xf numFmtId="0" fontId="14" fillId="0" borderId="0" xfId="3"/>
    <xf numFmtId="0" fontId="0" fillId="0" borderId="27" xfId="0" applyBorder="1" applyProtection="1"/>
    <xf numFmtId="164" fontId="0" fillId="0" borderId="0" xfId="0" applyNumberFormat="1"/>
    <xf numFmtId="14" fontId="0" fillId="0" borderId="0" xfId="0" applyNumberFormat="1"/>
    <xf numFmtId="2" fontId="16" fillId="0" borderId="3" xfId="0" applyNumberFormat="1" applyFont="1" applyBorder="1" applyProtection="1"/>
    <xf numFmtId="0" fontId="0" fillId="0" borderId="1" xfId="0" applyBorder="1" applyAlignment="1" applyProtection="1"/>
    <xf numFmtId="0" fontId="0" fillId="0" borderId="6" xfId="0" applyBorder="1" applyAlignment="1" applyProtection="1"/>
    <xf numFmtId="0" fontId="0" fillId="0" borderId="2" xfId="0" applyBorder="1" applyAlignment="1" applyProtection="1"/>
    <xf numFmtId="0" fontId="0" fillId="0" borderId="3" xfId="0" applyBorder="1" applyProtection="1"/>
    <xf numFmtId="0" fontId="0" fillId="0" borderId="3" xfId="0" applyBorder="1" applyAlignment="1" applyProtection="1">
      <alignment horizontal="right"/>
    </xf>
    <xf numFmtId="0" fontId="0" fillId="0" borderId="3" xfId="0" applyFont="1" applyFill="1" applyBorder="1" applyProtection="1"/>
    <xf numFmtId="0" fontId="0" fillId="9" borderId="3" xfId="0" applyFill="1" applyBorder="1" applyProtection="1"/>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3" xfId="0" applyBorder="1" applyAlignment="1" applyProtection="1">
      <alignment horizontal="left"/>
    </xf>
    <xf numFmtId="0" fontId="0" fillId="0" borderId="3" xfId="0" applyFill="1" applyBorder="1" applyProtection="1"/>
    <xf numFmtId="0" fontId="4" fillId="11" borderId="24" xfId="0" applyFont="1" applyFill="1" applyBorder="1" applyAlignment="1" applyProtection="1">
      <alignment horizontal="left"/>
    </xf>
    <xf numFmtId="0" fontId="4" fillId="11" borderId="25" xfId="0" applyFont="1" applyFill="1" applyBorder="1" applyAlignment="1" applyProtection="1">
      <alignment horizontal="left"/>
    </xf>
    <xf numFmtId="0" fontId="4" fillId="11" borderId="26" xfId="0" applyFont="1" applyFill="1" applyBorder="1" applyAlignment="1" applyProtection="1">
      <alignment horizontal="left"/>
    </xf>
    <xf numFmtId="0" fontId="0" fillId="7" borderId="3" xfId="0" applyFill="1" applyBorder="1" applyProtection="1">
      <protection locked="0"/>
    </xf>
    <xf numFmtId="0" fontId="1" fillId="6" borderId="3" xfId="0" applyFont="1" applyFill="1" applyBorder="1" applyAlignment="1" applyProtection="1">
      <alignment horizontal="center"/>
    </xf>
    <xf numFmtId="0" fontId="0" fillId="0" borderId="3" xfId="0" applyBorder="1" applyAlignment="1" applyProtection="1"/>
    <xf numFmtId="0" fontId="14" fillId="0" borderId="3" xfId="3" applyBorder="1" applyProtection="1"/>
    <xf numFmtId="0" fontId="1" fillId="6" borderId="1" xfId="0" applyFont="1" applyFill="1" applyBorder="1" applyAlignment="1" applyProtection="1">
      <alignment horizontal="center"/>
    </xf>
    <xf numFmtId="0" fontId="1" fillId="6" borderId="6" xfId="0" applyFont="1" applyFill="1" applyBorder="1" applyAlignment="1" applyProtection="1">
      <alignment horizontal="center"/>
    </xf>
    <xf numFmtId="0" fontId="1" fillId="6" borderId="2" xfId="0" applyFont="1" applyFill="1" applyBorder="1" applyAlignment="1" applyProtection="1">
      <alignment horizontal="center"/>
    </xf>
    <xf numFmtId="2" fontId="0" fillId="0" borderId="3" xfId="0" applyNumberFormat="1" applyBorder="1" applyProtection="1"/>
    <xf numFmtId="1" fontId="0" fillId="0" borderId="3" xfId="0" applyNumberFormat="1" applyBorder="1" applyProtection="1"/>
    <xf numFmtId="0" fontId="0" fillId="0" borderId="10" xfId="0" applyBorder="1" applyAlignment="1" applyProtection="1">
      <alignment wrapText="1"/>
    </xf>
    <xf numFmtId="0" fontId="0" fillId="0" borderId="0" xfId="0" applyAlignment="1" applyProtection="1">
      <alignment wrapText="1"/>
    </xf>
    <xf numFmtId="0" fontId="0" fillId="0" borderId="11" xfId="0"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0" fillId="0" borderId="14" xfId="0" applyBorder="1" applyAlignment="1" applyProtection="1">
      <alignment wrapText="1"/>
    </xf>
    <xf numFmtId="0" fontId="0" fillId="0" borderId="0" xfId="0" applyAlignment="1">
      <alignment horizontal="center"/>
    </xf>
    <xf numFmtId="0" fontId="1" fillId="6" borderId="0" xfId="0" applyFont="1" applyFill="1" applyBorder="1" applyAlignment="1">
      <alignment horizontal="center" vertical="center"/>
    </xf>
    <xf numFmtId="0" fontId="1" fillId="6" borderId="0" xfId="0" applyFont="1" applyFill="1" applyBorder="1" applyAlignment="1">
      <alignment horizontal="center"/>
    </xf>
    <xf numFmtId="49" fontId="0" fillId="0" borderId="0" xfId="0" applyNumberFormat="1" applyAlignment="1">
      <alignment horizontal="center"/>
    </xf>
  </cellXfs>
  <cellStyles count="4">
    <cellStyle name="Good" xfId="1" builtinId="26"/>
    <cellStyle name="Hyperlink" xfId="3" builtinId="8"/>
    <cellStyle name="Normal" xfId="0" builtinId="0"/>
    <cellStyle name="Percent" xfId="2" builtinId="5"/>
  </cellStyles>
  <dxfs count="11">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306200</xdr:colOff>
      <xdr:row>10</xdr:row>
      <xdr:rowOff>169324</xdr:rowOff>
    </xdr:from>
    <xdr:ext cx="1876411" cy="34458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462837FD-2C4E-42BB-9A26-00F12D793768}"/>
                </a:ext>
              </a:extLst>
            </xdr:cNvPr>
            <xdr:cNvSpPr txBox="1"/>
          </xdr:nvSpPr>
          <xdr:spPr>
            <a:xfrm>
              <a:off x="4460565" y="1861843"/>
              <a:ext cx="1876411"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m:t>
                        </m:r>
                      </m:e>
                      <m:sub>
                        <m:r>
                          <a:rPr lang="en-US" sz="1100" b="0" i="1">
                            <a:latin typeface="Cambria Math" panose="02040503050406030204" pitchFamily="18" charset="0"/>
                          </a:rPr>
                          <m:t>𝑇𝑂𝑃</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𝑂𝑈𝑇</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𝐹𝐵</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𝐹𝐵</m:t>
                            </m:r>
                          </m:sub>
                        </m:sSub>
                      </m:den>
                    </m:f>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𝑅</m:t>
                        </m:r>
                      </m:e>
                      <m:sub>
                        <m:r>
                          <a:rPr lang="en-US" sz="1100" b="0" i="1">
                            <a:latin typeface="Cambria Math" panose="02040503050406030204" pitchFamily="18" charset="0"/>
                            <a:ea typeface="Cambria Math" panose="02040503050406030204" pitchFamily="18" charset="0"/>
                          </a:rPr>
                          <m:t>𝐵𝑂𝑇𝑇𝑂𝑀</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462837FD-2C4E-42BB-9A26-00F12D793768}"/>
                </a:ext>
              </a:extLst>
            </xdr:cNvPr>
            <xdr:cNvSpPr txBox="1"/>
          </xdr:nvSpPr>
          <xdr:spPr>
            <a:xfrm>
              <a:off x="4460565" y="1861843"/>
              <a:ext cx="1876411"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𝑅_𝑇𝑂𝑃=(</a:t>
              </a:r>
              <a:r>
                <a:rPr lang="en-US" sz="1100" b="0" i="0">
                  <a:solidFill>
                    <a:schemeClr val="tx1"/>
                  </a:solidFill>
                  <a:effectLst/>
                  <a:latin typeface="Cambria Math" panose="02040503050406030204" pitchFamily="18" charset="0"/>
                  <a:ea typeface="+mn-ea"/>
                  <a:cs typeface="+mn-cs"/>
                </a:rPr>
                <a:t>𝑉_𝑂𝑈𝑇−𝑉_𝐹𝐵)/𝑉_𝐹𝐵 </a:t>
              </a:r>
              <a:r>
                <a:rPr lang="en-US" sz="1100" b="0" i="0">
                  <a:latin typeface="Cambria Math" panose="02040503050406030204" pitchFamily="18" charset="0"/>
                  <a:ea typeface="Cambria Math" panose="02040503050406030204" pitchFamily="18" charset="0"/>
                </a:rPr>
                <a:t>×𝑅_𝐵𝑂𝑇𝑇𝑂𝑀</a:t>
              </a:r>
              <a:endParaRPr lang="en-US" sz="1100"/>
            </a:p>
          </xdr:txBody>
        </xdr:sp>
      </mc:Fallback>
    </mc:AlternateContent>
    <xdr:clientData/>
  </xdr:oneCellAnchor>
  <xdr:oneCellAnchor>
    <xdr:from>
      <xdr:col>3</xdr:col>
      <xdr:colOff>243236</xdr:colOff>
      <xdr:row>14</xdr:row>
      <xdr:rowOff>43562</xdr:rowOff>
    </xdr:from>
    <xdr:ext cx="1935850" cy="345672"/>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BC15A0A1-B2F3-4F17-9A69-425B3267424F}"/>
                </a:ext>
              </a:extLst>
            </xdr:cNvPr>
            <xdr:cNvSpPr txBox="1"/>
          </xdr:nvSpPr>
          <xdr:spPr>
            <a:xfrm>
              <a:off x="4397601" y="2527389"/>
              <a:ext cx="1935850"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𝑂𝑈𝑇</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𝐹𝐵</m:t>
                        </m:r>
                      </m:sub>
                    </m:sSub>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𝑅</m:t>
                            </m:r>
                          </m:e>
                          <m:sub>
                            <m:r>
                              <a:rPr lang="en-US" sz="1100" b="0" i="1">
                                <a:latin typeface="Cambria Math" panose="02040503050406030204" pitchFamily="18" charset="0"/>
                                <a:ea typeface="Cambria Math" panose="02040503050406030204" pitchFamily="18" charset="0"/>
                              </a:rPr>
                              <m:t>𝑇𝑂𝑃</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𝑅</m:t>
                            </m:r>
                          </m:e>
                          <m:sub>
                            <m:r>
                              <a:rPr lang="en-US" sz="1100" b="0" i="1">
                                <a:latin typeface="Cambria Math" panose="02040503050406030204" pitchFamily="18" charset="0"/>
                                <a:ea typeface="Cambria Math" panose="02040503050406030204" pitchFamily="18" charset="0"/>
                              </a:rPr>
                              <m:t>𝐵𝑂𝑇𝑇𝑂𝑀</m:t>
                            </m:r>
                          </m:sub>
                        </m:sSub>
                      </m:num>
                      <m:den>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𝑅</m:t>
                            </m:r>
                          </m:e>
                          <m:sub>
                            <m:r>
                              <a:rPr lang="en-US" sz="1100" b="0" i="1">
                                <a:latin typeface="Cambria Math" panose="02040503050406030204" pitchFamily="18" charset="0"/>
                                <a:ea typeface="Cambria Math" panose="02040503050406030204" pitchFamily="18" charset="0"/>
                              </a:rPr>
                              <m:t>𝐵𝑂𝑇𝑇𝑂𝑀</m:t>
                            </m:r>
                          </m:sub>
                        </m:sSub>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BC15A0A1-B2F3-4F17-9A69-425B3267424F}"/>
                </a:ext>
              </a:extLst>
            </xdr:cNvPr>
            <xdr:cNvSpPr txBox="1"/>
          </xdr:nvSpPr>
          <xdr:spPr>
            <a:xfrm>
              <a:off x="4397601" y="2527389"/>
              <a:ext cx="1935850"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𝑉_𝑂𝑈𝑇</a:t>
              </a:r>
              <a:r>
                <a:rPr lang="en-US" sz="1100" b="0" i="0">
                  <a:latin typeface="Cambria Math" panose="02040503050406030204" pitchFamily="18" charset="0"/>
                </a:rPr>
                <a:t>=𝑉_𝐹𝐵</a:t>
              </a:r>
              <a:r>
                <a:rPr lang="en-US" sz="1100" b="0" i="0">
                  <a:latin typeface="Cambria Math" panose="02040503050406030204" pitchFamily="18" charset="0"/>
                  <a:ea typeface="Cambria Math" panose="02040503050406030204" pitchFamily="18" charset="0"/>
                </a:rPr>
                <a:t>×(𝑅_𝑇𝑂𝑃+𝑅_𝐵𝑂𝑇𝑇𝑂𝑀)/𝑅_𝐵𝑂𝑇𝑇𝑂𝑀 </a:t>
              </a:r>
              <a:endParaRPr lang="en-US" sz="1100"/>
            </a:p>
          </xdr:txBody>
        </xdr:sp>
      </mc:Fallback>
    </mc:AlternateContent>
    <xdr:clientData/>
  </xdr:oneCellAnchor>
  <xdr:oneCellAnchor>
    <xdr:from>
      <xdr:col>3</xdr:col>
      <xdr:colOff>200025</xdr:colOff>
      <xdr:row>23</xdr:row>
      <xdr:rowOff>95250</xdr:rowOff>
    </xdr:from>
    <xdr:ext cx="1800108" cy="345672"/>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85EAE7E9-119E-4B3F-A86D-6E3D8787E101}"/>
                </a:ext>
              </a:extLst>
            </xdr:cNvPr>
            <xdr:cNvSpPr txBox="1"/>
          </xdr:nvSpPr>
          <xdr:spPr>
            <a:xfrm>
              <a:off x="4657725" y="5429250"/>
              <a:ext cx="1800108"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m:t>
                        </m:r>
                      </m:e>
                      <m:sub>
                        <m:r>
                          <a:rPr lang="en-US" sz="1100" b="0" i="1">
                            <a:solidFill>
                              <a:schemeClr val="tx1"/>
                            </a:solidFill>
                            <a:effectLst/>
                            <a:latin typeface="Cambria Math" panose="02040503050406030204" pitchFamily="18" charset="0"/>
                            <a:ea typeface="+mn-ea"/>
                            <a:cs typeface="+mn-cs"/>
                          </a:rPr>
                          <m:t>𝐿𝐼𝑀</m:t>
                        </m:r>
                      </m:sub>
                    </m:sSub>
                    <m:r>
                      <a:rPr lang="en-US" sz="1100" b="0" i="1">
                        <a:latin typeface="Cambria Math" panose="02040503050406030204" pitchFamily="18" charset="0"/>
                      </a:rPr>
                      <m:t>=</m:t>
                    </m:r>
                    <m:r>
                      <a:rPr lang="en-US" sz="1100" b="0" i="1">
                        <a:latin typeface="Cambria Math" panose="02040503050406030204" pitchFamily="18" charset="0"/>
                      </a:rPr>
                      <m:t>𝐶𝑆𝑅</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𝐹𝐵</m:t>
                            </m:r>
                          </m:sub>
                        </m:sSub>
                      </m:num>
                      <m:den>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𝑅</m:t>
                            </m:r>
                          </m:e>
                          <m:sub>
                            <m:r>
                              <a:rPr lang="en-US" sz="1100" b="0" i="1">
                                <a:latin typeface="Cambria Math" panose="02040503050406030204" pitchFamily="18" charset="0"/>
                                <a:ea typeface="Cambria Math" panose="02040503050406030204" pitchFamily="18" charset="0"/>
                              </a:rPr>
                              <m:t>𝑃𝐶𝐿</m:t>
                            </m:r>
                          </m:sub>
                        </m:sSub>
                      </m:den>
                    </m:f>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𝐼𝑜𝑓𝑓𝑠𝑒𝑡</m:t>
                    </m:r>
                  </m:oMath>
                </m:oMathPara>
              </a14:m>
              <a:endParaRPr lang="en-US" sz="1100"/>
            </a:p>
          </xdr:txBody>
        </xdr:sp>
      </mc:Choice>
      <mc:Fallback xmlns="">
        <xdr:sp macro="" textlink="">
          <xdr:nvSpPr>
            <xdr:cNvPr id="7" name="TextBox 6">
              <a:extLst>
                <a:ext uri="{FF2B5EF4-FFF2-40B4-BE49-F238E27FC236}">
                  <a16:creationId xmlns:a16="http://schemas.microsoft.com/office/drawing/2014/main" id="{85EAE7E9-119E-4B3F-A86D-6E3D8787E101}"/>
                </a:ext>
              </a:extLst>
            </xdr:cNvPr>
            <xdr:cNvSpPr txBox="1"/>
          </xdr:nvSpPr>
          <xdr:spPr>
            <a:xfrm>
              <a:off x="4657725" y="5429250"/>
              <a:ext cx="1800108"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𝐼</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𝐿𝐼𝑀</a:t>
              </a:r>
              <a:r>
                <a:rPr lang="en-US" sz="1100" b="0" i="0">
                  <a:latin typeface="Cambria Math" panose="02040503050406030204" pitchFamily="18" charset="0"/>
                </a:rPr>
                <a:t>=𝐶𝑆𝑅</a:t>
              </a: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mn-lt"/>
                  <a:ea typeface="+mn-ea"/>
                  <a:cs typeface="+mn-cs"/>
                </a:rPr>
                <a:t>𝑉_𝐹𝐵</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𝑅_𝑃𝐶𝐿 +𝐼𝑜𝑓𝑓𝑠𝑒𝑡</a:t>
              </a:r>
              <a:endParaRPr lang="en-US" sz="1100"/>
            </a:p>
          </xdr:txBody>
        </xdr:sp>
      </mc:Fallback>
    </mc:AlternateContent>
    <xdr:clientData/>
  </xdr:oneCellAnchor>
  <xdr:oneCellAnchor>
    <xdr:from>
      <xdr:col>3</xdr:col>
      <xdr:colOff>158248</xdr:colOff>
      <xdr:row>39</xdr:row>
      <xdr:rowOff>117231</xdr:rowOff>
    </xdr:from>
    <xdr:ext cx="2049151" cy="38036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896045A-AC07-4704-BBA3-E6411AC0BF77}"/>
                </a:ext>
              </a:extLst>
            </xdr:cNvPr>
            <xdr:cNvSpPr txBox="1"/>
          </xdr:nvSpPr>
          <xdr:spPr>
            <a:xfrm>
              <a:off x="4312613" y="7246327"/>
              <a:ext cx="204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𝐶𝑆</m:t>
                        </m:r>
                      </m:sub>
                    </m:sSub>
                    <m:r>
                      <a:rPr lang="en-US" sz="1100" b="0" i="1">
                        <a:latin typeface="Cambria Math" panose="02040503050406030204" pitchFamily="18" charset="0"/>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𝐼𝑁</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𝐿𝑜𝑎𝑑</m:t>
                            </m:r>
                          </m:num>
                          <m:den>
                            <m:r>
                              <a:rPr lang="en-US" sz="1100" b="0" i="1">
                                <a:latin typeface="Cambria Math" panose="02040503050406030204" pitchFamily="18" charset="0"/>
                                <a:ea typeface="Cambria Math" panose="02040503050406030204" pitchFamily="18" charset="0"/>
                              </a:rPr>
                              <m:t>𝐶𝑆𝑅</m:t>
                            </m:r>
                          </m:den>
                        </m:f>
                        <m:r>
                          <a:rPr lang="en-US" sz="1100" b="0" i="1">
                            <a:latin typeface="Cambria Math" panose="02040503050406030204" pitchFamily="18" charset="0"/>
                            <a:ea typeface="Cambria Math" panose="02040503050406030204" pitchFamily="18" charset="0"/>
                          </a:rPr>
                          <m:t>+5</m:t>
                        </m:r>
                        <m:r>
                          <a:rPr lang="en-US" sz="1100" b="0" i="1">
                            <a:latin typeface="Cambria Math" panose="02040503050406030204" pitchFamily="18" charset="0"/>
                            <a:ea typeface="Cambria Math" panose="02040503050406030204" pitchFamily="18" charset="0"/>
                          </a:rPr>
                          <m:t>𝑢𝐴</m:t>
                        </m:r>
                      </m:e>
                    </m:d>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m:t>
                        </m:r>
                      </m:e>
                      <m:sub>
                        <m:r>
                          <a:rPr lang="en-US" sz="1100" b="0" i="1">
                            <a:solidFill>
                              <a:schemeClr val="tx1"/>
                            </a:solidFill>
                            <a:effectLst/>
                            <a:latin typeface="Cambria Math" panose="02040503050406030204" pitchFamily="18" charset="0"/>
                            <a:ea typeface="+mn-ea"/>
                            <a:cs typeface="+mn-cs"/>
                          </a:rPr>
                          <m:t>𝐶𝑆</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A896045A-AC07-4704-BBA3-E6411AC0BF77}"/>
                </a:ext>
              </a:extLst>
            </xdr:cNvPr>
            <xdr:cNvSpPr txBox="1"/>
          </xdr:nvSpPr>
          <xdr:spPr>
            <a:xfrm>
              <a:off x="4312613" y="7246327"/>
              <a:ext cx="204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𝑉_𝐶𝑆</a:t>
              </a: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𝑉_𝐼𝑁−(</a:t>
              </a:r>
              <a:r>
                <a:rPr lang="en-US" sz="1100" b="0" i="0">
                  <a:latin typeface="Cambria Math" panose="02040503050406030204" pitchFamily="18" charset="0"/>
                  <a:ea typeface="Cambria Math" panose="02040503050406030204" pitchFamily="18" charset="0"/>
                </a:rPr>
                <a:t>𝐿𝑜𝑎𝑑/𝐶𝑆𝑅+5𝑢𝐴)</a:t>
              </a:r>
              <a:r>
                <a:rPr lang="en-US" sz="1100" b="0" i="0">
                  <a:solidFill>
                    <a:schemeClr val="tx1"/>
                  </a:solidFill>
                  <a:effectLst/>
                  <a:latin typeface="Cambria Math" panose="02040503050406030204" pitchFamily="18" charset="0"/>
                  <a:ea typeface="+mn-ea"/>
                  <a:cs typeface="+mn-cs"/>
                </a:rPr>
                <a:t> 〖×𝑅〗_𝐶𝑆</a:t>
              </a:r>
              <a:endParaRPr lang="en-US" sz="1100"/>
            </a:p>
          </xdr:txBody>
        </xdr:sp>
      </mc:Fallback>
    </mc:AlternateContent>
    <xdr:clientData/>
  </xdr:oneCellAnchor>
  <xdr:oneCellAnchor>
    <xdr:from>
      <xdr:col>3</xdr:col>
      <xdr:colOff>554755</xdr:colOff>
      <xdr:row>46</xdr:row>
      <xdr:rowOff>19155</xdr:rowOff>
    </xdr:from>
    <xdr:ext cx="1041246" cy="33983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264E413-3096-4E91-B16E-C562E1EAC961}"/>
                </a:ext>
              </a:extLst>
            </xdr:cNvPr>
            <xdr:cNvSpPr txBox="1"/>
          </xdr:nvSpPr>
          <xdr:spPr>
            <a:xfrm>
              <a:off x="4701793" y="8010386"/>
              <a:ext cx="1041246" cy="339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mn-ea"/>
                            <a:cs typeface="+mn-cs"/>
                          </a:rPr>
                        </m:ctrlPr>
                      </m:sSubPr>
                      <m:e>
                        <m:r>
                          <a:rPr lang="en-US" sz="1050" b="0" i="1">
                            <a:solidFill>
                              <a:schemeClr val="tx1"/>
                            </a:solidFill>
                            <a:effectLst/>
                            <a:latin typeface="Cambria Math" panose="02040503050406030204" pitchFamily="18" charset="0"/>
                            <a:ea typeface="+mn-ea"/>
                            <a:cs typeface="+mn-cs"/>
                          </a:rPr>
                          <m:t>𝑇</m:t>
                        </m:r>
                      </m:e>
                      <m:sub>
                        <m:r>
                          <a:rPr lang="en-US" sz="1050" b="0" i="1">
                            <a:solidFill>
                              <a:schemeClr val="tx1"/>
                            </a:solidFill>
                            <a:effectLst/>
                            <a:latin typeface="Cambria Math" panose="02040503050406030204" pitchFamily="18" charset="0"/>
                            <a:ea typeface="+mn-ea"/>
                            <a:cs typeface="+mn-cs"/>
                          </a:rPr>
                          <m:t>𝑆𝑆</m:t>
                        </m:r>
                      </m:sub>
                    </m:sSub>
                    <m:r>
                      <a:rPr lang="en-US" sz="1050" b="0" i="1">
                        <a:latin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𝑆𝑆</m:t>
                            </m:r>
                          </m:sub>
                        </m:sSub>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𝑅𝐸𝐹</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m:t>
                            </m:r>
                          </m:e>
                          <m:sub>
                            <m:r>
                              <a:rPr lang="en-US" sz="1100" b="0" i="1">
                                <a:solidFill>
                                  <a:schemeClr val="tx1"/>
                                </a:solidFill>
                                <a:effectLst/>
                                <a:latin typeface="Cambria Math" panose="02040503050406030204" pitchFamily="18" charset="0"/>
                                <a:ea typeface="+mn-ea"/>
                                <a:cs typeface="+mn-cs"/>
                              </a:rPr>
                              <m:t>𝑆𝑆</m:t>
                            </m:r>
                          </m:sub>
                        </m:sSub>
                      </m:den>
                    </m:f>
                  </m:oMath>
                </m:oMathPara>
              </a14:m>
              <a:endParaRPr lang="en-US" sz="1100"/>
            </a:p>
          </xdr:txBody>
        </xdr:sp>
      </mc:Choice>
      <mc:Fallback xmlns="">
        <xdr:sp macro="" textlink="">
          <xdr:nvSpPr>
            <xdr:cNvPr id="9" name="TextBox 8">
              <a:extLst>
                <a:ext uri="{FF2B5EF4-FFF2-40B4-BE49-F238E27FC236}">
                  <a16:creationId xmlns:a16="http://schemas.microsoft.com/office/drawing/2014/main" id="{D264E413-3096-4E91-B16E-C562E1EAC961}"/>
                </a:ext>
              </a:extLst>
            </xdr:cNvPr>
            <xdr:cNvSpPr txBox="1"/>
          </xdr:nvSpPr>
          <xdr:spPr>
            <a:xfrm>
              <a:off x="4701793" y="8010386"/>
              <a:ext cx="1041246" cy="339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mn-ea"/>
                  <a:cs typeface="+mn-cs"/>
                </a:rPr>
                <a:t>𝑇</a:t>
              </a:r>
              <a:r>
                <a:rPr lang="en-US" sz="1050" b="0" i="0">
                  <a:solidFill>
                    <a:schemeClr val="tx1"/>
                  </a:solidFill>
                  <a:effectLst/>
                  <a:latin typeface="+mn-lt"/>
                  <a:ea typeface="+mn-ea"/>
                  <a:cs typeface="+mn-cs"/>
                </a:rPr>
                <a:t>_</a:t>
              </a:r>
              <a:r>
                <a:rPr lang="en-US" sz="1050" b="0" i="0">
                  <a:solidFill>
                    <a:schemeClr val="tx1"/>
                  </a:solidFill>
                  <a:effectLst/>
                  <a:latin typeface="Cambria Math" panose="02040503050406030204" pitchFamily="18" charset="0"/>
                  <a:ea typeface="+mn-ea"/>
                  <a:cs typeface="+mn-cs"/>
                </a:rPr>
                <a:t>𝑆𝑆</a:t>
              </a:r>
              <a:r>
                <a:rPr lang="en-US" sz="1050" b="0" i="0">
                  <a:latin typeface="Cambria Math" panose="02040503050406030204" pitchFamily="18" charset="0"/>
                </a:rPr>
                <a:t>=</a:t>
              </a:r>
              <a:r>
                <a:rPr lang="en-US" sz="1100" b="0" i="0">
                  <a:solidFill>
                    <a:schemeClr val="tx1"/>
                  </a:solidFill>
                  <a:effectLst/>
                  <a:latin typeface="+mn-lt"/>
                  <a:ea typeface="+mn-ea"/>
                  <a:cs typeface="+mn-cs"/>
                </a:rPr>
                <a:t>(𝐶_𝑆𝑆 〖×𝑉〗_𝑅𝐸𝐹)/</a:t>
              </a:r>
              <a:r>
                <a:rPr lang="en-US" sz="1100" b="0" i="0">
                  <a:solidFill>
                    <a:schemeClr val="tx1"/>
                  </a:solidFill>
                  <a:effectLst/>
                  <a:latin typeface="Cambria Math" panose="02040503050406030204" pitchFamily="18" charset="0"/>
                  <a:ea typeface="+mn-ea"/>
                  <a:cs typeface="+mn-cs"/>
                </a:rPr>
                <a:t>𝐼</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𝑆𝑆</a:t>
              </a:r>
              <a:r>
                <a:rPr lang="en-US" sz="1100" b="0" i="0">
                  <a:solidFill>
                    <a:schemeClr val="tx1"/>
                  </a:solidFill>
                  <a:effectLst/>
                  <a:latin typeface="+mn-lt"/>
                  <a:ea typeface="+mn-ea"/>
                  <a:cs typeface="+mn-cs"/>
                </a:rPr>
                <a:t> </a:t>
              </a:r>
              <a:endParaRPr lang="en-US" sz="1100"/>
            </a:p>
          </xdr:txBody>
        </xdr:sp>
      </mc:Fallback>
    </mc:AlternateContent>
    <xdr:clientData/>
  </xdr:oneCellAnchor>
  <xdr:oneCellAnchor>
    <xdr:from>
      <xdr:col>3</xdr:col>
      <xdr:colOff>249116</xdr:colOff>
      <xdr:row>51</xdr:row>
      <xdr:rowOff>173282</xdr:rowOff>
    </xdr:from>
    <xdr:ext cx="1873525" cy="335413"/>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4F6D48EA-991F-4B3E-B135-27DCD0071DF6}"/>
                </a:ext>
              </a:extLst>
            </xdr:cNvPr>
            <xdr:cNvSpPr txBox="1"/>
          </xdr:nvSpPr>
          <xdr:spPr>
            <a:xfrm>
              <a:off x="4403481" y="9207378"/>
              <a:ext cx="18735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mn-ea"/>
                            <a:cs typeface="+mn-cs"/>
                          </a:rPr>
                        </m:ctrlPr>
                      </m:sSubPr>
                      <m:e>
                        <m:r>
                          <a:rPr lang="en-US" sz="1050" b="0" i="1">
                            <a:solidFill>
                              <a:schemeClr val="tx1"/>
                            </a:solidFill>
                            <a:effectLst/>
                            <a:latin typeface="Cambria Math" panose="02040503050406030204" pitchFamily="18" charset="0"/>
                            <a:ea typeface="+mn-ea"/>
                            <a:cs typeface="+mn-cs"/>
                          </a:rPr>
                          <m:t>𝐹</m:t>
                        </m:r>
                      </m:e>
                      <m:sub>
                        <m:r>
                          <a:rPr lang="en-US" sz="1050" b="0" i="1">
                            <a:solidFill>
                              <a:schemeClr val="tx1"/>
                            </a:solidFill>
                            <a:effectLst/>
                            <a:latin typeface="Cambria Math" panose="02040503050406030204" pitchFamily="18" charset="0"/>
                            <a:ea typeface="+mn-ea"/>
                            <a:cs typeface="+mn-cs"/>
                          </a:rPr>
                          <m:t>𝑃</m:t>
                        </m:r>
                        <m:r>
                          <a:rPr lang="en-US" sz="1050" b="0" i="1">
                            <a:solidFill>
                              <a:schemeClr val="tx1"/>
                            </a:solidFill>
                            <a:effectLst/>
                            <a:latin typeface="Cambria Math" panose="02040503050406030204" pitchFamily="18" charset="0"/>
                            <a:ea typeface="+mn-ea"/>
                            <a:cs typeface="+mn-cs"/>
                          </a:rPr>
                          <m:t>_</m:t>
                        </m:r>
                        <m:r>
                          <a:rPr lang="en-US" sz="1050" b="0" i="1">
                            <a:solidFill>
                              <a:schemeClr val="tx1"/>
                            </a:solidFill>
                            <a:effectLst/>
                            <a:latin typeface="Cambria Math" panose="02040503050406030204" pitchFamily="18" charset="0"/>
                            <a:ea typeface="+mn-ea"/>
                            <a:cs typeface="+mn-cs"/>
                          </a:rPr>
                          <m:t>𝐶𝑂𝑈𝑇</m:t>
                        </m:r>
                      </m:sub>
                    </m:sSub>
                    <m:r>
                      <a:rPr lang="en-US" sz="1050" b="0" i="1">
                        <a:latin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2</m:t>
                        </m:r>
                        <m:r>
                          <m:rPr>
                            <m:nor/>
                          </m:rPr>
                          <a:rPr lang="el-GR" sz="1100" smtClean="0"/>
                          <m:t>π</m:t>
                        </m:r>
                        <m:r>
                          <m:rPr>
                            <m:nor/>
                          </m:rPr>
                          <a:rPr lang="el-GR" sz="1100" smtClean="0">
                            <a:solidFill>
                              <a:schemeClr val="tx1"/>
                            </a:solidFill>
                            <a:latin typeface="+mn-lt"/>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𝑂𝑈𝑇</m:t>
                            </m:r>
                          </m:sub>
                        </m:sSub>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m:t>
                            </m:r>
                          </m:e>
                          <m:sub>
                            <m:r>
                              <a:rPr lang="en-US" sz="1100" b="0" i="1">
                                <a:solidFill>
                                  <a:schemeClr val="tx1"/>
                                </a:solidFill>
                                <a:effectLst/>
                                <a:latin typeface="Cambria Math" panose="02040503050406030204" pitchFamily="18" charset="0"/>
                                <a:ea typeface="+mn-ea"/>
                                <a:cs typeface="+mn-cs"/>
                              </a:rPr>
                              <m:t>𝐿𝑂𝐴𝐷</m:t>
                            </m:r>
                          </m:sub>
                        </m:sSub>
                        <m:r>
                          <a:rPr lang="en-US" sz="1100" b="0" i="1">
                            <a:solidFill>
                              <a:schemeClr val="tx1"/>
                            </a:solidFill>
                            <a:effectLst/>
                            <a:latin typeface="Cambria Math" panose="02040503050406030204" pitchFamily="18" charset="0"/>
                            <a:ea typeface="+mn-ea"/>
                            <a:cs typeface="+mn-cs"/>
                          </a:rPr>
                          <m:t> </m:t>
                        </m:r>
                      </m:den>
                    </m:f>
                  </m:oMath>
                </m:oMathPara>
              </a14:m>
              <a:endParaRPr lang="en-US" sz="1100"/>
            </a:p>
          </xdr:txBody>
        </xdr:sp>
      </mc:Choice>
      <mc:Fallback xmlns="">
        <xdr:sp macro="" textlink="">
          <xdr:nvSpPr>
            <xdr:cNvPr id="10" name="TextBox 9">
              <a:extLst>
                <a:ext uri="{FF2B5EF4-FFF2-40B4-BE49-F238E27FC236}">
                  <a16:creationId xmlns:a16="http://schemas.microsoft.com/office/drawing/2014/main" id="{4F6D48EA-991F-4B3E-B135-27DCD0071DF6}"/>
                </a:ext>
              </a:extLst>
            </xdr:cNvPr>
            <xdr:cNvSpPr txBox="1"/>
          </xdr:nvSpPr>
          <xdr:spPr>
            <a:xfrm>
              <a:off x="4403481" y="9207378"/>
              <a:ext cx="18735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mn-ea"/>
                  <a:cs typeface="+mn-cs"/>
                </a:rPr>
                <a:t>𝐹_(𝑃_𝐶𝑂𝑈𝑇)</a:t>
              </a:r>
              <a:r>
                <a:rPr lang="en-US" sz="105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1/(2</a:t>
              </a:r>
              <a:r>
                <a:rPr lang="el-GR" sz="1100" b="0" i="0">
                  <a:solidFill>
                    <a:schemeClr val="tx1"/>
                  </a:solidFill>
                  <a:effectLst/>
                  <a:latin typeface="Cambria Math" panose="02040503050406030204" pitchFamily="18" charset="0"/>
                  <a:ea typeface="+mn-ea"/>
                  <a:cs typeface="+mn-cs"/>
                </a:rPr>
                <a:t>"</a:t>
              </a:r>
              <a:r>
                <a:rPr lang="el-GR" sz="1100" i="0"/>
                <a:t>π</a:t>
              </a:r>
              <a:r>
                <a:rPr lang="el-GR" sz="1100" i="0">
                  <a:solidFill>
                    <a:schemeClr val="tx1"/>
                  </a:solidFill>
                  <a:latin typeface="+mn-lt"/>
                  <a:ea typeface="+mn-ea"/>
                  <a:cs typeface="+mn-cs"/>
                </a:rPr>
                <a:t>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 𝐶</a:t>
              </a:r>
              <a:r>
                <a:rPr lang="en-US" sz="1100" b="0" i="0">
                  <a:solidFill>
                    <a:schemeClr val="tx1"/>
                  </a:solidFill>
                  <a:effectLst/>
                  <a:latin typeface="+mn-lt"/>
                  <a:ea typeface="+mn-ea"/>
                  <a:cs typeface="+mn-cs"/>
                </a:rPr>
                <a:t>〗_𝑂𝑈𝑇 〖× </a:t>
              </a:r>
              <a:r>
                <a:rPr lang="en-US" sz="1100" b="0" i="0">
                  <a:solidFill>
                    <a:schemeClr val="tx1"/>
                  </a:solidFill>
                  <a:effectLst/>
                  <a:latin typeface="Cambria Math" panose="02040503050406030204" pitchFamily="18" charset="0"/>
                  <a:ea typeface="+mn-ea"/>
                  <a:cs typeface="+mn-cs"/>
                </a:rPr>
                <a:t>𝑅</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𝐿𝑂𝐴𝐷  )</a:t>
              </a:r>
              <a:endParaRPr lang="en-US" sz="1100"/>
            </a:p>
          </xdr:txBody>
        </xdr:sp>
      </mc:Fallback>
    </mc:AlternateContent>
    <xdr:clientData/>
  </xdr:oneCellAnchor>
  <xdr:oneCellAnchor>
    <xdr:from>
      <xdr:col>3</xdr:col>
      <xdr:colOff>276958</xdr:colOff>
      <xdr:row>53</xdr:row>
      <xdr:rowOff>181341</xdr:rowOff>
    </xdr:from>
    <xdr:ext cx="1989840" cy="335413"/>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B4042FB-9537-4797-B0D4-98950337B997}"/>
                </a:ext>
              </a:extLst>
            </xdr:cNvPr>
            <xdr:cNvSpPr txBox="1"/>
          </xdr:nvSpPr>
          <xdr:spPr>
            <a:xfrm>
              <a:off x="4431323" y="9581783"/>
              <a:ext cx="1989840"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mn-ea"/>
                            <a:cs typeface="+mn-cs"/>
                          </a:rPr>
                        </m:ctrlPr>
                      </m:sSubPr>
                      <m:e>
                        <m:r>
                          <a:rPr lang="en-US" sz="1050" b="0" i="1">
                            <a:solidFill>
                              <a:schemeClr val="tx1"/>
                            </a:solidFill>
                            <a:effectLst/>
                            <a:latin typeface="Cambria Math" panose="02040503050406030204" pitchFamily="18" charset="0"/>
                            <a:ea typeface="+mn-ea"/>
                            <a:cs typeface="+mn-cs"/>
                          </a:rPr>
                          <m:t>𝐹</m:t>
                        </m:r>
                      </m:e>
                      <m:sub>
                        <m:r>
                          <a:rPr lang="en-US" sz="1050" b="0" i="1">
                            <a:solidFill>
                              <a:schemeClr val="tx1"/>
                            </a:solidFill>
                            <a:effectLst/>
                            <a:latin typeface="Cambria Math" panose="02040503050406030204" pitchFamily="18" charset="0"/>
                            <a:ea typeface="+mn-ea"/>
                            <a:cs typeface="+mn-cs"/>
                          </a:rPr>
                          <m:t>𝑍</m:t>
                        </m:r>
                        <m:r>
                          <a:rPr lang="en-US" sz="1050" b="0" i="1">
                            <a:solidFill>
                              <a:schemeClr val="tx1"/>
                            </a:solidFill>
                            <a:effectLst/>
                            <a:latin typeface="Cambria Math" panose="02040503050406030204" pitchFamily="18" charset="0"/>
                            <a:ea typeface="+mn-ea"/>
                            <a:cs typeface="+mn-cs"/>
                          </a:rPr>
                          <m:t>_</m:t>
                        </m:r>
                        <m:r>
                          <a:rPr lang="en-US" sz="1050" b="0" i="1">
                            <a:solidFill>
                              <a:schemeClr val="tx1"/>
                            </a:solidFill>
                            <a:effectLst/>
                            <a:latin typeface="Cambria Math" panose="02040503050406030204" pitchFamily="18" charset="0"/>
                            <a:ea typeface="+mn-ea"/>
                            <a:cs typeface="+mn-cs"/>
                          </a:rPr>
                          <m:t>𝐶𝑂𝑈𝑇</m:t>
                        </m:r>
                      </m:sub>
                    </m:sSub>
                    <m:r>
                      <a:rPr lang="en-US" sz="1050" b="0" i="1">
                        <a:latin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2</m:t>
                        </m:r>
                        <m:r>
                          <m:rPr>
                            <m:nor/>
                          </m:rPr>
                          <a:rPr lang="el-GR" sz="1100" smtClean="0"/>
                          <m:t>π</m:t>
                        </m:r>
                        <m:r>
                          <m:rPr>
                            <m:nor/>
                          </m:rPr>
                          <a:rPr lang="el-GR" sz="1100" smtClean="0">
                            <a:solidFill>
                              <a:schemeClr val="tx1"/>
                            </a:solidFill>
                            <a:latin typeface="+mn-lt"/>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𝑂𝑈𝑇</m:t>
                            </m:r>
                          </m:sub>
                        </m:sSub>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𝑂𝑈𝑇𝐸𝑆𝑅</m:t>
                            </m:r>
                          </m:sub>
                        </m:sSub>
                        <m:r>
                          <a:rPr lang="en-US" sz="1100" b="0" i="1">
                            <a:solidFill>
                              <a:schemeClr val="tx1"/>
                            </a:solidFill>
                            <a:effectLst/>
                            <a:latin typeface="Cambria Math" panose="02040503050406030204" pitchFamily="18" charset="0"/>
                            <a:ea typeface="+mn-ea"/>
                            <a:cs typeface="+mn-cs"/>
                          </a:rPr>
                          <m:t> </m:t>
                        </m:r>
                      </m:den>
                    </m:f>
                  </m:oMath>
                </m:oMathPara>
              </a14:m>
              <a:endParaRPr lang="en-US" sz="1100"/>
            </a:p>
          </xdr:txBody>
        </xdr:sp>
      </mc:Choice>
      <mc:Fallback xmlns="">
        <xdr:sp macro="" textlink="">
          <xdr:nvSpPr>
            <xdr:cNvPr id="11" name="TextBox 10">
              <a:extLst>
                <a:ext uri="{FF2B5EF4-FFF2-40B4-BE49-F238E27FC236}">
                  <a16:creationId xmlns:a16="http://schemas.microsoft.com/office/drawing/2014/main" id="{0B4042FB-9537-4797-B0D4-98950337B997}"/>
                </a:ext>
              </a:extLst>
            </xdr:cNvPr>
            <xdr:cNvSpPr txBox="1"/>
          </xdr:nvSpPr>
          <xdr:spPr>
            <a:xfrm>
              <a:off x="4431323" y="9581783"/>
              <a:ext cx="1989840"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mn-ea"/>
                  <a:cs typeface="+mn-cs"/>
                </a:rPr>
                <a:t>𝐹_(𝑍_𝐶𝑂𝑈𝑇)</a:t>
              </a:r>
              <a:r>
                <a:rPr lang="en-US" sz="105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1/(2</a:t>
              </a:r>
              <a:r>
                <a:rPr lang="el-GR" sz="1100" b="0" i="0">
                  <a:solidFill>
                    <a:schemeClr val="tx1"/>
                  </a:solidFill>
                  <a:effectLst/>
                  <a:latin typeface="Cambria Math" panose="02040503050406030204" pitchFamily="18" charset="0"/>
                  <a:ea typeface="+mn-ea"/>
                  <a:cs typeface="+mn-cs"/>
                </a:rPr>
                <a:t>"</a:t>
              </a:r>
              <a:r>
                <a:rPr lang="el-GR" sz="1100" i="0"/>
                <a:t>π</a:t>
              </a:r>
              <a:r>
                <a:rPr lang="el-GR" sz="1100" i="0">
                  <a:solidFill>
                    <a:schemeClr val="tx1"/>
                  </a:solidFill>
                  <a:latin typeface="+mn-lt"/>
                  <a:ea typeface="+mn-ea"/>
                  <a:cs typeface="+mn-cs"/>
                </a:rPr>
                <a:t>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 𝐶</a:t>
              </a:r>
              <a:r>
                <a:rPr lang="en-US" sz="1100" b="0" i="0">
                  <a:solidFill>
                    <a:schemeClr val="tx1"/>
                  </a:solidFill>
                  <a:effectLst/>
                  <a:latin typeface="+mn-lt"/>
                  <a:ea typeface="+mn-ea"/>
                  <a:cs typeface="+mn-cs"/>
                </a:rPr>
                <a:t>〗_𝑂𝑈𝑇 〖× </a:t>
              </a:r>
              <a:r>
                <a:rPr lang="en-US" sz="1100" b="0" i="0">
                  <a:solidFill>
                    <a:schemeClr val="tx1"/>
                  </a:solidFill>
                  <a:effectLst/>
                  <a:latin typeface="Cambria Math" panose="02040503050406030204" pitchFamily="18" charset="0"/>
                  <a:ea typeface="+mn-ea"/>
                  <a:cs typeface="+mn-cs"/>
                </a:rPr>
                <a:t>𝐶</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𝑂𝑈𝑇𝐸𝑆𝑅  )</a:t>
              </a:r>
              <a:endParaRPr lang="en-US" sz="1100"/>
            </a:p>
          </xdr:txBody>
        </xdr:sp>
      </mc:Fallback>
    </mc:AlternateContent>
    <xdr:clientData/>
  </xdr:oneCellAnchor>
  <xdr:oneCellAnchor>
    <xdr:from>
      <xdr:col>3</xdr:col>
      <xdr:colOff>258273</xdr:colOff>
      <xdr:row>56</xdr:row>
      <xdr:rowOff>8791</xdr:rowOff>
    </xdr:from>
    <xdr:ext cx="1914562" cy="34644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1E7820B9-260D-4ECA-9737-22D32E069FCE}"/>
                </a:ext>
              </a:extLst>
            </xdr:cNvPr>
            <xdr:cNvSpPr txBox="1"/>
          </xdr:nvSpPr>
          <xdr:spPr>
            <a:xfrm>
              <a:off x="4412638" y="9958753"/>
              <a:ext cx="1914562" cy="34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mn-ea"/>
                            <a:cs typeface="+mn-cs"/>
                          </a:rPr>
                        </m:ctrlPr>
                      </m:sSubPr>
                      <m:e>
                        <m:r>
                          <a:rPr lang="en-US" sz="1050" b="0" i="1">
                            <a:solidFill>
                              <a:schemeClr val="tx1"/>
                            </a:solidFill>
                            <a:effectLst/>
                            <a:latin typeface="Cambria Math" panose="02040503050406030204" pitchFamily="18" charset="0"/>
                            <a:ea typeface="+mn-ea"/>
                            <a:cs typeface="+mn-cs"/>
                          </a:rPr>
                          <m:t>𝐶</m:t>
                        </m:r>
                      </m:e>
                      <m:sub>
                        <m:r>
                          <a:rPr lang="en-US" sz="1050" b="0" i="1">
                            <a:solidFill>
                              <a:schemeClr val="tx1"/>
                            </a:solidFill>
                            <a:effectLst/>
                            <a:latin typeface="Cambria Math" panose="02040503050406030204" pitchFamily="18" charset="0"/>
                            <a:ea typeface="+mn-ea"/>
                            <a:cs typeface="+mn-cs"/>
                          </a:rPr>
                          <m:t>𝑋</m:t>
                        </m:r>
                      </m:sub>
                    </m:sSub>
                    <m:r>
                      <a:rPr lang="en-US" sz="1050" b="0" i="1">
                        <a:latin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2</m:t>
                        </m:r>
                        <m:r>
                          <m:rPr>
                            <m:nor/>
                          </m:rPr>
                          <a:rPr lang="el-GR" sz="1100" smtClean="0"/>
                          <m:t>π</m:t>
                        </m:r>
                        <m:r>
                          <m:rPr>
                            <m:nor/>
                          </m:rPr>
                          <a:rPr lang="el-GR" sz="1100" smtClean="0">
                            <a:solidFill>
                              <a:schemeClr val="tx1"/>
                            </a:solidFill>
                            <a:latin typeface="+mn-lt"/>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m:t>
                            </m:r>
                          </m:e>
                          <m:sub>
                            <m:r>
                              <a:rPr lang="en-US" sz="1100" b="0" i="1">
                                <a:solidFill>
                                  <a:schemeClr val="tx1"/>
                                </a:solidFill>
                                <a:effectLst/>
                                <a:latin typeface="Cambria Math" panose="02040503050406030204" pitchFamily="18" charset="0"/>
                                <a:ea typeface="+mn-ea"/>
                                <a:cs typeface="+mn-cs"/>
                              </a:rPr>
                              <m:t>𝐵𝑂𝑇𝑇𝑂𝑀</m:t>
                            </m:r>
                          </m:sub>
                        </m:sSub>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𝐹</m:t>
                            </m:r>
                          </m:e>
                          <m:sub>
                            <m:r>
                              <a:rPr lang="en-US" sz="1100" b="0" i="1">
                                <a:solidFill>
                                  <a:schemeClr val="tx1"/>
                                </a:solidFill>
                                <a:effectLst/>
                                <a:latin typeface="Cambria Math" panose="02040503050406030204" pitchFamily="18" charset="0"/>
                                <a:ea typeface="+mn-ea"/>
                                <a:cs typeface="+mn-cs"/>
                              </a:rPr>
                              <m:t>𝑍</m:t>
                            </m:r>
                            <m:r>
                              <a:rPr lang="en-US" sz="1100" b="0" i="1">
                                <a:solidFill>
                                  <a:schemeClr val="tx1"/>
                                </a:solidFill>
                                <a:effectLst/>
                                <a:latin typeface="Cambria Math" panose="02040503050406030204" pitchFamily="18" charset="0"/>
                                <a:ea typeface="+mn-ea"/>
                                <a:cs typeface="+mn-cs"/>
                              </a:rPr>
                              <m:t>_</m:t>
                            </m:r>
                            <m:r>
                              <a:rPr lang="en-US" sz="1100" b="0" i="1">
                                <a:solidFill>
                                  <a:schemeClr val="tx1"/>
                                </a:solidFill>
                                <a:effectLst/>
                                <a:latin typeface="Cambria Math" panose="02040503050406030204" pitchFamily="18" charset="0"/>
                                <a:ea typeface="+mn-ea"/>
                                <a:cs typeface="+mn-cs"/>
                              </a:rPr>
                              <m:t>𝐶𝑂𝑈𝑇</m:t>
                            </m:r>
                          </m:sub>
                        </m:sSub>
                        <m:r>
                          <a:rPr lang="en-US" sz="1100" b="0" i="1">
                            <a:solidFill>
                              <a:schemeClr val="tx1"/>
                            </a:solidFill>
                            <a:effectLst/>
                            <a:latin typeface="Cambria Math" panose="02040503050406030204" pitchFamily="18" charset="0"/>
                            <a:ea typeface="+mn-ea"/>
                            <a:cs typeface="+mn-cs"/>
                          </a:rPr>
                          <m:t> </m:t>
                        </m:r>
                      </m:den>
                    </m:f>
                  </m:oMath>
                </m:oMathPara>
              </a14:m>
              <a:endParaRPr lang="en-US" sz="1100"/>
            </a:p>
          </xdr:txBody>
        </xdr:sp>
      </mc:Choice>
      <mc:Fallback xmlns="">
        <xdr:sp macro="" textlink="">
          <xdr:nvSpPr>
            <xdr:cNvPr id="12" name="TextBox 11">
              <a:extLst>
                <a:ext uri="{FF2B5EF4-FFF2-40B4-BE49-F238E27FC236}">
                  <a16:creationId xmlns:a16="http://schemas.microsoft.com/office/drawing/2014/main" id="{1E7820B9-260D-4ECA-9737-22D32E069FCE}"/>
                </a:ext>
              </a:extLst>
            </xdr:cNvPr>
            <xdr:cNvSpPr txBox="1"/>
          </xdr:nvSpPr>
          <xdr:spPr>
            <a:xfrm>
              <a:off x="4412638" y="9958753"/>
              <a:ext cx="1914562" cy="34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mn-ea"/>
                  <a:cs typeface="+mn-cs"/>
                </a:rPr>
                <a:t>𝐶_𝑋</a:t>
              </a:r>
              <a:r>
                <a:rPr lang="en-US" sz="105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1/(2</a:t>
              </a:r>
              <a:r>
                <a:rPr lang="el-GR" sz="1100" b="0" i="0">
                  <a:solidFill>
                    <a:schemeClr val="tx1"/>
                  </a:solidFill>
                  <a:effectLst/>
                  <a:latin typeface="Cambria Math" panose="02040503050406030204" pitchFamily="18" charset="0"/>
                  <a:ea typeface="+mn-ea"/>
                  <a:cs typeface="+mn-cs"/>
                </a:rPr>
                <a:t>"</a:t>
              </a:r>
              <a:r>
                <a:rPr lang="el-GR" sz="1100" i="0"/>
                <a:t>π</a:t>
              </a:r>
              <a:r>
                <a:rPr lang="el-GR" sz="1100" i="0">
                  <a:solidFill>
                    <a:schemeClr val="tx1"/>
                  </a:solidFill>
                  <a:latin typeface="+mn-lt"/>
                  <a:ea typeface="+mn-ea"/>
                  <a:cs typeface="+mn-cs"/>
                </a:rPr>
                <a:t>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 𝑅</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𝐵𝑂𝑇𝑇𝑂𝑀</a:t>
              </a:r>
              <a:r>
                <a:rPr lang="en-US" sz="1100" b="0" i="0">
                  <a:solidFill>
                    <a:schemeClr val="tx1"/>
                  </a:solidFill>
                  <a:effectLst/>
                  <a:latin typeface="+mn-lt"/>
                  <a:ea typeface="+mn-ea"/>
                  <a:cs typeface="+mn-cs"/>
                </a:rPr>
                <a:t> 〖× </a:t>
              </a:r>
              <a:r>
                <a:rPr lang="en-US" sz="1100" b="0" i="0">
                  <a:solidFill>
                    <a:schemeClr val="tx1"/>
                  </a:solidFill>
                  <a:effectLst/>
                  <a:latin typeface="Cambria Math" panose="02040503050406030204" pitchFamily="18" charset="0"/>
                  <a:ea typeface="+mn-ea"/>
                  <a:cs typeface="+mn-cs"/>
                </a:rPr>
                <a:t>𝐹</a:t>
              </a:r>
              <a:r>
                <a:rPr lang="en-US" sz="1100" b="0" i="0">
                  <a:solidFill>
                    <a:schemeClr val="tx1"/>
                  </a:solidFill>
                  <a:effectLst/>
                  <a:latin typeface="+mn-lt"/>
                  <a:ea typeface="+mn-ea"/>
                  <a:cs typeface="+mn-cs"/>
                </a:rPr>
                <a:t>〗_(</a:t>
              </a:r>
              <a:r>
                <a:rPr lang="en-US" sz="1100" b="0" i="0">
                  <a:solidFill>
                    <a:schemeClr val="tx1"/>
                  </a:solidFill>
                  <a:effectLst/>
                  <a:latin typeface="Cambria Math" panose="02040503050406030204" pitchFamily="18" charset="0"/>
                  <a:ea typeface="+mn-ea"/>
                  <a:cs typeface="+mn-cs"/>
                </a:rPr>
                <a:t>𝑍_𝐶𝑂𝑈𝑇</a:t>
              </a:r>
              <a:r>
                <a:rPr lang="en-US" sz="1100" b="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3</xdr:col>
      <xdr:colOff>200025</xdr:colOff>
      <xdr:row>26</xdr:row>
      <xdr:rowOff>95250</xdr:rowOff>
    </xdr:from>
    <xdr:ext cx="1213729" cy="3157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76BC5738-A179-40ED-9C08-62486929335F}"/>
                </a:ext>
              </a:extLst>
            </xdr:cNvPr>
            <xdr:cNvSpPr txBox="1"/>
          </xdr:nvSpPr>
          <xdr:spPr>
            <a:xfrm>
              <a:off x="4325083" y="5290038"/>
              <a:ext cx="1213729" cy="315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m:t>
                        </m:r>
                      </m:e>
                      <m:sub>
                        <m:r>
                          <a:rPr lang="en-US" sz="1100" b="0" i="1">
                            <a:solidFill>
                              <a:schemeClr val="tx1"/>
                            </a:solidFill>
                            <a:effectLst/>
                            <a:latin typeface="Cambria Math" panose="02040503050406030204" pitchFamily="18" charset="0"/>
                            <a:ea typeface="+mn-ea"/>
                            <a:cs typeface="+mn-cs"/>
                          </a:rPr>
                          <m:t>𝐿𝐼𝑀</m:t>
                        </m:r>
                        <m:r>
                          <a:rPr lang="en-US" sz="1100" b="0" i="1">
                            <a:solidFill>
                              <a:schemeClr val="tx1"/>
                            </a:solidFill>
                            <a:effectLst/>
                            <a:latin typeface="Cambria Math" panose="02040503050406030204" pitchFamily="18" charset="0"/>
                            <a:ea typeface="+mn-ea"/>
                            <a:cs typeface="+mn-cs"/>
                          </a:rPr>
                          <m:t>_</m:t>
                        </m:r>
                        <m:r>
                          <a:rPr lang="en-US" sz="1100" b="0" i="1">
                            <a:solidFill>
                              <a:schemeClr val="tx1"/>
                            </a:solidFill>
                            <a:effectLst/>
                            <a:latin typeface="Cambria Math" panose="02040503050406030204" pitchFamily="18" charset="0"/>
                            <a:ea typeface="+mn-ea"/>
                            <a:cs typeface="+mn-cs"/>
                          </a:rPr>
                          <m:t>𝐹𝑜𝑙𝑑𝐵𝑎𝑐𝑘</m:t>
                        </m:r>
                      </m:sub>
                    </m:sSub>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m:t>
                            </m:r>
                          </m:e>
                          <m:sub>
                            <m:r>
                              <a:rPr lang="en-US" sz="1100" b="0" i="1">
                                <a:solidFill>
                                  <a:schemeClr val="tx1"/>
                                </a:solidFill>
                                <a:effectLst/>
                                <a:latin typeface="Cambria Math" panose="02040503050406030204" pitchFamily="18" charset="0"/>
                                <a:ea typeface="+mn-ea"/>
                                <a:cs typeface="+mn-cs"/>
                              </a:rPr>
                              <m:t>𝐿𝐼𝑀</m:t>
                            </m:r>
                          </m:sub>
                        </m:sSub>
                      </m:num>
                      <m:den>
                        <m:r>
                          <a:rPr lang="en-US" sz="1100" b="0" i="1">
                            <a:latin typeface="Cambria Math" panose="02040503050406030204" pitchFamily="18" charset="0"/>
                            <a:ea typeface="Cambria Math" panose="02040503050406030204" pitchFamily="18" charset="0"/>
                          </a:rPr>
                          <m:t>2</m:t>
                        </m:r>
                      </m:den>
                    </m:f>
                  </m:oMath>
                </m:oMathPara>
              </a14:m>
              <a:endParaRPr lang="en-US" sz="1100"/>
            </a:p>
          </xdr:txBody>
        </xdr:sp>
      </mc:Choice>
      <mc:Fallback xmlns="">
        <xdr:sp macro="" textlink="">
          <xdr:nvSpPr>
            <xdr:cNvPr id="13" name="TextBox 12">
              <a:extLst>
                <a:ext uri="{FF2B5EF4-FFF2-40B4-BE49-F238E27FC236}">
                  <a16:creationId xmlns:a16="http://schemas.microsoft.com/office/drawing/2014/main" id="{76BC5738-A179-40ED-9C08-62486929335F}"/>
                </a:ext>
              </a:extLst>
            </xdr:cNvPr>
            <xdr:cNvSpPr txBox="1"/>
          </xdr:nvSpPr>
          <xdr:spPr>
            <a:xfrm>
              <a:off x="4325083" y="5290038"/>
              <a:ext cx="1213729" cy="315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𝐼_(𝐿𝐼𝑀_𝐹𝑜𝑙𝑑𝐵𝑎𝑐𝑘)</a:t>
              </a: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𝐼_𝐿𝐼𝑀</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8930</xdr:colOff>
      <xdr:row>0</xdr:row>
      <xdr:rowOff>0</xdr:rowOff>
    </xdr:from>
    <xdr:to>
      <xdr:col>15</xdr:col>
      <xdr:colOff>409660</xdr:colOff>
      <xdr:row>31</xdr:row>
      <xdr:rowOff>8283</xdr:rowOff>
    </xdr:to>
    <xdr:pic>
      <xdr:nvPicPr>
        <xdr:cNvPr id="5" name="Picture 4">
          <a:extLst>
            <a:ext uri="{FF2B5EF4-FFF2-40B4-BE49-F238E27FC236}">
              <a16:creationId xmlns:a16="http://schemas.microsoft.com/office/drawing/2014/main" id="{3455A383-87AD-4A4D-A3C0-5EDAB298C71F}"/>
            </a:ext>
          </a:extLst>
        </xdr:cNvPr>
        <xdr:cNvPicPr>
          <a:picLocks noChangeAspect="1"/>
        </xdr:cNvPicPr>
      </xdr:nvPicPr>
      <xdr:blipFill>
        <a:blip xmlns:r="http://schemas.openxmlformats.org/officeDocument/2006/relationships" r:embed="rId1"/>
        <a:stretch>
          <a:fillRect/>
        </a:stretch>
      </xdr:blipFill>
      <xdr:spPr>
        <a:xfrm>
          <a:off x="8930" y="0"/>
          <a:ext cx="10315013" cy="5657022"/>
        </a:xfrm>
        <a:prstGeom prst="rect">
          <a:avLst/>
        </a:prstGeom>
      </xdr:spPr>
    </xdr:pic>
    <xdr:clientData/>
  </xdr:twoCellAnchor>
  <xdr:twoCellAnchor>
    <xdr:from>
      <xdr:col>11</xdr:col>
      <xdr:colOff>501722</xdr:colOff>
      <xdr:row>10</xdr:row>
      <xdr:rowOff>33130</xdr:rowOff>
    </xdr:from>
    <xdr:to>
      <xdr:col>13</xdr:col>
      <xdr:colOff>99392</xdr:colOff>
      <xdr:row>11</xdr:row>
      <xdr:rowOff>116577</xdr:rowOff>
    </xdr:to>
    <xdr:sp macro="" textlink="$S$5">
      <xdr:nvSpPr>
        <xdr:cNvPr id="6" name="TextBox 5">
          <a:extLst>
            <a:ext uri="{FF2B5EF4-FFF2-40B4-BE49-F238E27FC236}">
              <a16:creationId xmlns:a16="http://schemas.microsoft.com/office/drawing/2014/main" id="{D7D3C7DA-2F0F-4879-A14A-86519C48F6EB}"/>
            </a:ext>
          </a:extLst>
        </xdr:cNvPr>
        <xdr:cNvSpPr txBox="1"/>
      </xdr:nvSpPr>
      <xdr:spPr>
        <a:xfrm>
          <a:off x="7608200" y="1855304"/>
          <a:ext cx="1113388" cy="265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C509DC5-A7A5-411C-BC29-1311BD337C33}" type="TxLink">
            <a:rPr lang="en-US" sz="1100" b="0" i="0" u="none" strike="noStrike">
              <a:solidFill>
                <a:srgbClr val="000000"/>
              </a:solidFill>
              <a:latin typeface="Calibri"/>
              <a:cs typeface="Calibri"/>
            </a:rPr>
            <a:pPr/>
            <a:t>19.8kΩ</a:t>
          </a:fld>
          <a:endParaRPr lang="en-US" sz="1100"/>
        </a:p>
      </xdr:txBody>
    </xdr:sp>
    <xdr:clientData/>
  </xdr:twoCellAnchor>
  <xdr:twoCellAnchor>
    <xdr:from>
      <xdr:col>11</xdr:col>
      <xdr:colOff>501720</xdr:colOff>
      <xdr:row>18</xdr:row>
      <xdr:rowOff>153849</xdr:rowOff>
    </xdr:from>
    <xdr:to>
      <xdr:col>13</xdr:col>
      <xdr:colOff>132521</xdr:colOff>
      <xdr:row>20</xdr:row>
      <xdr:rowOff>55078</xdr:rowOff>
    </xdr:to>
    <xdr:sp macro="" textlink="$S$6">
      <xdr:nvSpPr>
        <xdr:cNvPr id="7" name="TextBox 6">
          <a:extLst>
            <a:ext uri="{FF2B5EF4-FFF2-40B4-BE49-F238E27FC236}">
              <a16:creationId xmlns:a16="http://schemas.microsoft.com/office/drawing/2014/main" id="{E48C516E-544A-46A6-82EA-042E06BC8CC1}"/>
            </a:ext>
          </a:extLst>
        </xdr:cNvPr>
        <xdr:cNvSpPr txBox="1"/>
      </xdr:nvSpPr>
      <xdr:spPr>
        <a:xfrm>
          <a:off x="7608198" y="3433762"/>
          <a:ext cx="1146519" cy="265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491C47F-633E-4B7F-8CC5-EE5DF4A1374E}" type="TxLink">
            <a:rPr lang="en-US" sz="1100" b="0" i="0" u="none" strike="noStrike">
              <a:solidFill>
                <a:srgbClr val="000000"/>
              </a:solidFill>
              <a:latin typeface="Calibri"/>
              <a:cs typeface="Calibri"/>
            </a:rPr>
            <a:pPr/>
            <a:t>10kΩ</a:t>
          </a:fld>
          <a:endParaRPr lang="en-US" sz="1100"/>
        </a:p>
      </xdr:txBody>
    </xdr:sp>
    <xdr:clientData/>
  </xdr:twoCellAnchor>
  <xdr:twoCellAnchor>
    <xdr:from>
      <xdr:col>2</xdr:col>
      <xdr:colOff>458492</xdr:colOff>
      <xdr:row>9</xdr:row>
      <xdr:rowOff>129259</xdr:rowOff>
    </xdr:from>
    <xdr:to>
      <xdr:col>3</xdr:col>
      <xdr:colOff>612912</xdr:colOff>
      <xdr:row>11</xdr:row>
      <xdr:rowOff>24432</xdr:rowOff>
    </xdr:to>
    <xdr:sp macro="" textlink="$S$2">
      <xdr:nvSpPr>
        <xdr:cNvPr id="9" name="TextBox 8">
          <a:extLst>
            <a:ext uri="{FF2B5EF4-FFF2-40B4-BE49-F238E27FC236}">
              <a16:creationId xmlns:a16="http://schemas.microsoft.com/office/drawing/2014/main" id="{05DA62E8-0B1E-412F-AD8C-53927D08170F}"/>
            </a:ext>
          </a:extLst>
        </xdr:cNvPr>
        <xdr:cNvSpPr txBox="1"/>
      </xdr:nvSpPr>
      <xdr:spPr>
        <a:xfrm>
          <a:off x="1750579" y="1769216"/>
          <a:ext cx="800463" cy="259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4E1C73B-0C35-4204-B5E7-BC809E6C35E7}" type="TxLink">
            <a:rPr lang="en-US" sz="1100" b="0" i="0" u="none" strike="noStrike">
              <a:solidFill>
                <a:srgbClr val="000000"/>
              </a:solidFill>
              <a:latin typeface="Calibri"/>
              <a:cs typeface="Calibri"/>
            </a:rPr>
            <a:pPr/>
            <a:t>59kΩ</a:t>
          </a:fld>
          <a:endParaRPr lang="en-US" sz="1100"/>
        </a:p>
      </xdr:txBody>
    </xdr:sp>
    <xdr:clientData/>
  </xdr:twoCellAnchor>
  <xdr:twoCellAnchor>
    <xdr:from>
      <xdr:col>2</xdr:col>
      <xdr:colOff>457069</xdr:colOff>
      <xdr:row>18</xdr:row>
      <xdr:rowOff>142876</xdr:rowOff>
    </xdr:from>
    <xdr:to>
      <xdr:col>3</xdr:col>
      <xdr:colOff>579783</xdr:colOff>
      <xdr:row>20</xdr:row>
      <xdr:rowOff>37893</xdr:rowOff>
    </xdr:to>
    <xdr:sp macro="" textlink="$S$3">
      <xdr:nvSpPr>
        <xdr:cNvPr id="10" name="TextBox 9">
          <a:extLst>
            <a:ext uri="{FF2B5EF4-FFF2-40B4-BE49-F238E27FC236}">
              <a16:creationId xmlns:a16="http://schemas.microsoft.com/office/drawing/2014/main" id="{7DDAF43F-A089-486F-97DA-E81DA583E77D}"/>
            </a:ext>
          </a:extLst>
        </xdr:cNvPr>
        <xdr:cNvSpPr txBox="1"/>
      </xdr:nvSpPr>
      <xdr:spPr>
        <a:xfrm>
          <a:off x="1749156" y="3422789"/>
          <a:ext cx="768757" cy="259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03811BD-099B-4D04-AC0F-02B63B517638}" type="TxLink">
            <a:rPr lang="en-US" sz="1100" b="0" i="0" u="none" strike="noStrike">
              <a:solidFill>
                <a:srgbClr val="000000"/>
              </a:solidFill>
              <a:latin typeface="Calibri"/>
              <a:cs typeface="Calibri"/>
            </a:rPr>
            <a:pPr/>
            <a:t>18kΩ</a:t>
          </a:fld>
          <a:endParaRPr lang="en-US" sz="1100"/>
        </a:p>
      </xdr:txBody>
    </xdr:sp>
    <xdr:clientData/>
  </xdr:twoCellAnchor>
  <xdr:twoCellAnchor>
    <xdr:from>
      <xdr:col>3</xdr:col>
      <xdr:colOff>286111</xdr:colOff>
      <xdr:row>24</xdr:row>
      <xdr:rowOff>20578</xdr:rowOff>
    </xdr:from>
    <xdr:to>
      <xdr:col>4</xdr:col>
      <xdr:colOff>427174</xdr:colOff>
      <xdr:row>25</xdr:row>
      <xdr:rowOff>66262</xdr:rowOff>
    </xdr:to>
    <xdr:sp macro="" textlink="$S$4">
      <xdr:nvSpPr>
        <xdr:cNvPr id="11" name="TextBox 10">
          <a:extLst>
            <a:ext uri="{FF2B5EF4-FFF2-40B4-BE49-F238E27FC236}">
              <a16:creationId xmlns:a16="http://schemas.microsoft.com/office/drawing/2014/main" id="{F0D21BC7-301D-4E0E-9726-ABDC834299C8}"/>
            </a:ext>
          </a:extLst>
        </xdr:cNvPr>
        <xdr:cNvSpPr txBox="1"/>
      </xdr:nvSpPr>
      <xdr:spPr>
        <a:xfrm>
          <a:off x="2224241" y="4393795"/>
          <a:ext cx="787107" cy="227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6DB3AF-2B31-41D4-8495-94AB0814ECE1}" type="TxLink">
            <a:rPr lang="en-US" sz="1100" b="0" i="0" u="none" strike="noStrike">
              <a:solidFill>
                <a:srgbClr val="000000"/>
              </a:solidFill>
              <a:latin typeface="Calibri"/>
              <a:cs typeface="Calibri"/>
            </a:rPr>
            <a:pPr/>
            <a:t>47nF</a:t>
          </a:fld>
          <a:endParaRPr lang="en-US" sz="1100"/>
        </a:p>
      </xdr:txBody>
    </xdr:sp>
    <xdr:clientData/>
  </xdr:twoCellAnchor>
  <xdr:twoCellAnchor>
    <xdr:from>
      <xdr:col>14</xdr:col>
      <xdr:colOff>249576</xdr:colOff>
      <xdr:row>11</xdr:row>
      <xdr:rowOff>132983</xdr:rowOff>
    </xdr:from>
    <xdr:to>
      <xdr:col>15</xdr:col>
      <xdr:colOff>352631</xdr:colOff>
      <xdr:row>13</xdr:row>
      <xdr:rowOff>18317</xdr:rowOff>
    </xdr:to>
    <xdr:sp macro="" textlink="$S$7">
      <xdr:nvSpPr>
        <xdr:cNvPr id="12" name="TextBox 11">
          <a:extLst>
            <a:ext uri="{FF2B5EF4-FFF2-40B4-BE49-F238E27FC236}">
              <a16:creationId xmlns:a16="http://schemas.microsoft.com/office/drawing/2014/main" id="{6B90568A-8342-42ED-BE97-FA9C2E46E7DC}"/>
            </a:ext>
          </a:extLst>
        </xdr:cNvPr>
        <xdr:cNvSpPr txBox="1"/>
      </xdr:nvSpPr>
      <xdr:spPr>
        <a:xfrm>
          <a:off x="9517815" y="2137374"/>
          <a:ext cx="749099" cy="249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BA6220C-F640-4696-A2BC-B62FF6D8B5D9}" type="TxLink">
            <a:rPr lang="en-US" sz="1100" b="0" i="0" u="none" strike="noStrike">
              <a:solidFill>
                <a:srgbClr val="000000"/>
              </a:solidFill>
              <a:latin typeface="Calibri"/>
              <a:cs typeface="Calibri"/>
            </a:rPr>
            <a:pPr/>
            <a:t>220µF</a:t>
          </a:fld>
          <a:endParaRPr lang="en-US" sz="1100"/>
        </a:p>
      </xdr:txBody>
    </xdr:sp>
    <xdr:clientData/>
  </xdr:twoCellAnchor>
  <xdr:twoCellAnchor>
    <xdr:from>
      <xdr:col>13</xdr:col>
      <xdr:colOff>320122</xdr:colOff>
      <xdr:row>4</xdr:row>
      <xdr:rowOff>153228</xdr:rowOff>
    </xdr:from>
    <xdr:to>
      <xdr:col>14</xdr:col>
      <xdr:colOff>642524</xdr:colOff>
      <xdr:row>6</xdr:row>
      <xdr:rowOff>57979</xdr:rowOff>
    </xdr:to>
    <xdr:sp macro="" textlink="$S$8">
      <xdr:nvSpPr>
        <xdr:cNvPr id="14" name="TextBox 13">
          <a:extLst>
            <a:ext uri="{FF2B5EF4-FFF2-40B4-BE49-F238E27FC236}">
              <a16:creationId xmlns:a16="http://schemas.microsoft.com/office/drawing/2014/main" id="{C086E654-BD58-4843-8DA0-86A64C44DCC7}"/>
            </a:ext>
          </a:extLst>
        </xdr:cNvPr>
        <xdr:cNvSpPr txBox="1"/>
      </xdr:nvSpPr>
      <xdr:spPr>
        <a:xfrm>
          <a:off x="8942318" y="882098"/>
          <a:ext cx="968445" cy="269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8CB7F9F-2548-4D4C-99DC-A8AA1E4666DD}" type="TxLink">
            <a:rPr lang="en-US" sz="1100" b="0" i="0" u="none" strike="noStrike">
              <a:solidFill>
                <a:srgbClr val="000000"/>
              </a:solidFill>
              <a:latin typeface="Calibri"/>
              <a:cs typeface="Calibri"/>
            </a:rPr>
            <a:pPr/>
            <a:t>1.8029V</a:t>
          </a:fld>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3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i.com/lit/pdf/SLVSDW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3349C-823C-40BE-951A-CD29F2D9EC9D}">
  <dimension ref="A1:D20"/>
  <sheetViews>
    <sheetView workbookViewId="0">
      <selection activeCell="F28" sqref="F28"/>
    </sheetView>
  </sheetViews>
  <sheetFormatPr defaultRowHeight="14.4" x14ac:dyDescent="0.55000000000000004"/>
  <cols>
    <col min="1" max="1" width="5.68359375" customWidth="1"/>
    <col min="2" max="2" width="4.05078125" customWidth="1"/>
    <col min="3" max="3" width="5.7890625" style="7" customWidth="1"/>
  </cols>
  <sheetData>
    <row r="1" spans="1:4" x14ac:dyDescent="0.55000000000000004">
      <c r="A1" t="s">
        <v>63</v>
      </c>
    </row>
    <row r="2" spans="1:4" x14ac:dyDescent="0.55000000000000004">
      <c r="A2" t="s">
        <v>64</v>
      </c>
    </row>
    <row r="3" spans="1:4" x14ac:dyDescent="0.55000000000000004">
      <c r="A3" s="15" t="s">
        <v>65</v>
      </c>
      <c r="B3" t="s">
        <v>66</v>
      </c>
    </row>
    <row r="5" spans="1:4" x14ac:dyDescent="0.55000000000000004">
      <c r="A5" t="s">
        <v>67</v>
      </c>
    </row>
    <row r="6" spans="1:4" x14ac:dyDescent="0.55000000000000004">
      <c r="A6" t="s">
        <v>68</v>
      </c>
    </row>
    <row r="7" spans="1:4" ht="14.7" thickBot="1" x14ac:dyDescent="0.6">
      <c r="A7" s="16" t="s">
        <v>69</v>
      </c>
      <c r="B7" s="5" t="s">
        <v>105</v>
      </c>
      <c r="C7" s="19" t="s">
        <v>106</v>
      </c>
      <c r="D7" t="s">
        <v>107</v>
      </c>
    </row>
    <row r="9" spans="1:4" x14ac:dyDescent="0.55000000000000004">
      <c r="A9" t="s">
        <v>146</v>
      </c>
    </row>
    <row r="10" spans="1:4" x14ac:dyDescent="0.55000000000000004">
      <c r="A10" t="s">
        <v>147</v>
      </c>
    </row>
    <row r="12" spans="1:4" x14ac:dyDescent="0.55000000000000004">
      <c r="A12" t="s">
        <v>72</v>
      </c>
    </row>
    <row r="14" spans="1:4" x14ac:dyDescent="0.55000000000000004">
      <c r="A14" t="s">
        <v>103</v>
      </c>
    </row>
    <row r="15" spans="1:4" x14ac:dyDescent="0.55000000000000004">
      <c r="A15" t="s">
        <v>104</v>
      </c>
    </row>
    <row r="17" spans="1:1" s="7" customFormat="1" x14ac:dyDescent="0.55000000000000004">
      <c r="A17" s="7" t="s">
        <v>145</v>
      </c>
    </row>
    <row r="20" spans="1:1" x14ac:dyDescent="0.55000000000000004">
      <c r="A20" s="56" t="s">
        <v>151</v>
      </c>
    </row>
  </sheetData>
  <hyperlinks>
    <hyperlink ref="A20" r:id="rId1" display="about:blank3D=" xr:uid="{6C6B6BA0-E3C3-4155-926B-66F9EE2170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5EC15-CEBE-4DE3-8913-289CEECA5A52}">
  <sheetPr>
    <pageSetUpPr autoPageBreaks="0"/>
  </sheetPr>
  <dimension ref="A1:J74"/>
  <sheetViews>
    <sheetView tabSelected="1" zoomScaleNormal="100" workbookViewId="0">
      <selection activeCell="E13" sqref="E13:G13"/>
    </sheetView>
  </sheetViews>
  <sheetFormatPr defaultRowHeight="14.4" x14ac:dyDescent="0.55000000000000004"/>
  <cols>
    <col min="1" max="1" width="42.734375" customWidth="1"/>
    <col min="2" max="2" width="9.9453125" customWidth="1"/>
    <col min="3" max="3" width="4.83984375" customWidth="1"/>
    <col min="4" max="4" width="33.3125" customWidth="1"/>
    <col min="5" max="5" width="10.41796875" style="7" customWidth="1"/>
    <col min="6" max="6" width="5.578125" style="7" customWidth="1"/>
    <col min="7" max="7" width="51.20703125" customWidth="1"/>
  </cols>
  <sheetData>
    <row r="1" spans="1:9" x14ac:dyDescent="0.55000000000000004">
      <c r="A1" s="83" t="s">
        <v>183</v>
      </c>
      <c r="B1" s="83"/>
      <c r="C1" s="83"/>
      <c r="D1" s="83"/>
      <c r="E1" s="83"/>
      <c r="F1" s="83"/>
      <c r="G1" s="83"/>
    </row>
    <row r="2" spans="1:9" ht="14.7" thickBot="1" x14ac:dyDescent="0.6">
      <c r="A2" s="21" t="s">
        <v>9</v>
      </c>
      <c r="B2" s="21" t="s">
        <v>10</v>
      </c>
      <c r="C2" s="21" t="s">
        <v>11</v>
      </c>
      <c r="D2" s="21" t="s">
        <v>12</v>
      </c>
      <c r="E2" s="86" t="s">
        <v>13</v>
      </c>
      <c r="F2" s="87"/>
      <c r="G2" s="88"/>
    </row>
    <row r="3" spans="1:9" ht="15" thickTop="1" thickBot="1" x14ac:dyDescent="0.6">
      <c r="A3" s="79" t="s">
        <v>152</v>
      </c>
      <c r="B3" s="80"/>
      <c r="C3" s="80"/>
      <c r="D3" s="80"/>
      <c r="E3" s="80"/>
      <c r="F3" s="80"/>
      <c r="G3" s="81"/>
    </row>
    <row r="4" spans="1:9" ht="14.7" thickTop="1" x14ac:dyDescent="0.55000000000000004">
      <c r="A4" s="22" t="s">
        <v>120</v>
      </c>
      <c r="B4" s="20">
        <v>3</v>
      </c>
      <c r="C4" s="22" t="s">
        <v>14</v>
      </c>
      <c r="D4" s="22"/>
      <c r="E4" s="85" t="s">
        <v>170</v>
      </c>
      <c r="F4" s="64"/>
      <c r="G4" s="64"/>
    </row>
    <row r="5" spans="1:9" s="7" customFormat="1" x14ac:dyDescent="0.55000000000000004">
      <c r="A5" s="22" t="s">
        <v>123</v>
      </c>
      <c r="B5" s="20">
        <v>3.6</v>
      </c>
      <c r="C5" s="22" t="s">
        <v>14</v>
      </c>
      <c r="D5" s="22"/>
      <c r="E5" s="61"/>
      <c r="F5" s="62"/>
      <c r="G5" s="63"/>
    </row>
    <row r="6" spans="1:9" ht="16.8" x14ac:dyDescent="0.75">
      <c r="A6" s="22" t="s">
        <v>16</v>
      </c>
      <c r="B6" s="20">
        <v>1.8</v>
      </c>
      <c r="C6" s="22" t="s">
        <v>14</v>
      </c>
      <c r="D6" s="22"/>
      <c r="E6" s="64" t="s">
        <v>154</v>
      </c>
      <c r="F6" s="64"/>
      <c r="G6" s="64"/>
    </row>
    <row r="7" spans="1:9" s="7" customFormat="1" x14ac:dyDescent="0.55000000000000004">
      <c r="A7" s="52" t="s">
        <v>155</v>
      </c>
      <c r="B7" s="53">
        <v>0.7</v>
      </c>
      <c r="C7" s="52" t="s">
        <v>15</v>
      </c>
      <c r="D7" s="52"/>
      <c r="E7" s="64" t="s">
        <v>156</v>
      </c>
      <c r="F7" s="64"/>
      <c r="G7" s="64"/>
    </row>
    <row r="8" spans="1:9" ht="17.100000000000001" thickBot="1" x14ac:dyDescent="0.8">
      <c r="A8" s="22" t="s">
        <v>17</v>
      </c>
      <c r="B8" s="20">
        <v>1</v>
      </c>
      <c r="C8" s="22" t="s">
        <v>15</v>
      </c>
      <c r="D8" s="22"/>
      <c r="E8" s="64" t="s">
        <v>153</v>
      </c>
      <c r="F8" s="64"/>
      <c r="G8" s="64"/>
    </row>
    <row r="9" spans="1:9" ht="15" thickTop="1" thickBot="1" x14ac:dyDescent="0.6">
      <c r="A9" s="79" t="s">
        <v>49</v>
      </c>
      <c r="B9" s="80"/>
      <c r="C9" s="80"/>
      <c r="D9" s="80"/>
      <c r="E9" s="80"/>
      <c r="F9" s="80"/>
      <c r="G9" s="81"/>
    </row>
    <row r="10" spans="1:9" ht="17.100000000000001" thickTop="1" x14ac:dyDescent="0.75">
      <c r="A10" s="23" t="s">
        <v>100</v>
      </c>
      <c r="B10" s="20">
        <v>10</v>
      </c>
      <c r="C10" s="23" t="s">
        <v>25</v>
      </c>
      <c r="D10" s="23"/>
      <c r="E10" s="64" t="s">
        <v>73</v>
      </c>
      <c r="F10" s="64"/>
      <c r="G10" s="64"/>
    </row>
    <row r="11" spans="1:9" ht="16.8" x14ac:dyDescent="0.75">
      <c r="A11" s="22" t="s">
        <v>101</v>
      </c>
      <c r="B11" s="24">
        <f>(Design!B6-Constants!D3)*B10/Constants!D3</f>
        <v>19.752066115702483</v>
      </c>
      <c r="C11" s="23" t="s">
        <v>25</v>
      </c>
      <c r="D11" s="84"/>
      <c r="E11" s="64" t="s">
        <v>98</v>
      </c>
      <c r="F11" s="64"/>
      <c r="G11" s="64"/>
    </row>
    <row r="12" spans="1:9" ht="16.8" x14ac:dyDescent="0.75">
      <c r="A12" s="22" t="s">
        <v>70</v>
      </c>
      <c r="B12" s="24">
        <f>VLOOKUP(B11,Constants!$O$4:$O$483,1)</f>
        <v>19.600000000000001</v>
      </c>
      <c r="C12" s="23" t="s">
        <v>25</v>
      </c>
      <c r="D12" s="84"/>
      <c r="E12" s="64" t="s">
        <v>97</v>
      </c>
      <c r="F12" s="64"/>
      <c r="G12" s="64"/>
    </row>
    <row r="13" spans="1:9" ht="16.8" x14ac:dyDescent="0.75">
      <c r="A13" s="22" t="s">
        <v>71</v>
      </c>
      <c r="B13" s="24">
        <f>VLOOKUP(B11,Constants!$P$4:$P$963,1)</f>
        <v>19.600000000000001</v>
      </c>
      <c r="C13" s="23" t="s">
        <v>25</v>
      </c>
      <c r="D13" s="84"/>
      <c r="E13" s="64" t="s">
        <v>24</v>
      </c>
      <c r="F13" s="64"/>
      <c r="G13" s="64"/>
    </row>
    <row r="14" spans="1:9" ht="16.8" x14ac:dyDescent="0.75">
      <c r="A14" s="23" t="s">
        <v>74</v>
      </c>
      <c r="B14" s="17">
        <v>19.8</v>
      </c>
      <c r="C14" s="23" t="s">
        <v>25</v>
      </c>
      <c r="D14" s="84"/>
      <c r="E14" s="64" t="s">
        <v>37</v>
      </c>
      <c r="F14" s="64"/>
      <c r="G14" s="64"/>
    </row>
    <row r="15" spans="1:9" ht="33.75" customHeight="1" x14ac:dyDescent="0.75">
      <c r="A15" s="22" t="s">
        <v>50</v>
      </c>
      <c r="B15" s="25">
        <f>((B14+B10)/B10)*Constants!D3</f>
        <v>1.8028999999999999</v>
      </c>
      <c r="C15" s="23" t="s">
        <v>14</v>
      </c>
      <c r="D15" s="22"/>
      <c r="E15" s="64" t="s">
        <v>99</v>
      </c>
      <c r="F15" s="64"/>
      <c r="G15" s="64"/>
    </row>
    <row r="16" spans="1:9" ht="14.7" thickBot="1" x14ac:dyDescent="0.6">
      <c r="A16" s="22" t="s">
        <v>51</v>
      </c>
      <c r="B16" s="26">
        <f>(B15-B6)/B6</f>
        <v>1.6111111111110569E-3</v>
      </c>
      <c r="C16" s="22"/>
      <c r="D16" s="22"/>
      <c r="E16" s="64" t="s">
        <v>102</v>
      </c>
      <c r="F16" s="64"/>
      <c r="G16" s="64"/>
      <c r="H16" s="7"/>
      <c r="I16" s="9"/>
    </row>
    <row r="17" spans="1:10" ht="15" thickTop="1" thickBot="1" x14ac:dyDescent="0.6">
      <c r="A17" s="79" t="s">
        <v>148</v>
      </c>
      <c r="B17" s="80"/>
      <c r="C17" s="80"/>
      <c r="D17" s="80"/>
      <c r="E17" s="80"/>
      <c r="F17" s="80"/>
      <c r="G17" s="81"/>
      <c r="H17" s="7"/>
      <c r="I17" s="9"/>
      <c r="J17" s="9"/>
    </row>
    <row r="18" spans="1:10" ht="14.7" thickTop="1" x14ac:dyDescent="0.55000000000000004">
      <c r="A18" s="22" t="s">
        <v>20</v>
      </c>
      <c r="B18" s="18" t="s">
        <v>19</v>
      </c>
      <c r="C18" s="22"/>
      <c r="D18" s="22"/>
      <c r="E18" s="64" t="s">
        <v>18</v>
      </c>
      <c r="F18" s="64"/>
      <c r="G18" s="64"/>
      <c r="H18" s="7"/>
      <c r="I18" s="9"/>
      <c r="J18" s="9"/>
    </row>
    <row r="19" spans="1:10" x14ac:dyDescent="0.55000000000000004">
      <c r="A19" s="23" t="s">
        <v>59</v>
      </c>
      <c r="B19" s="20">
        <v>1.6</v>
      </c>
      <c r="C19" s="23" t="s">
        <v>15</v>
      </c>
      <c r="D19" s="22"/>
      <c r="E19" s="67" t="s">
        <v>48</v>
      </c>
      <c r="F19" s="67"/>
      <c r="G19" s="67"/>
      <c r="H19" s="7"/>
      <c r="I19" s="9"/>
      <c r="J19" s="9"/>
    </row>
    <row r="20" spans="1:10" x14ac:dyDescent="0.55000000000000004">
      <c r="A20" s="23" t="s">
        <v>56</v>
      </c>
      <c r="B20" s="24">
        <f>(Constants!D9*Constants!D3)/((B19-Constants!D4)*1000)</f>
        <v>17.45527986151183</v>
      </c>
      <c r="C20" s="23" t="s">
        <v>25</v>
      </c>
      <c r="D20" s="22"/>
      <c r="E20" s="64"/>
      <c r="F20" s="64"/>
      <c r="G20" s="64"/>
      <c r="H20" s="7"/>
      <c r="I20" s="9"/>
      <c r="J20" s="9"/>
    </row>
    <row r="21" spans="1:10" x14ac:dyDescent="0.55000000000000004">
      <c r="A21" s="23" t="s">
        <v>57</v>
      </c>
      <c r="B21" s="24">
        <f>VLOOKUP(B20,Constants!$O$4:$O$483,1)</f>
        <v>17.399999999999999</v>
      </c>
      <c r="C21" s="23" t="s">
        <v>25</v>
      </c>
      <c r="D21" s="22"/>
      <c r="E21" s="64" t="s">
        <v>23</v>
      </c>
      <c r="F21" s="64"/>
      <c r="G21" s="64"/>
      <c r="H21" s="7"/>
      <c r="I21" s="9"/>
      <c r="J21" s="9"/>
    </row>
    <row r="22" spans="1:10" x14ac:dyDescent="0.55000000000000004">
      <c r="A22" s="23" t="s">
        <v>58</v>
      </c>
      <c r="B22" s="24">
        <f>VLOOKUP(B20,Constants!$P$4:$P$963,1)</f>
        <v>17.399999999999999</v>
      </c>
      <c r="C22" s="23" t="s">
        <v>25</v>
      </c>
      <c r="D22" s="22"/>
      <c r="E22" s="64" t="s">
        <v>24</v>
      </c>
      <c r="F22" s="64"/>
      <c r="G22" s="64"/>
      <c r="H22" s="7"/>
      <c r="I22" s="9"/>
      <c r="J22" s="9"/>
    </row>
    <row r="23" spans="1:10" x14ac:dyDescent="0.55000000000000004">
      <c r="A23" s="23" t="s">
        <v>55</v>
      </c>
      <c r="B23" s="20">
        <v>18</v>
      </c>
      <c r="C23" s="23" t="s">
        <v>25</v>
      </c>
      <c r="D23" s="22"/>
      <c r="E23" s="64" t="s">
        <v>54</v>
      </c>
      <c r="F23" s="64"/>
      <c r="G23" s="64"/>
      <c r="H23" s="7"/>
      <c r="I23" s="9"/>
      <c r="J23" s="9"/>
    </row>
    <row r="24" spans="1:10" ht="15.6" x14ac:dyDescent="0.6">
      <c r="A24" s="22" t="s">
        <v>60</v>
      </c>
      <c r="B24" s="60">
        <f>(Constants!$D$9*Constants!$D$3)/(B$23*1000)+Constants!$D$4</f>
        <v>1.5528</v>
      </c>
      <c r="C24" s="27" t="s">
        <v>15</v>
      </c>
      <c r="D24" s="65"/>
      <c r="E24" s="67" t="s">
        <v>48</v>
      </c>
      <c r="F24" s="67"/>
      <c r="G24" s="67"/>
      <c r="H24" s="7"/>
      <c r="I24" s="9"/>
      <c r="J24" s="9"/>
    </row>
    <row r="25" spans="1:10" x14ac:dyDescent="0.55000000000000004">
      <c r="A25" s="22" t="s">
        <v>61</v>
      </c>
      <c r="B25" s="24">
        <f>(Constants!$E$10*Constants!$D$3)/(B$23*1000)+Constants!$D$4</f>
        <v>1.7880777777777779</v>
      </c>
      <c r="C25" s="27" t="s">
        <v>15</v>
      </c>
      <c r="D25" s="65"/>
      <c r="E25" s="7" t="s">
        <v>181</v>
      </c>
      <c r="H25" s="7"/>
      <c r="I25" s="9"/>
      <c r="J25" s="9"/>
    </row>
    <row r="26" spans="1:10" x14ac:dyDescent="0.55000000000000004">
      <c r="A26" s="22" t="s">
        <v>62</v>
      </c>
      <c r="B26" s="24">
        <f>(Constants!$F$9*Constants!$D$3)/(B$23*1000)+Constants!$D$4</f>
        <v>2.225022222222222</v>
      </c>
      <c r="C26" s="27" t="s">
        <v>15</v>
      </c>
      <c r="D26" s="65"/>
      <c r="E26" s="77" t="s">
        <v>141</v>
      </c>
      <c r="F26" s="77"/>
      <c r="G26" s="77"/>
      <c r="H26" s="7"/>
      <c r="I26" s="9"/>
      <c r="J26" s="9"/>
    </row>
    <row r="27" spans="1:10" s="7" customFormat="1" x14ac:dyDescent="0.55000000000000004">
      <c r="A27" s="52" t="s">
        <v>157</v>
      </c>
      <c r="B27" s="55">
        <f>B24/2</f>
        <v>0.77639999999999998</v>
      </c>
      <c r="C27" s="54" t="s">
        <v>15</v>
      </c>
      <c r="D27" s="65"/>
      <c r="E27" s="67" t="s">
        <v>160</v>
      </c>
      <c r="F27" s="67"/>
      <c r="G27" s="67"/>
      <c r="I27" s="9"/>
      <c r="J27" s="9"/>
    </row>
    <row r="28" spans="1:10" s="7" customFormat="1" x14ac:dyDescent="0.55000000000000004">
      <c r="A28" s="52" t="s">
        <v>158</v>
      </c>
      <c r="B28" s="55">
        <f t="shared" ref="B28:B29" si="0">B25/2</f>
        <v>0.89403888888888894</v>
      </c>
      <c r="C28" s="54" t="s">
        <v>15</v>
      </c>
      <c r="D28" s="65"/>
      <c r="E28" s="77"/>
      <c r="F28" s="77"/>
      <c r="G28" s="77"/>
      <c r="I28" s="9"/>
      <c r="J28" s="9"/>
    </row>
    <row r="29" spans="1:10" s="7" customFormat="1" ht="14.7" thickBot="1" x14ac:dyDescent="0.6">
      <c r="A29" s="52" t="s">
        <v>159</v>
      </c>
      <c r="B29" s="55">
        <f t="shared" si="0"/>
        <v>1.112511111111111</v>
      </c>
      <c r="C29" s="54" t="s">
        <v>15</v>
      </c>
      <c r="D29" s="65"/>
      <c r="E29" s="65"/>
      <c r="F29" s="65"/>
      <c r="G29" s="65"/>
      <c r="I29" s="9"/>
      <c r="J29" s="9"/>
    </row>
    <row r="30" spans="1:10" ht="15" thickTop="1" thickBot="1" x14ac:dyDescent="0.6">
      <c r="A30" s="79" t="s">
        <v>149</v>
      </c>
      <c r="B30" s="80"/>
      <c r="C30" s="80"/>
      <c r="D30" s="80"/>
      <c r="E30" s="80"/>
      <c r="F30" s="80"/>
      <c r="G30" s="81"/>
      <c r="H30" s="7"/>
    </row>
    <row r="31" spans="1:10" ht="14.7" thickTop="1" x14ac:dyDescent="0.55000000000000004">
      <c r="A31" s="22" t="s">
        <v>52</v>
      </c>
      <c r="B31" s="18" t="s">
        <v>42</v>
      </c>
      <c r="C31" s="22"/>
      <c r="D31" s="22"/>
      <c r="E31" s="64" t="s">
        <v>53</v>
      </c>
      <c r="F31" s="64"/>
      <c r="G31" s="64"/>
      <c r="H31" s="7"/>
    </row>
    <row r="32" spans="1:10" x14ac:dyDescent="0.55000000000000004">
      <c r="A32" s="64" t="s">
        <v>95</v>
      </c>
      <c r="B32" s="82">
        <v>0.6</v>
      </c>
      <c r="C32" s="64" t="s">
        <v>14</v>
      </c>
      <c r="D32" s="64"/>
      <c r="E32" s="67" t="s">
        <v>21</v>
      </c>
      <c r="F32" s="67"/>
      <c r="G32" s="67"/>
    </row>
    <row r="33" spans="1:7" x14ac:dyDescent="0.55000000000000004">
      <c r="A33" s="64"/>
      <c r="B33" s="82"/>
      <c r="C33" s="64"/>
      <c r="D33" s="64"/>
      <c r="E33" s="67" t="s">
        <v>39</v>
      </c>
      <c r="F33" s="67"/>
      <c r="G33" s="67"/>
    </row>
    <row r="34" spans="1:7" x14ac:dyDescent="0.55000000000000004">
      <c r="A34" s="23" t="s">
        <v>163</v>
      </c>
      <c r="B34" s="28">
        <f>($B$4-$B$32)/(($B$26/Constants!D9)+Constants!D5)/1000</f>
        <v>44.081232823285056</v>
      </c>
      <c r="C34" s="23" t="s">
        <v>25</v>
      </c>
      <c r="D34" s="22"/>
      <c r="E34" s="68" t="s">
        <v>161</v>
      </c>
      <c r="F34" s="69"/>
      <c r="G34" s="70"/>
    </row>
    <row r="35" spans="1:7" x14ac:dyDescent="0.55000000000000004">
      <c r="A35" s="23" t="s">
        <v>164</v>
      </c>
      <c r="B35" s="28">
        <f>($B$4-$B$32)/(($B$25/Constants!E10)+Constants!D5)/1000</f>
        <v>60.935185838211432</v>
      </c>
      <c r="C35" s="23" t="s">
        <v>25</v>
      </c>
      <c r="D35" s="22"/>
      <c r="E35" s="71"/>
      <c r="F35" s="72"/>
      <c r="G35" s="73"/>
    </row>
    <row r="36" spans="1:7" x14ac:dyDescent="0.55000000000000004">
      <c r="A36" s="23" t="s">
        <v>165</v>
      </c>
      <c r="B36" s="28">
        <f>($B$4-$B$32)/(($B$24/Constants!F9)+Constants!D5)/1000</f>
        <v>83.075939929704973</v>
      </c>
      <c r="C36" s="23" t="s">
        <v>25</v>
      </c>
      <c r="D36" s="22"/>
      <c r="E36" s="74"/>
      <c r="F36" s="75"/>
      <c r="G36" s="76"/>
    </row>
    <row r="37" spans="1:7" x14ac:dyDescent="0.55000000000000004">
      <c r="A37" s="23" t="s">
        <v>94</v>
      </c>
      <c r="B37" s="20">
        <v>59</v>
      </c>
      <c r="C37" s="23" t="s">
        <v>22</v>
      </c>
      <c r="D37" s="22"/>
      <c r="E37" s="64" t="s">
        <v>108</v>
      </c>
      <c r="F37" s="64"/>
      <c r="G37" s="64"/>
    </row>
    <row r="38" spans="1:7" x14ac:dyDescent="0.55000000000000004">
      <c r="A38" s="64" t="s">
        <v>47</v>
      </c>
      <c r="B38" s="89">
        <f>$B$4-(($B$8/Constants!D9)+Design!$D$6)*$B$37*1000</f>
        <v>1.6888888888888889</v>
      </c>
      <c r="C38" s="66" t="s">
        <v>14</v>
      </c>
      <c r="D38" s="64"/>
      <c r="E38" s="68" t="s">
        <v>142</v>
      </c>
      <c r="F38" s="69"/>
      <c r="G38" s="70"/>
    </row>
    <row r="39" spans="1:7" x14ac:dyDescent="0.55000000000000004">
      <c r="A39" s="64"/>
      <c r="B39" s="89"/>
      <c r="C39" s="66"/>
      <c r="D39" s="64"/>
      <c r="E39" s="91"/>
      <c r="F39" s="92"/>
      <c r="G39" s="93"/>
    </row>
    <row r="40" spans="1:7" x14ac:dyDescent="0.55000000000000004">
      <c r="A40" s="22" t="s">
        <v>46</v>
      </c>
      <c r="B40" s="24">
        <f>$B$4-(($B$8/Constants!E10)+Design!$D$6)*$B$37*1000</f>
        <v>1.8653846153846152</v>
      </c>
      <c r="C40" s="27" t="s">
        <v>14</v>
      </c>
      <c r="D40" s="64"/>
      <c r="E40" s="91"/>
      <c r="F40" s="92"/>
      <c r="G40" s="93"/>
    </row>
    <row r="41" spans="1:7" x14ac:dyDescent="0.55000000000000004">
      <c r="A41" s="22" t="s">
        <v>45</v>
      </c>
      <c r="B41" s="24">
        <f>$B$4-(($B$8/Constants!F9)+Design!$D$6)*$B$37*1000</f>
        <v>2.0923076923076924</v>
      </c>
      <c r="C41" s="27" t="s">
        <v>14</v>
      </c>
      <c r="D41" s="64"/>
      <c r="E41" s="94"/>
      <c r="F41" s="95"/>
      <c r="G41" s="96"/>
    </row>
    <row r="42" spans="1:7" s="7" customFormat="1" x14ac:dyDescent="0.55000000000000004">
      <c r="A42" s="22" t="s">
        <v>116</v>
      </c>
      <c r="B42" s="24">
        <f>$B$4-(($B$24/Constants!D9)+Design!$D$6)*$B$37*1000</f>
        <v>0.96410666666666689</v>
      </c>
      <c r="C42" s="27" t="s">
        <v>14</v>
      </c>
      <c r="D42" s="64"/>
      <c r="E42" s="64"/>
      <c r="F42" s="64"/>
      <c r="G42" s="64"/>
    </row>
    <row r="43" spans="1:7" s="7" customFormat="1" x14ac:dyDescent="0.55000000000000004">
      <c r="A43" s="22" t="s">
        <v>117</v>
      </c>
      <c r="B43" s="24">
        <f>$B$4-(($B$25/Constants!D9)+Design!$D$6)*$B$37*1000</f>
        <v>0.6556313580246913</v>
      </c>
      <c r="C43" s="27" t="s">
        <v>14</v>
      </c>
      <c r="D43" s="64"/>
      <c r="E43" s="64" t="s">
        <v>143</v>
      </c>
      <c r="F43" s="64"/>
      <c r="G43" s="64"/>
    </row>
    <row r="44" spans="1:7" s="7" customFormat="1" x14ac:dyDescent="0.55000000000000004">
      <c r="A44" s="22" t="s">
        <v>118</v>
      </c>
      <c r="B44" s="24">
        <f>$B$4-(($B$26/Constants!D9)+Design!$D$6)*$B$37*1000</f>
        <v>8.2748641975308956E-2</v>
      </c>
      <c r="C44" s="27" t="s">
        <v>14</v>
      </c>
      <c r="D44" s="64"/>
      <c r="E44" s="67" t="s">
        <v>96</v>
      </c>
      <c r="F44" s="67"/>
      <c r="G44" s="67"/>
    </row>
    <row r="45" spans="1:7" s="7" customFormat="1" ht="14.7" thickBot="1" x14ac:dyDescent="0.6">
      <c r="A45" s="29" t="s">
        <v>112</v>
      </c>
      <c r="B45" s="30">
        <f>$B$4-(($B$25/(2*Constants!D9))+Design!$D$6)*$B$37*1000</f>
        <v>1.8278156790123457</v>
      </c>
      <c r="C45" s="29" t="s">
        <v>14</v>
      </c>
      <c r="D45" s="31"/>
      <c r="E45" s="64" t="s">
        <v>113</v>
      </c>
      <c r="F45" s="64"/>
      <c r="G45" s="64"/>
    </row>
    <row r="46" spans="1:7" ht="15" thickTop="1" thickBot="1" x14ac:dyDescent="0.6">
      <c r="A46" s="79" t="s">
        <v>150</v>
      </c>
      <c r="B46" s="80"/>
      <c r="C46" s="80"/>
      <c r="D46" s="80"/>
      <c r="E46" s="80"/>
      <c r="F46" s="80"/>
      <c r="G46" s="81"/>
    </row>
    <row r="47" spans="1:7" ht="14.7" thickTop="1" x14ac:dyDescent="0.55000000000000004">
      <c r="A47" s="22" t="s">
        <v>76</v>
      </c>
      <c r="B47" s="20">
        <v>47</v>
      </c>
      <c r="C47" s="22" t="s">
        <v>78</v>
      </c>
      <c r="D47" s="64"/>
      <c r="E47" s="64" t="s">
        <v>79</v>
      </c>
      <c r="F47" s="64"/>
      <c r="G47" s="64"/>
    </row>
    <row r="48" spans="1:7" ht="14.7" thickBot="1" x14ac:dyDescent="0.6">
      <c r="A48" s="22" t="s">
        <v>77</v>
      </c>
      <c r="B48" s="24">
        <f>1000*B47*0.000000001*Constants!D3/0.0000025</f>
        <v>11.373999999999999</v>
      </c>
      <c r="C48" s="22" t="s">
        <v>109</v>
      </c>
      <c r="D48" s="64"/>
      <c r="E48" s="64"/>
      <c r="F48" s="64"/>
      <c r="G48" s="64"/>
    </row>
    <row r="49" spans="1:7" ht="15" thickTop="1" thickBot="1" x14ac:dyDescent="0.6">
      <c r="A49" s="79" t="s">
        <v>119</v>
      </c>
      <c r="B49" s="80"/>
      <c r="C49" s="80"/>
      <c r="D49" s="80"/>
      <c r="E49" s="80"/>
      <c r="F49" s="80"/>
      <c r="G49" s="81"/>
    </row>
    <row r="50" spans="1:7" ht="14.7" thickTop="1" x14ac:dyDescent="0.55000000000000004">
      <c r="A50" s="22" t="s">
        <v>80</v>
      </c>
      <c r="B50" s="20">
        <v>220</v>
      </c>
      <c r="C50" s="22" t="s">
        <v>82</v>
      </c>
      <c r="D50" s="22"/>
      <c r="E50" s="64"/>
      <c r="F50" s="64"/>
      <c r="G50" s="64"/>
    </row>
    <row r="51" spans="1:7" x14ac:dyDescent="0.55000000000000004">
      <c r="A51" s="22" t="s">
        <v>81</v>
      </c>
      <c r="B51" s="20">
        <v>45</v>
      </c>
      <c r="C51" s="23" t="s">
        <v>83</v>
      </c>
      <c r="D51" s="22"/>
      <c r="E51" s="64"/>
      <c r="F51" s="64"/>
      <c r="G51" s="64"/>
    </row>
    <row r="52" spans="1:7" s="7" customFormat="1" x14ac:dyDescent="0.55000000000000004">
      <c r="A52" s="23" t="s">
        <v>84</v>
      </c>
      <c r="B52" s="22">
        <v>10</v>
      </c>
      <c r="C52" s="23" t="s">
        <v>78</v>
      </c>
      <c r="D52" s="22"/>
      <c r="E52" s="64" t="s">
        <v>140</v>
      </c>
      <c r="F52" s="64"/>
      <c r="G52" s="64"/>
    </row>
    <row r="53" spans="1:7" s="7" customFormat="1" x14ac:dyDescent="0.55000000000000004">
      <c r="A53" s="64" t="s">
        <v>87</v>
      </c>
      <c r="B53" s="90">
        <f>1/(2*PI()*$B$50*0.000001*($B$6/$B$8))</f>
        <v>401.90642194923066</v>
      </c>
      <c r="C53" s="78" t="s">
        <v>90</v>
      </c>
      <c r="D53" s="64"/>
      <c r="E53" s="64" t="s">
        <v>115</v>
      </c>
      <c r="F53" s="64"/>
      <c r="G53" s="64"/>
    </row>
    <row r="54" spans="1:7" s="7" customFormat="1" x14ac:dyDescent="0.55000000000000004">
      <c r="A54" s="64"/>
      <c r="B54" s="90"/>
      <c r="C54" s="78"/>
      <c r="D54" s="64"/>
      <c r="E54" s="64"/>
      <c r="F54" s="64"/>
      <c r="G54" s="64"/>
    </row>
    <row r="55" spans="1:7" s="7" customFormat="1" x14ac:dyDescent="0.55000000000000004">
      <c r="A55" s="78" t="s">
        <v>86</v>
      </c>
      <c r="B55" s="90">
        <f>1/(2*PI()*$B$50*0.000001*B51/1000)</f>
        <v>16076.256877969226</v>
      </c>
      <c r="C55" s="78" t="s">
        <v>90</v>
      </c>
      <c r="D55" s="64"/>
      <c r="E55" s="64" t="s">
        <v>89</v>
      </c>
      <c r="F55" s="64"/>
      <c r="G55" s="64"/>
    </row>
    <row r="56" spans="1:7" s="7" customFormat="1" x14ac:dyDescent="0.55000000000000004">
      <c r="A56" s="78"/>
      <c r="B56" s="90"/>
      <c r="C56" s="78"/>
      <c r="D56" s="64"/>
      <c r="E56" s="64"/>
      <c r="F56" s="64"/>
      <c r="G56" s="64"/>
    </row>
    <row r="57" spans="1:7" s="7" customFormat="1" x14ac:dyDescent="0.55000000000000004">
      <c r="A57" s="78" t="s">
        <v>85</v>
      </c>
      <c r="B57" s="90">
        <f>100000000/(2*PI()*B10*B55)</f>
        <v>99</v>
      </c>
      <c r="C57" s="78" t="s">
        <v>91</v>
      </c>
      <c r="D57" s="64"/>
      <c r="E57" s="64" t="s">
        <v>88</v>
      </c>
      <c r="F57" s="64"/>
      <c r="G57" s="64"/>
    </row>
    <row r="58" spans="1:7" s="7" customFormat="1" ht="14.7" thickBot="1" x14ac:dyDescent="0.6">
      <c r="A58" s="78"/>
      <c r="B58" s="90"/>
      <c r="C58" s="78"/>
      <c r="D58" s="64"/>
      <c r="E58" s="64"/>
      <c r="F58" s="64"/>
      <c r="G58" s="64"/>
    </row>
    <row r="59" spans="1:7" ht="15" thickTop="1" thickBot="1" x14ac:dyDescent="0.6">
      <c r="A59" s="79" t="s">
        <v>75</v>
      </c>
      <c r="B59" s="80"/>
      <c r="C59" s="80"/>
      <c r="D59" s="80"/>
      <c r="E59" s="80"/>
      <c r="F59" s="80"/>
      <c r="G59" s="81"/>
    </row>
    <row r="60" spans="1:7" ht="15" thickTop="1" thickBot="1" x14ac:dyDescent="0.6">
      <c r="A60" s="32" t="s">
        <v>122</v>
      </c>
      <c r="B60" s="33">
        <f>B5</f>
        <v>3.6</v>
      </c>
      <c r="C60" s="34" t="s">
        <v>14</v>
      </c>
      <c r="D60" s="35" t="s">
        <v>94</v>
      </c>
      <c r="E60" s="33">
        <f>B37</f>
        <v>59</v>
      </c>
      <c r="F60" s="36" t="s">
        <v>25</v>
      </c>
      <c r="G60" s="34" t="s">
        <v>167</v>
      </c>
    </row>
    <row r="61" spans="1:7" ht="14.7" thickBot="1" x14ac:dyDescent="0.6">
      <c r="A61" s="37" t="s">
        <v>121</v>
      </c>
      <c r="B61" s="38">
        <f>B4</f>
        <v>3</v>
      </c>
      <c r="C61" s="39" t="s">
        <v>14</v>
      </c>
      <c r="D61" s="40" t="s">
        <v>126</v>
      </c>
      <c r="E61" s="41">
        <f>B38</f>
        <v>1.6888888888888889</v>
      </c>
      <c r="F61" s="42" t="s">
        <v>14</v>
      </c>
      <c r="G61" s="39" t="s">
        <v>125</v>
      </c>
    </row>
    <row r="62" spans="1:7" ht="17.100000000000001" thickBot="1" x14ac:dyDescent="0.8">
      <c r="A62" s="37" t="s">
        <v>16</v>
      </c>
      <c r="B62" s="38">
        <f>B6</f>
        <v>1.8</v>
      </c>
      <c r="C62" s="39" t="s">
        <v>14</v>
      </c>
      <c r="D62" s="40" t="s">
        <v>127</v>
      </c>
      <c r="E62" s="41">
        <f>B40</f>
        <v>1.8653846153846152</v>
      </c>
      <c r="F62" s="42" t="s">
        <v>14</v>
      </c>
      <c r="G62" s="39" t="s">
        <v>114</v>
      </c>
    </row>
    <row r="63" spans="1:7" ht="17.100000000000001" thickBot="1" x14ac:dyDescent="0.8">
      <c r="A63" s="37" t="s">
        <v>17</v>
      </c>
      <c r="B63" s="38">
        <f t="shared" ref="B63" si="1">B8</f>
        <v>1</v>
      </c>
      <c r="C63" s="39" t="s">
        <v>15</v>
      </c>
      <c r="D63" s="40" t="s">
        <v>128</v>
      </c>
      <c r="E63" s="41">
        <f>B41</f>
        <v>2.0923076923076924</v>
      </c>
      <c r="F63" s="42" t="s">
        <v>14</v>
      </c>
      <c r="G63" s="39" t="s">
        <v>124</v>
      </c>
    </row>
    <row r="64" spans="1:7" s="7" customFormat="1" ht="17.100000000000001" thickBot="1" x14ac:dyDescent="0.8">
      <c r="A64" s="40" t="s">
        <v>100</v>
      </c>
      <c r="B64" s="43">
        <f>B10</f>
        <v>10</v>
      </c>
      <c r="C64" s="44" t="s">
        <v>25</v>
      </c>
      <c r="D64" s="40" t="s">
        <v>129</v>
      </c>
      <c r="E64" s="45">
        <f>B42</f>
        <v>0.96410666666666689</v>
      </c>
      <c r="F64" s="42" t="s">
        <v>14</v>
      </c>
      <c r="G64" s="39" t="s">
        <v>130</v>
      </c>
    </row>
    <row r="65" spans="1:9" s="7" customFormat="1" ht="17.100000000000001" thickBot="1" x14ac:dyDescent="0.8">
      <c r="A65" s="40" t="s">
        <v>74</v>
      </c>
      <c r="B65" s="43">
        <f>B14</f>
        <v>19.8</v>
      </c>
      <c r="C65" s="44" t="s">
        <v>25</v>
      </c>
      <c r="D65" s="40" t="s">
        <v>111</v>
      </c>
      <c r="E65" s="45">
        <f>B43</f>
        <v>0.6556313580246913</v>
      </c>
      <c r="F65" s="42" t="s">
        <v>14</v>
      </c>
      <c r="G65" s="39" t="s">
        <v>131</v>
      </c>
    </row>
    <row r="66" spans="1:9" s="7" customFormat="1" ht="17.100000000000001" thickBot="1" x14ac:dyDescent="0.8">
      <c r="A66" s="37" t="s">
        <v>50</v>
      </c>
      <c r="B66" s="43">
        <f>B15</f>
        <v>1.8028999999999999</v>
      </c>
      <c r="C66" s="44" t="s">
        <v>14</v>
      </c>
      <c r="D66" s="40" t="s">
        <v>136</v>
      </c>
      <c r="E66" s="45">
        <f>B44</f>
        <v>8.2748641975308956E-2</v>
      </c>
      <c r="F66" s="42" t="s">
        <v>14</v>
      </c>
      <c r="G66" s="39" t="s">
        <v>132</v>
      </c>
    </row>
    <row r="67" spans="1:9" s="7" customFormat="1" ht="14.7" thickBot="1" x14ac:dyDescent="0.6">
      <c r="A67" s="37" t="s">
        <v>144</v>
      </c>
      <c r="B67" s="42">
        <f>B16</f>
        <v>1.6111111111110569E-3</v>
      </c>
      <c r="C67" s="46"/>
      <c r="D67" s="37" t="s">
        <v>55</v>
      </c>
      <c r="E67" s="45">
        <f>B23</f>
        <v>18</v>
      </c>
      <c r="F67" s="47" t="s">
        <v>25</v>
      </c>
      <c r="G67" s="39" t="s">
        <v>168</v>
      </c>
    </row>
    <row r="68" spans="1:9" s="7" customFormat="1" ht="14.7" thickBot="1" x14ac:dyDescent="0.6">
      <c r="A68" s="37" t="s">
        <v>110</v>
      </c>
      <c r="B68" s="45">
        <f>B4-B6</f>
        <v>1.2</v>
      </c>
      <c r="C68" s="44" t="s">
        <v>14</v>
      </c>
      <c r="D68" s="37" t="s">
        <v>60</v>
      </c>
      <c r="E68" s="45">
        <f>B24</f>
        <v>1.5528</v>
      </c>
      <c r="F68" s="38" t="s">
        <v>15</v>
      </c>
      <c r="G68" s="39" t="s">
        <v>134</v>
      </c>
    </row>
    <row r="69" spans="1:9" s="7" customFormat="1" ht="14.7" thickBot="1" x14ac:dyDescent="0.6">
      <c r="A69" s="40" t="s">
        <v>92</v>
      </c>
      <c r="B69" s="38" t="str">
        <f>B18</f>
        <v>Foldback</v>
      </c>
      <c r="C69" s="39"/>
      <c r="D69" s="37" t="s">
        <v>61</v>
      </c>
      <c r="E69" s="45">
        <f>B25</f>
        <v>1.7880777777777779</v>
      </c>
      <c r="F69" s="38" t="s">
        <v>15</v>
      </c>
      <c r="G69" s="39" t="s">
        <v>133</v>
      </c>
    </row>
    <row r="70" spans="1:9" s="7" customFormat="1" ht="14.7" thickBot="1" x14ac:dyDescent="0.6">
      <c r="A70" s="40" t="s">
        <v>179</v>
      </c>
      <c r="B70" s="45">
        <f>B48</f>
        <v>11.373999999999999</v>
      </c>
      <c r="C70" s="39" t="s">
        <v>109</v>
      </c>
      <c r="D70" s="37" t="s">
        <v>62</v>
      </c>
      <c r="E70" s="45">
        <f>B26</f>
        <v>2.225022222222222</v>
      </c>
      <c r="F70" s="38" t="s">
        <v>15</v>
      </c>
      <c r="G70" s="39" t="s">
        <v>135</v>
      </c>
    </row>
    <row r="71" spans="1:9" ht="14.7" thickBot="1" x14ac:dyDescent="0.6">
      <c r="A71" s="40" t="s">
        <v>137</v>
      </c>
      <c r="B71" s="38">
        <f>(B60-B62)*B63</f>
        <v>1.8</v>
      </c>
      <c r="C71" s="39" t="s">
        <v>93</v>
      </c>
      <c r="D71" s="40" t="s">
        <v>112</v>
      </c>
      <c r="E71" s="45">
        <f>B45</f>
        <v>1.8278156790123457</v>
      </c>
      <c r="F71" s="47" t="s">
        <v>14</v>
      </c>
      <c r="G71" s="39" t="s">
        <v>113</v>
      </c>
    </row>
    <row r="72" spans="1:9" ht="14.7" thickBot="1" x14ac:dyDescent="0.6">
      <c r="A72" s="40" t="s">
        <v>138</v>
      </c>
      <c r="B72" s="45">
        <f>(B60-B62)*B26/2</f>
        <v>2.0025200000000001</v>
      </c>
      <c r="C72" s="39" t="s">
        <v>93</v>
      </c>
      <c r="D72" s="51" t="s">
        <v>166</v>
      </c>
      <c r="E72" s="49">
        <f>B27</f>
        <v>0.77639999999999998</v>
      </c>
      <c r="F72" s="49" t="s">
        <v>15</v>
      </c>
      <c r="G72" s="57" t="s">
        <v>169</v>
      </c>
    </row>
    <row r="73" spans="1:9" ht="14.7" thickBot="1" x14ac:dyDescent="0.6">
      <c r="A73" s="48" t="s">
        <v>139</v>
      </c>
      <c r="B73" s="49">
        <f>(B60-B62)*B26</f>
        <v>4.0050400000000002</v>
      </c>
      <c r="C73" s="50" t="s">
        <v>93</v>
      </c>
      <c r="H73" s="7"/>
      <c r="I73" s="7"/>
    </row>
    <row r="74" spans="1:9" ht="14.7" thickTop="1" x14ac:dyDescent="0.55000000000000004"/>
  </sheetData>
  <sheetProtection sheet="1" objects="1" scenarios="1"/>
  <mergeCells count="77">
    <mergeCell ref="A59:G59"/>
    <mergeCell ref="D47:D48"/>
    <mergeCell ref="A38:A39"/>
    <mergeCell ref="B38:B39"/>
    <mergeCell ref="D53:D54"/>
    <mergeCell ref="D55:D56"/>
    <mergeCell ref="D57:D58"/>
    <mergeCell ref="B53:B54"/>
    <mergeCell ref="B55:B56"/>
    <mergeCell ref="B57:B58"/>
    <mergeCell ref="E38:G41"/>
    <mergeCell ref="E55:G55"/>
    <mergeCell ref="E56:G56"/>
    <mergeCell ref="E57:G57"/>
    <mergeCell ref="E58:G58"/>
    <mergeCell ref="A1:G1"/>
    <mergeCell ref="A3:G3"/>
    <mergeCell ref="A9:G9"/>
    <mergeCell ref="D11:D14"/>
    <mergeCell ref="A17:G17"/>
    <mergeCell ref="E4:G4"/>
    <mergeCell ref="E6:G6"/>
    <mergeCell ref="E8:G8"/>
    <mergeCell ref="E10:G10"/>
    <mergeCell ref="E11:G11"/>
    <mergeCell ref="E12:G12"/>
    <mergeCell ref="E2:G2"/>
    <mergeCell ref="E13:G13"/>
    <mergeCell ref="E14:G14"/>
    <mergeCell ref="E15:G15"/>
    <mergeCell ref="E16:G16"/>
    <mergeCell ref="E52:G52"/>
    <mergeCell ref="E53:G53"/>
    <mergeCell ref="D38:D44"/>
    <mergeCell ref="E45:G45"/>
    <mergeCell ref="E47:G47"/>
    <mergeCell ref="E48:G48"/>
    <mergeCell ref="E44:G44"/>
    <mergeCell ref="A46:G46"/>
    <mergeCell ref="A49:G49"/>
    <mergeCell ref="C55:C56"/>
    <mergeCell ref="C57:C58"/>
    <mergeCell ref="A53:A54"/>
    <mergeCell ref="A55:A56"/>
    <mergeCell ref="A57:A58"/>
    <mergeCell ref="E19:G19"/>
    <mergeCell ref="E20:G20"/>
    <mergeCell ref="C53:C54"/>
    <mergeCell ref="E54:G54"/>
    <mergeCell ref="D24:D26"/>
    <mergeCell ref="A30:G30"/>
    <mergeCell ref="D32:D33"/>
    <mergeCell ref="C32:C33"/>
    <mergeCell ref="B32:B33"/>
    <mergeCell ref="A32:A33"/>
    <mergeCell ref="E43:G43"/>
    <mergeCell ref="E24:G24"/>
    <mergeCell ref="E26:G26"/>
    <mergeCell ref="E50:G50"/>
    <mergeCell ref="E51:G51"/>
    <mergeCell ref="E33:G33"/>
    <mergeCell ref="E5:G5"/>
    <mergeCell ref="E42:G42"/>
    <mergeCell ref="E7:G7"/>
    <mergeCell ref="D27:D29"/>
    <mergeCell ref="C38:C39"/>
    <mergeCell ref="E31:G31"/>
    <mergeCell ref="E32:G32"/>
    <mergeCell ref="E37:G37"/>
    <mergeCell ref="E34:G36"/>
    <mergeCell ref="E27:G27"/>
    <mergeCell ref="E28:G28"/>
    <mergeCell ref="E29:G29"/>
    <mergeCell ref="E21:G21"/>
    <mergeCell ref="E22:G22"/>
    <mergeCell ref="E23:G23"/>
    <mergeCell ref="E18:G18"/>
  </mergeCells>
  <conditionalFormatting sqref="E33:F33">
    <cfRule type="expression" dxfId="10" priority="18">
      <formula>AND($B$32&lt;0.3)</formula>
    </cfRule>
  </conditionalFormatting>
  <conditionalFormatting sqref="E19:F19">
    <cfRule type="expression" dxfId="9" priority="13">
      <formula>AND($B$19&lt;$B$8)</formula>
    </cfRule>
  </conditionalFormatting>
  <conditionalFormatting sqref="E24:F24">
    <cfRule type="expression" dxfId="8" priority="12">
      <formula>AND($B$24&lt;$B$8)</formula>
    </cfRule>
  </conditionalFormatting>
  <conditionalFormatting sqref="G65">
    <cfRule type="expression" dxfId="7" priority="6">
      <formula>AND(B18="Foldback", B43&lt;0.544)</formula>
    </cfRule>
  </conditionalFormatting>
  <conditionalFormatting sqref="B68">
    <cfRule type="expression" dxfId="6" priority="5">
      <formula>AND(B68&lt;0.335)</formula>
    </cfRule>
  </conditionalFormatting>
  <conditionalFormatting sqref="E32:F32">
    <cfRule type="expression" dxfId="5" priority="22">
      <formula>AND(B18="Foldback", B32&lt;0.544)</formula>
    </cfRule>
  </conditionalFormatting>
  <conditionalFormatting sqref="E44:G44">
    <cfRule type="expression" dxfId="4" priority="23">
      <formula>AND(B18="Foldback", B44&lt;0.544)</formula>
    </cfRule>
  </conditionalFormatting>
  <conditionalFormatting sqref="G66">
    <cfRule type="expression" dxfId="3" priority="24">
      <formula>AND(B18="Foldback", B44&lt;0.544)</formula>
    </cfRule>
  </conditionalFormatting>
  <conditionalFormatting sqref="G64">
    <cfRule type="expression" dxfId="2" priority="27">
      <formula>AND(B18="Foldback", B42&lt;0.544)</formula>
    </cfRule>
  </conditionalFormatting>
  <conditionalFormatting sqref="E27:F27">
    <cfRule type="expression" dxfId="1" priority="4">
      <formula>AND($B$27&lt;$B$7)</formula>
    </cfRule>
  </conditionalFormatting>
  <conditionalFormatting sqref="E25:G25">
    <cfRule type="expression" dxfId="0" priority="1">
      <formula>AND($B25 &lt; 0.5)</formula>
    </cfRule>
  </conditionalFormatting>
  <dataValidations disablePrompts="1" count="3">
    <dataValidation type="list" allowBlank="1" showInputMessage="1" showErrorMessage="1" sqref="B31" xr:uid="{310BC9B3-6C25-4B53-A3EE-773EA11927CA}">
      <formula1>"Yes,No"</formula1>
    </dataValidation>
    <dataValidation type="list" allowBlank="1" showInputMessage="1" showErrorMessage="1" promptTitle="Select Foldback or Constant" sqref="B18" xr:uid="{D20495E6-E313-4253-8B5F-5F4F3A9011B7}">
      <formula1>"Foldback,Constant"</formula1>
    </dataValidation>
    <dataValidation type="decimal" allowBlank="1" showInputMessage="1" showErrorMessage="1" prompt="Min Ilimit is 0.5A" sqref="B19" xr:uid="{1CA48D08-358D-47D6-BE0B-14AA380E3518}">
      <formula1>0.5</formula1>
      <formula2>4</formula2>
    </dataValidation>
  </dataValidations>
  <hyperlinks>
    <hyperlink ref="E4" r:id="rId1" display="https://www.ti.com/lit/pdf/SLVSDW6" xr:uid="{C71419CD-0B75-4A48-9E3E-B6D472D93401}"/>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37D4-5EE9-48D0-A4C1-3C61FFC3B714}">
  <dimension ref="Q2:T8"/>
  <sheetViews>
    <sheetView zoomScaleNormal="100" workbookViewId="0">
      <selection activeCell="U6" sqref="U6"/>
    </sheetView>
  </sheetViews>
  <sheetFormatPr defaultRowHeight="14.4" x14ac:dyDescent="0.55000000000000004"/>
  <cols>
    <col min="13" max="13" width="12.1015625" customWidth="1"/>
    <col min="17" max="17" width="0" hidden="1" customWidth="1"/>
    <col min="18" max="18" width="0" style="7" hidden="1" customWidth="1"/>
    <col min="19" max="20" width="0" hidden="1" customWidth="1"/>
  </cols>
  <sheetData>
    <row r="2" spans="17:20" x14ac:dyDescent="0.55000000000000004">
      <c r="Q2" t="s">
        <v>162</v>
      </c>
      <c r="R2" s="58">
        <f>Design!B37</f>
        <v>59</v>
      </c>
      <c r="S2" s="7" t="str">
        <f t="shared" ref="S2:S7" si="0">R2&amp;T2</f>
        <v>59kΩ</v>
      </c>
      <c r="T2" t="s">
        <v>22</v>
      </c>
    </row>
    <row r="3" spans="17:20" x14ac:dyDescent="0.55000000000000004">
      <c r="Q3" t="s">
        <v>171</v>
      </c>
      <c r="R3" s="58">
        <f>Design!B23</f>
        <v>18</v>
      </c>
      <c r="S3" s="7" t="str">
        <f t="shared" si="0"/>
        <v>18kΩ</v>
      </c>
      <c r="T3" s="7" t="s">
        <v>22</v>
      </c>
    </row>
    <row r="4" spans="17:20" x14ac:dyDescent="0.55000000000000004">
      <c r="Q4" t="s">
        <v>172</v>
      </c>
      <c r="R4" s="58">
        <f>Design!B47</f>
        <v>47</v>
      </c>
      <c r="S4" s="7" t="str">
        <f t="shared" si="0"/>
        <v>47nF</v>
      </c>
      <c r="T4" s="7" t="s">
        <v>78</v>
      </c>
    </row>
    <row r="5" spans="17:20" x14ac:dyDescent="0.55000000000000004">
      <c r="Q5" t="s">
        <v>173</v>
      </c>
      <c r="R5" s="58">
        <f>Design!B14</f>
        <v>19.8</v>
      </c>
      <c r="S5" s="7" t="str">
        <f t="shared" si="0"/>
        <v>19.8kΩ</v>
      </c>
      <c r="T5" s="7" t="s">
        <v>22</v>
      </c>
    </row>
    <row r="6" spans="17:20" x14ac:dyDescent="0.55000000000000004">
      <c r="Q6" t="s">
        <v>174</v>
      </c>
      <c r="R6" s="58">
        <f>Design!B10</f>
        <v>10</v>
      </c>
      <c r="S6" s="7" t="str">
        <f t="shared" si="0"/>
        <v>10kΩ</v>
      </c>
      <c r="T6" s="7" t="s">
        <v>22</v>
      </c>
    </row>
    <row r="7" spans="17:20" x14ac:dyDescent="0.55000000000000004">
      <c r="Q7" t="s">
        <v>175</v>
      </c>
      <c r="R7" s="58">
        <f>Design!B50</f>
        <v>220</v>
      </c>
      <c r="S7" s="7" t="str">
        <f t="shared" si="0"/>
        <v>220µF</v>
      </c>
      <c r="T7" s="7" t="s">
        <v>82</v>
      </c>
    </row>
    <row r="8" spans="17:20" x14ac:dyDescent="0.55000000000000004">
      <c r="Q8" t="s">
        <v>176</v>
      </c>
      <c r="R8" s="58">
        <f>Design!B15</f>
        <v>1.8028999999999999</v>
      </c>
      <c r="S8" t="str">
        <f>R8&amp;T8</f>
        <v>1.8029V</v>
      </c>
      <c r="T8" t="s">
        <v>14</v>
      </c>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5227-05B0-4A7B-8111-672D3519BD63}">
  <dimension ref="A1:T963"/>
  <sheetViews>
    <sheetView workbookViewId="0">
      <selection activeCell="C15" sqref="C15"/>
    </sheetView>
  </sheetViews>
  <sheetFormatPr defaultRowHeight="14.4" x14ac:dyDescent="0.55000000000000004"/>
  <cols>
    <col min="1" max="1" width="17.578125" customWidth="1"/>
    <col min="2" max="2" width="24.578125" bestFit="1" customWidth="1"/>
    <col min="7" max="7" width="12.83984375" bestFit="1" customWidth="1"/>
    <col min="16" max="16" width="21.1015625" bestFit="1" customWidth="1"/>
  </cols>
  <sheetData>
    <row r="1" spans="1:20" x14ac:dyDescent="0.55000000000000004">
      <c r="A1" s="98" t="s">
        <v>9</v>
      </c>
      <c r="B1" s="98"/>
      <c r="C1" s="99" t="s">
        <v>10</v>
      </c>
      <c r="D1" s="99"/>
      <c r="E1" s="99"/>
      <c r="F1" s="98" t="s">
        <v>11</v>
      </c>
      <c r="M1" s="97" t="s">
        <v>41</v>
      </c>
      <c r="N1" s="97"/>
      <c r="O1" s="97"/>
      <c r="P1" s="97"/>
    </row>
    <row r="2" spans="1:20" x14ac:dyDescent="0.55000000000000004">
      <c r="A2" s="98"/>
      <c r="B2" s="98"/>
      <c r="C2" s="10" t="s">
        <v>30</v>
      </c>
      <c r="D2" s="10" t="s">
        <v>31</v>
      </c>
      <c r="E2" s="10" t="s">
        <v>32</v>
      </c>
      <c r="F2" s="98"/>
      <c r="G2" s="11" t="s">
        <v>33</v>
      </c>
      <c r="H2" s="11" t="s">
        <v>30</v>
      </c>
      <c r="I2" s="11" t="s">
        <v>31</v>
      </c>
      <c r="J2" s="11" t="s">
        <v>32</v>
      </c>
      <c r="K2" s="11" t="s">
        <v>11</v>
      </c>
      <c r="M2" t="s">
        <v>26</v>
      </c>
      <c r="N2" t="s">
        <v>27</v>
      </c>
      <c r="O2" t="s">
        <v>28</v>
      </c>
      <c r="P2" t="s">
        <v>29</v>
      </c>
    </row>
    <row r="3" spans="1:20" ht="16.8" x14ac:dyDescent="0.75">
      <c r="A3" t="s">
        <v>36</v>
      </c>
      <c r="B3" t="s">
        <v>34</v>
      </c>
      <c r="C3">
        <v>0.59399999999999997</v>
      </c>
      <c r="D3">
        <v>0.60499999999999998</v>
      </c>
      <c r="E3">
        <v>0.61599999999999999</v>
      </c>
      <c r="F3" t="s">
        <v>14</v>
      </c>
      <c r="M3">
        <f t="shared" ref="M3:M13" si="0">M15*0.1</f>
        <v>0.1</v>
      </c>
      <c r="N3">
        <f>N27*0.1</f>
        <v>1.0000000000000002E-2</v>
      </c>
      <c r="O3">
        <f>0.1*O99</f>
        <v>0.1</v>
      </c>
      <c r="P3">
        <f>P195*0.1</f>
        <v>0.1</v>
      </c>
    </row>
    <row r="4" spans="1:20" x14ac:dyDescent="0.55000000000000004">
      <c r="A4" t="s">
        <v>1</v>
      </c>
      <c r="B4" t="s">
        <v>38</v>
      </c>
      <c r="D4">
        <v>4.0300000000000002E-2</v>
      </c>
      <c r="M4">
        <f t="shared" si="0"/>
        <v>0.12</v>
      </c>
      <c r="N4">
        <f t="shared" ref="N4:N26" si="1">N28*0.1</f>
        <v>1.1000000000000003E-2</v>
      </c>
      <c r="O4">
        <f t="shared" ref="O4:O67" si="2">0.1*O100</f>
        <v>0.10200000000000001</v>
      </c>
      <c r="P4">
        <f t="shared" ref="P4:P67" si="3">P196*0.1</f>
        <v>0.10100000000000001</v>
      </c>
    </row>
    <row r="5" spans="1:20" x14ac:dyDescent="0.55000000000000004">
      <c r="A5" t="s">
        <v>43</v>
      </c>
      <c r="B5" t="s">
        <v>44</v>
      </c>
      <c r="D5" s="1">
        <v>5.0000000000000004E-6</v>
      </c>
      <c r="M5">
        <f t="shared" si="0"/>
        <v>0.15000000000000002</v>
      </c>
      <c r="N5">
        <f t="shared" si="1"/>
        <v>1.2E-2</v>
      </c>
      <c r="O5">
        <f t="shared" si="2"/>
        <v>0.10500000000000001</v>
      </c>
      <c r="P5">
        <f t="shared" si="3"/>
        <v>0.10200000000000001</v>
      </c>
    </row>
    <row r="6" spans="1:20" x14ac:dyDescent="0.55000000000000004">
      <c r="M6">
        <f t="shared" si="0"/>
        <v>0.18000000000000002</v>
      </c>
      <c r="N6">
        <f t="shared" si="1"/>
        <v>1.3000000000000001E-2</v>
      </c>
      <c r="O6">
        <f t="shared" si="2"/>
        <v>0.10700000000000001</v>
      </c>
      <c r="P6">
        <f t="shared" si="3"/>
        <v>0.10400000000000001</v>
      </c>
    </row>
    <row r="7" spans="1:20" x14ac:dyDescent="0.55000000000000004">
      <c r="B7" s="13"/>
      <c r="C7" s="100" t="s">
        <v>0</v>
      </c>
      <c r="D7" s="100"/>
      <c r="E7" s="100"/>
      <c r="F7" s="100"/>
      <c r="G7" s="14"/>
      <c r="M7">
        <f t="shared" si="0"/>
        <v>0.22000000000000003</v>
      </c>
      <c r="N7">
        <f t="shared" si="1"/>
        <v>1.5000000000000003E-2</v>
      </c>
      <c r="O7">
        <f t="shared" si="2"/>
        <v>0.11000000000000001</v>
      </c>
      <c r="P7">
        <f t="shared" si="3"/>
        <v>0.10500000000000001</v>
      </c>
      <c r="T7" t="s">
        <v>35</v>
      </c>
    </row>
    <row r="8" spans="1:20" x14ac:dyDescent="0.55000000000000004">
      <c r="D8" s="8" t="s">
        <v>2</v>
      </c>
      <c r="E8" s="8" t="s">
        <v>3</v>
      </c>
      <c r="F8" s="8" t="s">
        <v>4</v>
      </c>
      <c r="M8">
        <f t="shared" si="0"/>
        <v>0.27</v>
      </c>
      <c r="N8">
        <f t="shared" si="1"/>
        <v>1.6000000000000004E-2</v>
      </c>
      <c r="O8">
        <f t="shared" si="2"/>
        <v>0.11299999999999999</v>
      </c>
      <c r="P8">
        <f t="shared" si="3"/>
        <v>0.10600000000000001</v>
      </c>
    </row>
    <row r="9" spans="1:20" x14ac:dyDescent="0.55000000000000004">
      <c r="C9">
        <v>-55</v>
      </c>
      <c r="D9" s="5">
        <v>45000</v>
      </c>
      <c r="E9">
        <f>(D9+F9)/2</f>
        <v>55000</v>
      </c>
      <c r="F9" s="4">
        <v>65000</v>
      </c>
      <c r="M9">
        <f t="shared" si="0"/>
        <v>0.33</v>
      </c>
      <c r="N9">
        <f t="shared" si="1"/>
        <v>1.8000000000000002E-2</v>
      </c>
      <c r="O9">
        <f t="shared" si="2"/>
        <v>0.11499999999999999</v>
      </c>
      <c r="P9">
        <f t="shared" si="3"/>
        <v>0.10700000000000001</v>
      </c>
    </row>
    <row r="10" spans="1:20" x14ac:dyDescent="0.55000000000000004">
      <c r="C10">
        <v>25</v>
      </c>
      <c r="D10" s="6">
        <v>45000</v>
      </c>
      <c r="E10" s="3">
        <f>(D10+F10)/2</f>
        <v>52000</v>
      </c>
      <c r="F10">
        <v>59000</v>
      </c>
      <c r="M10">
        <f t="shared" si="0"/>
        <v>0.39</v>
      </c>
      <c r="N10">
        <f t="shared" si="1"/>
        <v>2.0000000000000004E-2</v>
      </c>
      <c r="O10">
        <f t="shared" si="2"/>
        <v>0.11799999999999999</v>
      </c>
      <c r="P10">
        <f t="shared" si="3"/>
        <v>0.10900000000000001</v>
      </c>
    </row>
    <row r="11" spans="1:20" x14ac:dyDescent="0.55000000000000004">
      <c r="C11">
        <v>125</v>
      </c>
      <c r="D11" s="6">
        <v>45000</v>
      </c>
      <c r="E11">
        <f>(D11+F11)/2</f>
        <v>50500</v>
      </c>
      <c r="F11">
        <v>56000</v>
      </c>
      <c r="M11">
        <f t="shared" si="0"/>
        <v>0.47000000000000003</v>
      </c>
      <c r="N11">
        <f t="shared" si="1"/>
        <v>2.2000000000000006E-2</v>
      </c>
      <c r="O11">
        <f t="shared" si="2"/>
        <v>0.121</v>
      </c>
      <c r="P11">
        <f t="shared" si="3"/>
        <v>0.11000000000000001</v>
      </c>
    </row>
    <row r="12" spans="1:20" x14ac:dyDescent="0.55000000000000004">
      <c r="C12" t="s">
        <v>40</v>
      </c>
      <c r="M12">
        <f t="shared" si="0"/>
        <v>0.55999999999999994</v>
      </c>
      <c r="N12">
        <f t="shared" si="1"/>
        <v>2.4E-2</v>
      </c>
      <c r="O12">
        <f t="shared" si="2"/>
        <v>0.124</v>
      </c>
      <c r="P12">
        <f t="shared" si="3"/>
        <v>0.11100000000000002</v>
      </c>
    </row>
    <row r="13" spans="1:20" x14ac:dyDescent="0.55000000000000004">
      <c r="M13">
        <f t="shared" si="0"/>
        <v>0.68</v>
      </c>
      <c r="N13">
        <f t="shared" si="1"/>
        <v>2.7000000000000003E-2</v>
      </c>
      <c r="O13">
        <f t="shared" si="2"/>
        <v>0.127</v>
      </c>
      <c r="P13">
        <f t="shared" si="3"/>
        <v>0.11299999999999999</v>
      </c>
    </row>
    <row r="14" spans="1:20" x14ac:dyDescent="0.55000000000000004">
      <c r="M14">
        <f>M26*0.1</f>
        <v>0.82</v>
      </c>
      <c r="N14">
        <f t="shared" si="1"/>
        <v>3.0000000000000006E-2</v>
      </c>
      <c r="O14">
        <f t="shared" si="2"/>
        <v>0.13</v>
      </c>
      <c r="P14">
        <f t="shared" si="3"/>
        <v>0.11399999999999999</v>
      </c>
    </row>
    <row r="15" spans="1:20" x14ac:dyDescent="0.55000000000000004">
      <c r="M15">
        <v>1</v>
      </c>
      <c r="N15">
        <f t="shared" si="1"/>
        <v>3.3000000000000002E-2</v>
      </c>
      <c r="O15">
        <f t="shared" si="2"/>
        <v>0.13300000000000001</v>
      </c>
      <c r="P15">
        <f t="shared" si="3"/>
        <v>0.11499999999999999</v>
      </c>
    </row>
    <row r="16" spans="1:20" x14ac:dyDescent="0.55000000000000004">
      <c r="M16">
        <v>1.2</v>
      </c>
      <c r="N16">
        <f t="shared" si="1"/>
        <v>3.6000000000000004E-2</v>
      </c>
      <c r="O16">
        <f t="shared" si="2"/>
        <v>0.13700000000000001</v>
      </c>
      <c r="P16">
        <f t="shared" si="3"/>
        <v>0.11699999999999999</v>
      </c>
    </row>
    <row r="17" spans="13:16" x14ac:dyDescent="0.55000000000000004">
      <c r="M17">
        <v>1.5</v>
      </c>
      <c r="N17">
        <f t="shared" si="1"/>
        <v>3.9000000000000007E-2</v>
      </c>
      <c r="O17">
        <f t="shared" si="2"/>
        <v>0.13999999999999999</v>
      </c>
      <c r="P17">
        <f t="shared" si="3"/>
        <v>0.11799999999999999</v>
      </c>
    </row>
    <row r="18" spans="13:16" x14ac:dyDescent="0.55000000000000004">
      <c r="M18">
        <v>1.8</v>
      </c>
      <c r="N18">
        <f t="shared" si="1"/>
        <v>4.3000000000000003E-2</v>
      </c>
      <c r="O18">
        <f t="shared" si="2"/>
        <v>0.14299999999999999</v>
      </c>
      <c r="P18">
        <f t="shared" si="3"/>
        <v>0.12</v>
      </c>
    </row>
    <row r="19" spans="13:16" x14ac:dyDescent="0.55000000000000004">
      <c r="M19">
        <v>2.2000000000000002</v>
      </c>
      <c r="N19">
        <f t="shared" si="1"/>
        <v>4.7000000000000007E-2</v>
      </c>
      <c r="O19">
        <f t="shared" si="2"/>
        <v>0.14699999999999999</v>
      </c>
      <c r="P19">
        <f t="shared" si="3"/>
        <v>0.121</v>
      </c>
    </row>
    <row r="20" spans="13:16" x14ac:dyDescent="0.55000000000000004">
      <c r="M20">
        <v>2.7</v>
      </c>
      <c r="N20">
        <f t="shared" si="1"/>
        <v>5.1000000000000004E-2</v>
      </c>
      <c r="O20">
        <f t="shared" si="2"/>
        <v>0.15000000000000002</v>
      </c>
      <c r="P20">
        <f t="shared" si="3"/>
        <v>0.123</v>
      </c>
    </row>
    <row r="21" spans="13:16" x14ac:dyDescent="0.55000000000000004">
      <c r="M21">
        <v>3.3</v>
      </c>
      <c r="N21">
        <f t="shared" si="1"/>
        <v>5.5999999999999994E-2</v>
      </c>
      <c r="O21">
        <f t="shared" si="2"/>
        <v>0.15400000000000003</v>
      </c>
      <c r="P21">
        <f t="shared" si="3"/>
        <v>0.124</v>
      </c>
    </row>
    <row r="22" spans="13:16" x14ac:dyDescent="0.55000000000000004">
      <c r="M22">
        <v>3.9</v>
      </c>
      <c r="N22">
        <f t="shared" si="1"/>
        <v>6.2000000000000013E-2</v>
      </c>
      <c r="O22">
        <f t="shared" si="2"/>
        <v>0.15800000000000003</v>
      </c>
      <c r="P22">
        <f t="shared" si="3"/>
        <v>0.126</v>
      </c>
    </row>
    <row r="23" spans="13:16" x14ac:dyDescent="0.55000000000000004">
      <c r="M23">
        <v>4.7</v>
      </c>
      <c r="N23">
        <f t="shared" si="1"/>
        <v>6.8000000000000005E-2</v>
      </c>
      <c r="O23">
        <f t="shared" si="2"/>
        <v>0.16200000000000003</v>
      </c>
      <c r="P23">
        <f t="shared" si="3"/>
        <v>0.127</v>
      </c>
    </row>
    <row r="24" spans="13:16" x14ac:dyDescent="0.55000000000000004">
      <c r="M24">
        <v>5.6</v>
      </c>
      <c r="N24">
        <f t="shared" si="1"/>
        <v>7.5000000000000011E-2</v>
      </c>
      <c r="O24">
        <f t="shared" si="2"/>
        <v>0.16500000000000001</v>
      </c>
      <c r="P24">
        <f t="shared" si="3"/>
        <v>0.129</v>
      </c>
    </row>
    <row r="25" spans="13:16" x14ac:dyDescent="0.55000000000000004">
      <c r="M25">
        <v>6.8</v>
      </c>
      <c r="N25">
        <f t="shared" si="1"/>
        <v>8.2000000000000003E-2</v>
      </c>
      <c r="O25">
        <f t="shared" si="2"/>
        <v>0.16900000000000001</v>
      </c>
      <c r="P25">
        <f t="shared" si="3"/>
        <v>0.13</v>
      </c>
    </row>
    <row r="26" spans="13:16" x14ac:dyDescent="0.55000000000000004">
      <c r="M26">
        <v>8.1999999999999993</v>
      </c>
      <c r="N26">
        <f t="shared" si="1"/>
        <v>9.1000000000000011E-2</v>
      </c>
      <c r="O26">
        <f t="shared" si="2"/>
        <v>0.17400000000000002</v>
      </c>
      <c r="P26">
        <f t="shared" si="3"/>
        <v>0.13200000000000001</v>
      </c>
    </row>
    <row r="27" spans="13:16" x14ac:dyDescent="0.55000000000000004">
      <c r="M27">
        <f>M15*10</f>
        <v>10</v>
      </c>
      <c r="N27">
        <f>N51*0.1</f>
        <v>0.1</v>
      </c>
      <c r="O27">
        <f t="shared" si="2"/>
        <v>0.17800000000000002</v>
      </c>
      <c r="P27">
        <f t="shared" si="3"/>
        <v>0.13300000000000001</v>
      </c>
    </row>
    <row r="28" spans="13:16" x14ac:dyDescent="0.55000000000000004">
      <c r="M28">
        <f t="shared" ref="M28:M39" si="4">M16*10</f>
        <v>12</v>
      </c>
      <c r="N28">
        <f t="shared" ref="N28:N49" si="5">N52*0.1</f>
        <v>0.11000000000000001</v>
      </c>
      <c r="O28">
        <f t="shared" si="2"/>
        <v>0.18200000000000002</v>
      </c>
      <c r="P28">
        <f t="shared" si="3"/>
        <v>0.13500000000000001</v>
      </c>
    </row>
    <row r="29" spans="13:16" x14ac:dyDescent="0.55000000000000004">
      <c r="M29">
        <f t="shared" si="4"/>
        <v>15</v>
      </c>
      <c r="N29">
        <f t="shared" si="5"/>
        <v>0.12</v>
      </c>
      <c r="O29">
        <f t="shared" si="2"/>
        <v>0.18700000000000003</v>
      </c>
      <c r="P29">
        <f t="shared" si="3"/>
        <v>0.13700000000000001</v>
      </c>
    </row>
    <row r="30" spans="13:16" x14ac:dyDescent="0.55000000000000004">
      <c r="M30">
        <f t="shared" si="4"/>
        <v>18</v>
      </c>
      <c r="N30">
        <f t="shared" si="5"/>
        <v>0.13</v>
      </c>
      <c r="O30">
        <f t="shared" si="2"/>
        <v>0.191</v>
      </c>
      <c r="P30">
        <f t="shared" si="3"/>
        <v>0.13799999999999998</v>
      </c>
    </row>
    <row r="31" spans="13:16" x14ac:dyDescent="0.55000000000000004">
      <c r="M31">
        <f t="shared" si="4"/>
        <v>22</v>
      </c>
      <c r="N31">
        <f t="shared" si="5"/>
        <v>0.15000000000000002</v>
      </c>
      <c r="O31">
        <f t="shared" si="2"/>
        <v>0.19600000000000001</v>
      </c>
      <c r="P31">
        <f t="shared" si="3"/>
        <v>0.13999999999999999</v>
      </c>
    </row>
    <row r="32" spans="13:16" x14ac:dyDescent="0.55000000000000004">
      <c r="M32">
        <f t="shared" si="4"/>
        <v>27</v>
      </c>
      <c r="N32">
        <f t="shared" si="5"/>
        <v>0.16000000000000003</v>
      </c>
      <c r="O32">
        <f t="shared" si="2"/>
        <v>0.2</v>
      </c>
      <c r="P32">
        <f t="shared" si="3"/>
        <v>0.14199999999999999</v>
      </c>
    </row>
    <row r="33" spans="13:16" x14ac:dyDescent="0.55000000000000004">
      <c r="M33">
        <f t="shared" si="4"/>
        <v>33</v>
      </c>
      <c r="N33">
        <f t="shared" si="5"/>
        <v>0.18000000000000002</v>
      </c>
      <c r="O33">
        <f t="shared" si="2"/>
        <v>0.20499999999999999</v>
      </c>
      <c r="P33">
        <f t="shared" si="3"/>
        <v>0.14299999999999999</v>
      </c>
    </row>
    <row r="34" spans="13:16" x14ac:dyDescent="0.55000000000000004">
      <c r="M34">
        <f t="shared" si="4"/>
        <v>39</v>
      </c>
      <c r="N34">
        <f t="shared" si="5"/>
        <v>0.2</v>
      </c>
      <c r="O34">
        <f t="shared" si="2"/>
        <v>0.21000000000000002</v>
      </c>
      <c r="P34">
        <f t="shared" si="3"/>
        <v>0.14499999999999999</v>
      </c>
    </row>
    <row r="35" spans="13:16" x14ac:dyDescent="0.55000000000000004">
      <c r="M35">
        <f t="shared" si="4"/>
        <v>47</v>
      </c>
      <c r="N35">
        <f t="shared" si="5"/>
        <v>0.22000000000000003</v>
      </c>
      <c r="O35">
        <f t="shared" si="2"/>
        <v>0.215</v>
      </c>
      <c r="P35">
        <f t="shared" si="3"/>
        <v>0.14699999999999999</v>
      </c>
    </row>
    <row r="36" spans="13:16" x14ac:dyDescent="0.55000000000000004">
      <c r="M36">
        <f t="shared" si="4"/>
        <v>56</v>
      </c>
      <c r="N36">
        <f t="shared" si="5"/>
        <v>0.24</v>
      </c>
      <c r="O36">
        <f t="shared" si="2"/>
        <v>0.221</v>
      </c>
      <c r="P36">
        <f t="shared" si="3"/>
        <v>0.14899999999999999</v>
      </c>
    </row>
    <row r="37" spans="13:16" x14ac:dyDescent="0.55000000000000004">
      <c r="M37">
        <f t="shared" si="4"/>
        <v>68</v>
      </c>
      <c r="N37">
        <f t="shared" si="5"/>
        <v>0.27</v>
      </c>
      <c r="O37">
        <f t="shared" si="2"/>
        <v>0.22599999999999998</v>
      </c>
      <c r="P37">
        <f t="shared" si="3"/>
        <v>0.15000000000000002</v>
      </c>
    </row>
    <row r="38" spans="13:16" x14ac:dyDescent="0.55000000000000004">
      <c r="M38">
        <f t="shared" si="4"/>
        <v>82</v>
      </c>
      <c r="N38">
        <f t="shared" si="5"/>
        <v>0.30000000000000004</v>
      </c>
      <c r="O38">
        <f t="shared" si="2"/>
        <v>0.23199999999999998</v>
      </c>
      <c r="P38">
        <f t="shared" si="3"/>
        <v>0.15200000000000002</v>
      </c>
    </row>
    <row r="39" spans="13:16" x14ac:dyDescent="0.55000000000000004">
      <c r="M39">
        <f t="shared" si="4"/>
        <v>100</v>
      </c>
      <c r="N39">
        <f t="shared" si="5"/>
        <v>0.33</v>
      </c>
      <c r="O39">
        <f t="shared" si="2"/>
        <v>0.23700000000000002</v>
      </c>
      <c r="P39">
        <f t="shared" si="3"/>
        <v>0.15400000000000003</v>
      </c>
    </row>
    <row r="40" spans="13:16" x14ac:dyDescent="0.55000000000000004">
      <c r="N40">
        <f t="shared" si="5"/>
        <v>0.36000000000000004</v>
      </c>
      <c r="O40">
        <f t="shared" si="2"/>
        <v>0.24300000000000002</v>
      </c>
      <c r="P40">
        <f t="shared" si="3"/>
        <v>0.15600000000000003</v>
      </c>
    </row>
    <row r="41" spans="13:16" x14ac:dyDescent="0.55000000000000004">
      <c r="N41">
        <f t="shared" si="5"/>
        <v>0.39</v>
      </c>
      <c r="O41">
        <f t="shared" si="2"/>
        <v>0.24900000000000003</v>
      </c>
      <c r="P41">
        <f t="shared" si="3"/>
        <v>0.15800000000000003</v>
      </c>
    </row>
    <row r="42" spans="13:16" x14ac:dyDescent="0.55000000000000004">
      <c r="N42">
        <f t="shared" si="5"/>
        <v>0.43</v>
      </c>
      <c r="O42">
        <f t="shared" si="2"/>
        <v>0.255</v>
      </c>
      <c r="P42">
        <f t="shared" si="3"/>
        <v>0.16000000000000003</v>
      </c>
    </row>
    <row r="43" spans="13:16" x14ac:dyDescent="0.55000000000000004">
      <c r="N43">
        <f t="shared" si="5"/>
        <v>0.47000000000000003</v>
      </c>
      <c r="O43">
        <f t="shared" si="2"/>
        <v>0.26100000000000001</v>
      </c>
      <c r="P43">
        <f t="shared" si="3"/>
        <v>0.16200000000000003</v>
      </c>
    </row>
    <row r="44" spans="13:16" x14ac:dyDescent="0.55000000000000004">
      <c r="N44">
        <f t="shared" si="5"/>
        <v>0.51</v>
      </c>
      <c r="O44">
        <f t="shared" si="2"/>
        <v>0.26700000000000002</v>
      </c>
      <c r="P44">
        <f t="shared" si="3"/>
        <v>0.16400000000000001</v>
      </c>
    </row>
    <row r="45" spans="13:16" x14ac:dyDescent="0.55000000000000004">
      <c r="N45">
        <f t="shared" si="5"/>
        <v>0.55999999999999994</v>
      </c>
      <c r="O45">
        <f t="shared" si="2"/>
        <v>0.27400000000000002</v>
      </c>
      <c r="P45">
        <f t="shared" si="3"/>
        <v>0.16500000000000001</v>
      </c>
    </row>
    <row r="46" spans="13:16" x14ac:dyDescent="0.55000000000000004">
      <c r="N46">
        <f t="shared" si="5"/>
        <v>0.62000000000000011</v>
      </c>
      <c r="O46">
        <f t="shared" si="2"/>
        <v>0.27999999999999997</v>
      </c>
      <c r="P46">
        <f t="shared" si="3"/>
        <v>0.16700000000000001</v>
      </c>
    </row>
    <row r="47" spans="13:16" x14ac:dyDescent="0.55000000000000004">
      <c r="N47">
        <f t="shared" si="5"/>
        <v>0.68</v>
      </c>
      <c r="O47">
        <f t="shared" si="2"/>
        <v>0.28700000000000003</v>
      </c>
      <c r="P47">
        <f t="shared" si="3"/>
        <v>0.16900000000000001</v>
      </c>
    </row>
    <row r="48" spans="13:16" x14ac:dyDescent="0.55000000000000004">
      <c r="N48">
        <f t="shared" si="5"/>
        <v>0.75</v>
      </c>
      <c r="O48">
        <f t="shared" si="2"/>
        <v>0.29399999999999998</v>
      </c>
      <c r="P48">
        <f t="shared" si="3"/>
        <v>0.17200000000000001</v>
      </c>
    </row>
    <row r="49" spans="14:16" x14ac:dyDescent="0.55000000000000004">
      <c r="N49">
        <f t="shared" si="5"/>
        <v>0.82</v>
      </c>
      <c r="O49">
        <f t="shared" si="2"/>
        <v>0.30099999999999999</v>
      </c>
      <c r="P49">
        <f t="shared" si="3"/>
        <v>0.17400000000000002</v>
      </c>
    </row>
    <row r="50" spans="14:16" x14ac:dyDescent="0.55000000000000004">
      <c r="N50">
        <f>N74*0.1</f>
        <v>0.91</v>
      </c>
      <c r="O50">
        <f t="shared" si="2"/>
        <v>0.309</v>
      </c>
      <c r="P50">
        <f t="shared" si="3"/>
        <v>0.17600000000000002</v>
      </c>
    </row>
    <row r="51" spans="14:16" x14ac:dyDescent="0.55000000000000004">
      <c r="N51">
        <v>1</v>
      </c>
      <c r="O51">
        <f t="shared" si="2"/>
        <v>0.31600000000000006</v>
      </c>
      <c r="P51">
        <f t="shared" si="3"/>
        <v>0.17800000000000002</v>
      </c>
    </row>
    <row r="52" spans="14:16" x14ac:dyDescent="0.55000000000000004">
      <c r="N52">
        <v>1.1000000000000001</v>
      </c>
      <c r="O52">
        <f t="shared" si="2"/>
        <v>0.32400000000000007</v>
      </c>
      <c r="P52">
        <f t="shared" si="3"/>
        <v>0.18000000000000002</v>
      </c>
    </row>
    <row r="53" spans="14:16" x14ac:dyDescent="0.55000000000000004">
      <c r="N53">
        <v>1.2</v>
      </c>
      <c r="O53">
        <f t="shared" si="2"/>
        <v>0.33200000000000002</v>
      </c>
      <c r="P53">
        <f t="shared" si="3"/>
        <v>0.18200000000000002</v>
      </c>
    </row>
    <row r="54" spans="14:16" x14ac:dyDescent="0.55000000000000004">
      <c r="N54">
        <v>1.3</v>
      </c>
      <c r="O54">
        <f t="shared" si="2"/>
        <v>0.34</v>
      </c>
      <c r="P54">
        <f t="shared" si="3"/>
        <v>0.18400000000000002</v>
      </c>
    </row>
    <row r="55" spans="14:16" x14ac:dyDescent="0.55000000000000004">
      <c r="N55">
        <v>1.5</v>
      </c>
      <c r="O55">
        <f t="shared" si="2"/>
        <v>0.34800000000000003</v>
      </c>
      <c r="P55">
        <f t="shared" si="3"/>
        <v>0.18700000000000003</v>
      </c>
    </row>
    <row r="56" spans="14:16" x14ac:dyDescent="0.55000000000000004">
      <c r="N56">
        <v>1.6</v>
      </c>
      <c r="O56">
        <f t="shared" si="2"/>
        <v>0.35699999999999998</v>
      </c>
      <c r="P56">
        <f t="shared" si="3"/>
        <v>0.189</v>
      </c>
    </row>
    <row r="57" spans="14:16" x14ac:dyDescent="0.55000000000000004">
      <c r="N57">
        <v>1.8</v>
      </c>
      <c r="O57">
        <f t="shared" si="2"/>
        <v>0.36499999999999999</v>
      </c>
      <c r="P57">
        <f t="shared" si="3"/>
        <v>0.191</v>
      </c>
    </row>
    <row r="58" spans="14:16" x14ac:dyDescent="0.55000000000000004">
      <c r="N58">
        <v>2</v>
      </c>
      <c r="O58">
        <f t="shared" si="2"/>
        <v>0.37400000000000005</v>
      </c>
      <c r="P58">
        <f t="shared" si="3"/>
        <v>0.193</v>
      </c>
    </row>
    <row r="59" spans="14:16" x14ac:dyDescent="0.55000000000000004">
      <c r="N59">
        <v>2.2000000000000002</v>
      </c>
      <c r="O59">
        <f t="shared" si="2"/>
        <v>0.38300000000000001</v>
      </c>
      <c r="P59">
        <f t="shared" si="3"/>
        <v>0.19600000000000001</v>
      </c>
    </row>
    <row r="60" spans="14:16" x14ac:dyDescent="0.55000000000000004">
      <c r="N60">
        <v>2.4</v>
      </c>
      <c r="O60">
        <f t="shared" si="2"/>
        <v>0.39200000000000002</v>
      </c>
      <c r="P60">
        <f t="shared" si="3"/>
        <v>0.19800000000000001</v>
      </c>
    </row>
    <row r="61" spans="14:16" x14ac:dyDescent="0.55000000000000004">
      <c r="N61">
        <v>2.7</v>
      </c>
      <c r="O61">
        <f t="shared" si="2"/>
        <v>0.40199999999999997</v>
      </c>
      <c r="P61">
        <f t="shared" si="3"/>
        <v>0.2</v>
      </c>
    </row>
    <row r="62" spans="14:16" x14ac:dyDescent="0.55000000000000004">
      <c r="N62">
        <v>3</v>
      </c>
      <c r="O62">
        <f t="shared" si="2"/>
        <v>0.41200000000000003</v>
      </c>
      <c r="P62">
        <f t="shared" si="3"/>
        <v>0.20299999999999999</v>
      </c>
    </row>
    <row r="63" spans="14:16" x14ac:dyDescent="0.55000000000000004">
      <c r="N63">
        <v>3.3</v>
      </c>
      <c r="O63">
        <f t="shared" si="2"/>
        <v>0.42199999999999999</v>
      </c>
      <c r="P63">
        <f t="shared" si="3"/>
        <v>0.20499999999999999</v>
      </c>
    </row>
    <row r="64" spans="14:16" x14ac:dyDescent="0.55000000000000004">
      <c r="N64">
        <v>3.6</v>
      </c>
      <c r="O64">
        <f t="shared" si="2"/>
        <v>0.43200000000000005</v>
      </c>
      <c r="P64">
        <f t="shared" si="3"/>
        <v>0.20800000000000002</v>
      </c>
    </row>
    <row r="65" spans="14:16" x14ac:dyDescent="0.55000000000000004">
      <c r="N65">
        <v>3.9</v>
      </c>
      <c r="O65">
        <f t="shared" si="2"/>
        <v>0.442</v>
      </c>
      <c r="P65">
        <f t="shared" si="3"/>
        <v>0.21000000000000002</v>
      </c>
    </row>
    <row r="66" spans="14:16" x14ac:dyDescent="0.55000000000000004">
      <c r="N66">
        <v>4.3</v>
      </c>
      <c r="O66">
        <f t="shared" si="2"/>
        <v>0.45300000000000007</v>
      </c>
      <c r="P66">
        <f t="shared" si="3"/>
        <v>0.21299999999999999</v>
      </c>
    </row>
    <row r="67" spans="14:16" x14ac:dyDescent="0.55000000000000004">
      <c r="N67">
        <v>4.7</v>
      </c>
      <c r="O67">
        <f t="shared" si="2"/>
        <v>0.46399999999999997</v>
      </c>
      <c r="P67">
        <f t="shared" si="3"/>
        <v>0.215</v>
      </c>
    </row>
    <row r="68" spans="14:16" x14ac:dyDescent="0.55000000000000004">
      <c r="N68">
        <v>5.0999999999999996</v>
      </c>
      <c r="O68">
        <f t="shared" ref="O68:O98" si="6">0.1*O164</f>
        <v>0.47500000000000003</v>
      </c>
      <c r="P68">
        <f t="shared" ref="P68:P131" si="7">P260*0.1</f>
        <v>0.21800000000000003</v>
      </c>
    </row>
    <row r="69" spans="14:16" x14ac:dyDescent="0.55000000000000004">
      <c r="N69">
        <v>5.6</v>
      </c>
      <c r="O69">
        <f t="shared" si="6"/>
        <v>0.48700000000000004</v>
      </c>
      <c r="P69">
        <f t="shared" si="7"/>
        <v>0.221</v>
      </c>
    </row>
    <row r="70" spans="14:16" x14ac:dyDescent="0.55000000000000004">
      <c r="N70">
        <v>6.2</v>
      </c>
      <c r="O70">
        <f t="shared" si="6"/>
        <v>0.49900000000000005</v>
      </c>
      <c r="P70">
        <f t="shared" si="7"/>
        <v>0.223</v>
      </c>
    </row>
    <row r="71" spans="14:16" x14ac:dyDescent="0.55000000000000004">
      <c r="N71">
        <v>6.8</v>
      </c>
      <c r="O71">
        <f t="shared" si="6"/>
        <v>0.51100000000000001</v>
      </c>
      <c r="P71">
        <f t="shared" si="7"/>
        <v>0.22599999999999998</v>
      </c>
    </row>
    <row r="72" spans="14:16" x14ac:dyDescent="0.55000000000000004">
      <c r="N72">
        <v>7.5</v>
      </c>
      <c r="O72">
        <f t="shared" si="6"/>
        <v>0.52300000000000002</v>
      </c>
      <c r="P72">
        <f t="shared" si="7"/>
        <v>0.22900000000000001</v>
      </c>
    </row>
    <row r="73" spans="14:16" x14ac:dyDescent="0.55000000000000004">
      <c r="N73">
        <v>8.1999999999999993</v>
      </c>
      <c r="O73">
        <f t="shared" si="6"/>
        <v>0.53600000000000003</v>
      </c>
      <c r="P73">
        <f t="shared" si="7"/>
        <v>0.23199999999999998</v>
      </c>
    </row>
    <row r="74" spans="14:16" x14ac:dyDescent="0.55000000000000004">
      <c r="N74">
        <v>9.1</v>
      </c>
      <c r="O74">
        <f t="shared" si="6"/>
        <v>0.54900000000000004</v>
      </c>
      <c r="P74">
        <f t="shared" si="7"/>
        <v>0.23399999999999999</v>
      </c>
    </row>
    <row r="75" spans="14:16" x14ac:dyDescent="0.55000000000000004">
      <c r="N75">
        <f>N51*10</f>
        <v>10</v>
      </c>
      <c r="O75">
        <f t="shared" si="6"/>
        <v>0.56200000000000006</v>
      </c>
      <c r="P75">
        <f t="shared" si="7"/>
        <v>0.23700000000000002</v>
      </c>
    </row>
    <row r="76" spans="14:16" x14ac:dyDescent="0.55000000000000004">
      <c r="N76">
        <f t="shared" ref="N76:N139" si="8">N52*10</f>
        <v>11</v>
      </c>
      <c r="O76">
        <f t="shared" si="6"/>
        <v>0.57599999999999996</v>
      </c>
      <c r="P76">
        <f t="shared" si="7"/>
        <v>0.24</v>
      </c>
    </row>
    <row r="77" spans="14:16" x14ac:dyDescent="0.55000000000000004">
      <c r="N77">
        <f t="shared" si="8"/>
        <v>12</v>
      </c>
      <c r="O77">
        <f t="shared" si="6"/>
        <v>0.59000000000000008</v>
      </c>
      <c r="P77">
        <f t="shared" si="7"/>
        <v>0.24300000000000002</v>
      </c>
    </row>
    <row r="78" spans="14:16" x14ac:dyDescent="0.55000000000000004">
      <c r="N78">
        <f t="shared" si="8"/>
        <v>13</v>
      </c>
      <c r="O78">
        <f t="shared" si="6"/>
        <v>0.60400000000000009</v>
      </c>
      <c r="P78">
        <f t="shared" si="7"/>
        <v>0.246</v>
      </c>
    </row>
    <row r="79" spans="14:16" x14ac:dyDescent="0.55000000000000004">
      <c r="N79">
        <f t="shared" si="8"/>
        <v>15</v>
      </c>
      <c r="O79">
        <f t="shared" si="6"/>
        <v>0.61900000000000011</v>
      </c>
      <c r="P79">
        <f t="shared" si="7"/>
        <v>0.24900000000000003</v>
      </c>
    </row>
    <row r="80" spans="14:16" x14ac:dyDescent="0.55000000000000004">
      <c r="N80">
        <f t="shared" si="8"/>
        <v>16</v>
      </c>
      <c r="O80">
        <f t="shared" si="6"/>
        <v>0.63400000000000001</v>
      </c>
      <c r="P80">
        <f t="shared" si="7"/>
        <v>0.252</v>
      </c>
    </row>
    <row r="81" spans="14:16" x14ac:dyDescent="0.55000000000000004">
      <c r="N81">
        <f t="shared" si="8"/>
        <v>18</v>
      </c>
      <c r="O81">
        <f t="shared" si="6"/>
        <v>0.64900000000000002</v>
      </c>
      <c r="P81">
        <f t="shared" si="7"/>
        <v>0.255</v>
      </c>
    </row>
    <row r="82" spans="14:16" x14ac:dyDescent="0.55000000000000004">
      <c r="N82">
        <f t="shared" si="8"/>
        <v>20</v>
      </c>
      <c r="O82">
        <f t="shared" si="6"/>
        <v>0.66500000000000004</v>
      </c>
      <c r="P82">
        <f t="shared" si="7"/>
        <v>0.25800000000000001</v>
      </c>
    </row>
    <row r="83" spans="14:16" x14ac:dyDescent="0.55000000000000004">
      <c r="N83">
        <f t="shared" si="8"/>
        <v>22</v>
      </c>
      <c r="O83">
        <f t="shared" si="6"/>
        <v>0.68100000000000005</v>
      </c>
      <c r="P83">
        <f t="shared" si="7"/>
        <v>0.26100000000000001</v>
      </c>
    </row>
    <row r="84" spans="14:16" x14ac:dyDescent="0.55000000000000004">
      <c r="N84">
        <f t="shared" si="8"/>
        <v>24</v>
      </c>
      <c r="O84">
        <f t="shared" si="6"/>
        <v>0.69800000000000006</v>
      </c>
      <c r="P84">
        <f t="shared" si="7"/>
        <v>0.26400000000000001</v>
      </c>
    </row>
    <row r="85" spans="14:16" x14ac:dyDescent="0.55000000000000004">
      <c r="N85">
        <f t="shared" si="8"/>
        <v>27</v>
      </c>
      <c r="O85">
        <f t="shared" si="6"/>
        <v>0.71500000000000008</v>
      </c>
      <c r="P85">
        <f t="shared" si="7"/>
        <v>0.26700000000000002</v>
      </c>
    </row>
    <row r="86" spans="14:16" x14ac:dyDescent="0.55000000000000004">
      <c r="N86">
        <f t="shared" si="8"/>
        <v>30</v>
      </c>
      <c r="O86">
        <f t="shared" si="6"/>
        <v>0.7320000000000001</v>
      </c>
      <c r="P86">
        <f t="shared" si="7"/>
        <v>0.27100000000000002</v>
      </c>
    </row>
    <row r="87" spans="14:16" x14ac:dyDescent="0.55000000000000004">
      <c r="N87">
        <f t="shared" si="8"/>
        <v>33</v>
      </c>
      <c r="O87">
        <f t="shared" si="6"/>
        <v>0.75</v>
      </c>
      <c r="P87">
        <f t="shared" si="7"/>
        <v>0.27400000000000002</v>
      </c>
    </row>
    <row r="88" spans="14:16" x14ac:dyDescent="0.55000000000000004">
      <c r="N88">
        <f t="shared" si="8"/>
        <v>36</v>
      </c>
      <c r="O88">
        <f t="shared" si="6"/>
        <v>0.76800000000000002</v>
      </c>
      <c r="P88">
        <f t="shared" si="7"/>
        <v>0.27700000000000002</v>
      </c>
    </row>
    <row r="89" spans="14:16" x14ac:dyDescent="0.55000000000000004">
      <c r="N89">
        <f t="shared" si="8"/>
        <v>39</v>
      </c>
      <c r="O89">
        <f t="shared" si="6"/>
        <v>0.78700000000000003</v>
      </c>
      <c r="P89">
        <f t="shared" si="7"/>
        <v>0.27999999999999997</v>
      </c>
    </row>
    <row r="90" spans="14:16" x14ac:dyDescent="0.55000000000000004">
      <c r="N90">
        <f t="shared" si="8"/>
        <v>43</v>
      </c>
      <c r="O90">
        <f t="shared" si="6"/>
        <v>0.80600000000000005</v>
      </c>
      <c r="P90">
        <f t="shared" si="7"/>
        <v>0.28399999999999997</v>
      </c>
    </row>
    <row r="91" spans="14:16" x14ac:dyDescent="0.55000000000000004">
      <c r="N91">
        <f t="shared" si="8"/>
        <v>47</v>
      </c>
      <c r="O91">
        <f t="shared" si="6"/>
        <v>0.82500000000000007</v>
      </c>
      <c r="P91">
        <f t="shared" si="7"/>
        <v>0.28700000000000003</v>
      </c>
    </row>
    <row r="92" spans="14:16" x14ac:dyDescent="0.55000000000000004">
      <c r="N92">
        <f t="shared" si="8"/>
        <v>51</v>
      </c>
      <c r="O92">
        <f t="shared" si="6"/>
        <v>0.84499999999999997</v>
      </c>
      <c r="P92">
        <f t="shared" si="7"/>
        <v>0.29100000000000004</v>
      </c>
    </row>
    <row r="93" spans="14:16" x14ac:dyDescent="0.55000000000000004">
      <c r="N93">
        <f t="shared" si="8"/>
        <v>56</v>
      </c>
      <c r="O93">
        <f t="shared" si="6"/>
        <v>0.8660000000000001</v>
      </c>
      <c r="P93">
        <f t="shared" si="7"/>
        <v>0.29399999999999998</v>
      </c>
    </row>
    <row r="94" spans="14:16" x14ac:dyDescent="0.55000000000000004">
      <c r="N94">
        <f>N70*10</f>
        <v>62</v>
      </c>
      <c r="O94">
        <f t="shared" si="6"/>
        <v>0.88700000000000001</v>
      </c>
      <c r="P94">
        <f t="shared" si="7"/>
        <v>0.29799999999999999</v>
      </c>
    </row>
    <row r="95" spans="14:16" x14ac:dyDescent="0.55000000000000004">
      <c r="N95">
        <f t="shared" si="8"/>
        <v>68</v>
      </c>
      <c r="O95">
        <f t="shared" si="6"/>
        <v>0.90900000000000003</v>
      </c>
      <c r="P95">
        <f t="shared" si="7"/>
        <v>0.30099999999999999</v>
      </c>
    </row>
    <row r="96" spans="14:16" x14ac:dyDescent="0.55000000000000004">
      <c r="N96">
        <f t="shared" si="8"/>
        <v>75</v>
      </c>
      <c r="O96">
        <f t="shared" si="6"/>
        <v>0.93100000000000005</v>
      </c>
      <c r="P96">
        <f t="shared" si="7"/>
        <v>0.30499999999999999</v>
      </c>
    </row>
    <row r="97" spans="14:16" x14ac:dyDescent="0.55000000000000004">
      <c r="N97">
        <f t="shared" si="8"/>
        <v>82</v>
      </c>
      <c r="O97">
        <f t="shared" si="6"/>
        <v>0.95299999999999996</v>
      </c>
      <c r="P97">
        <f t="shared" si="7"/>
        <v>0.309</v>
      </c>
    </row>
    <row r="98" spans="14:16" x14ac:dyDescent="0.55000000000000004">
      <c r="N98">
        <f t="shared" si="8"/>
        <v>91</v>
      </c>
      <c r="O98">
        <f t="shared" si="6"/>
        <v>0.97599999999999998</v>
      </c>
      <c r="P98">
        <f t="shared" si="7"/>
        <v>0.31200000000000006</v>
      </c>
    </row>
    <row r="99" spans="14:16" x14ac:dyDescent="0.55000000000000004">
      <c r="N99">
        <f t="shared" si="8"/>
        <v>100</v>
      </c>
      <c r="O99" s="12">
        <v>1</v>
      </c>
      <c r="P99">
        <f t="shared" si="7"/>
        <v>0.31600000000000006</v>
      </c>
    </row>
    <row r="100" spans="14:16" x14ac:dyDescent="0.55000000000000004">
      <c r="N100">
        <f t="shared" si="8"/>
        <v>110</v>
      </c>
      <c r="O100">
        <v>1.02</v>
      </c>
      <c r="P100">
        <f t="shared" si="7"/>
        <v>0.32000000000000006</v>
      </c>
    </row>
    <row r="101" spans="14:16" x14ac:dyDescent="0.55000000000000004">
      <c r="N101">
        <f t="shared" si="8"/>
        <v>120</v>
      </c>
      <c r="O101">
        <v>1.05</v>
      </c>
      <c r="P101">
        <f t="shared" si="7"/>
        <v>0.32400000000000007</v>
      </c>
    </row>
    <row r="102" spans="14:16" x14ac:dyDescent="0.55000000000000004">
      <c r="N102">
        <f t="shared" si="8"/>
        <v>130</v>
      </c>
      <c r="O102">
        <v>1.07</v>
      </c>
      <c r="P102">
        <f t="shared" si="7"/>
        <v>0.32800000000000001</v>
      </c>
    </row>
    <row r="103" spans="14:16" x14ac:dyDescent="0.55000000000000004">
      <c r="N103">
        <f t="shared" si="8"/>
        <v>150</v>
      </c>
      <c r="O103">
        <v>1.1000000000000001</v>
      </c>
      <c r="P103">
        <f t="shared" si="7"/>
        <v>0.33200000000000002</v>
      </c>
    </row>
    <row r="104" spans="14:16" x14ac:dyDescent="0.55000000000000004">
      <c r="N104">
        <f t="shared" si="8"/>
        <v>160</v>
      </c>
      <c r="O104">
        <v>1.1299999999999999</v>
      </c>
      <c r="P104">
        <f t="shared" si="7"/>
        <v>0.33600000000000002</v>
      </c>
    </row>
    <row r="105" spans="14:16" x14ac:dyDescent="0.55000000000000004">
      <c r="N105">
        <f t="shared" si="8"/>
        <v>180</v>
      </c>
      <c r="O105">
        <v>1.1499999999999999</v>
      </c>
      <c r="P105">
        <f t="shared" si="7"/>
        <v>0.34</v>
      </c>
    </row>
    <row r="106" spans="14:16" x14ac:dyDescent="0.55000000000000004">
      <c r="N106">
        <f t="shared" si="8"/>
        <v>200</v>
      </c>
      <c r="O106">
        <v>1.18</v>
      </c>
      <c r="P106">
        <f t="shared" si="7"/>
        <v>0.34400000000000003</v>
      </c>
    </row>
    <row r="107" spans="14:16" x14ac:dyDescent="0.55000000000000004">
      <c r="N107">
        <f t="shared" si="8"/>
        <v>220</v>
      </c>
      <c r="O107">
        <v>1.21</v>
      </c>
      <c r="P107">
        <f t="shared" si="7"/>
        <v>0.34800000000000003</v>
      </c>
    </row>
    <row r="108" spans="14:16" x14ac:dyDescent="0.55000000000000004">
      <c r="N108">
        <f t="shared" si="8"/>
        <v>240</v>
      </c>
      <c r="O108">
        <v>1.24</v>
      </c>
      <c r="P108">
        <f t="shared" si="7"/>
        <v>0.35200000000000004</v>
      </c>
    </row>
    <row r="109" spans="14:16" x14ac:dyDescent="0.55000000000000004">
      <c r="N109">
        <f t="shared" si="8"/>
        <v>270</v>
      </c>
      <c r="O109">
        <v>1.27</v>
      </c>
      <c r="P109">
        <f t="shared" si="7"/>
        <v>0.35699999999999998</v>
      </c>
    </row>
    <row r="110" spans="14:16" x14ac:dyDescent="0.55000000000000004">
      <c r="N110">
        <f t="shared" si="8"/>
        <v>300</v>
      </c>
      <c r="O110">
        <v>1.3</v>
      </c>
      <c r="P110">
        <f t="shared" si="7"/>
        <v>0.36099999999999999</v>
      </c>
    </row>
    <row r="111" spans="14:16" x14ac:dyDescent="0.55000000000000004">
      <c r="N111">
        <f t="shared" si="8"/>
        <v>330</v>
      </c>
      <c r="O111">
        <v>1.33</v>
      </c>
      <c r="P111">
        <f t="shared" si="7"/>
        <v>0.36499999999999999</v>
      </c>
    </row>
    <row r="112" spans="14:16" x14ac:dyDescent="0.55000000000000004">
      <c r="N112">
        <f t="shared" si="8"/>
        <v>360</v>
      </c>
      <c r="O112">
        <v>1.37</v>
      </c>
      <c r="P112">
        <f t="shared" si="7"/>
        <v>0.37000000000000005</v>
      </c>
    </row>
    <row r="113" spans="14:16" x14ac:dyDescent="0.55000000000000004">
      <c r="N113">
        <f t="shared" si="8"/>
        <v>390</v>
      </c>
      <c r="O113">
        <v>1.4</v>
      </c>
      <c r="P113">
        <f t="shared" si="7"/>
        <v>0.37400000000000005</v>
      </c>
    </row>
    <row r="114" spans="14:16" x14ac:dyDescent="0.55000000000000004">
      <c r="N114">
        <f t="shared" si="8"/>
        <v>430</v>
      </c>
      <c r="O114">
        <v>1.43</v>
      </c>
      <c r="P114">
        <f t="shared" si="7"/>
        <v>0.379</v>
      </c>
    </row>
    <row r="115" spans="14:16" x14ac:dyDescent="0.55000000000000004">
      <c r="N115">
        <f t="shared" si="8"/>
        <v>470</v>
      </c>
      <c r="O115">
        <v>1.47</v>
      </c>
      <c r="P115">
        <f t="shared" si="7"/>
        <v>0.38300000000000001</v>
      </c>
    </row>
    <row r="116" spans="14:16" x14ac:dyDescent="0.55000000000000004">
      <c r="N116">
        <f t="shared" si="8"/>
        <v>510</v>
      </c>
      <c r="O116">
        <v>1.5</v>
      </c>
      <c r="P116">
        <f t="shared" si="7"/>
        <v>0.38800000000000001</v>
      </c>
    </row>
    <row r="117" spans="14:16" x14ac:dyDescent="0.55000000000000004">
      <c r="N117">
        <f t="shared" si="8"/>
        <v>560</v>
      </c>
      <c r="O117">
        <v>1.54</v>
      </c>
      <c r="P117">
        <f t="shared" si="7"/>
        <v>0.39200000000000002</v>
      </c>
    </row>
    <row r="118" spans="14:16" x14ac:dyDescent="0.55000000000000004">
      <c r="N118">
        <f t="shared" si="8"/>
        <v>620</v>
      </c>
      <c r="O118">
        <v>1.58</v>
      </c>
      <c r="P118">
        <f t="shared" si="7"/>
        <v>0.39700000000000002</v>
      </c>
    </row>
    <row r="119" spans="14:16" x14ac:dyDescent="0.55000000000000004">
      <c r="N119">
        <f t="shared" si="8"/>
        <v>680</v>
      </c>
      <c r="O119">
        <v>1.62</v>
      </c>
      <c r="P119">
        <f t="shared" si="7"/>
        <v>0.40199999999999997</v>
      </c>
    </row>
    <row r="120" spans="14:16" x14ac:dyDescent="0.55000000000000004">
      <c r="N120">
        <f t="shared" si="8"/>
        <v>750</v>
      </c>
      <c r="O120">
        <v>1.65</v>
      </c>
      <c r="P120">
        <f t="shared" si="7"/>
        <v>0.40700000000000003</v>
      </c>
    </row>
    <row r="121" spans="14:16" x14ac:dyDescent="0.55000000000000004">
      <c r="N121">
        <f t="shared" si="8"/>
        <v>820</v>
      </c>
      <c r="O121">
        <v>1.69</v>
      </c>
      <c r="P121">
        <f t="shared" si="7"/>
        <v>0.41200000000000003</v>
      </c>
    </row>
    <row r="122" spans="14:16" x14ac:dyDescent="0.55000000000000004">
      <c r="N122">
        <f t="shared" si="8"/>
        <v>910</v>
      </c>
      <c r="O122">
        <v>1.74</v>
      </c>
      <c r="P122">
        <f t="shared" si="7"/>
        <v>0.41700000000000004</v>
      </c>
    </row>
    <row r="123" spans="14:16" x14ac:dyDescent="0.55000000000000004">
      <c r="N123">
        <f t="shared" si="8"/>
        <v>1000</v>
      </c>
      <c r="O123">
        <v>1.78</v>
      </c>
      <c r="P123">
        <f t="shared" si="7"/>
        <v>0.42199999999999999</v>
      </c>
    </row>
    <row r="124" spans="14:16" x14ac:dyDescent="0.55000000000000004">
      <c r="N124">
        <f t="shared" si="8"/>
        <v>1100</v>
      </c>
      <c r="O124">
        <v>1.82</v>
      </c>
      <c r="P124">
        <f t="shared" si="7"/>
        <v>0.42699999999999999</v>
      </c>
    </row>
    <row r="125" spans="14:16" x14ac:dyDescent="0.55000000000000004">
      <c r="N125">
        <f t="shared" si="8"/>
        <v>1200</v>
      </c>
      <c r="O125">
        <v>1.87</v>
      </c>
      <c r="P125">
        <f t="shared" si="7"/>
        <v>0.43200000000000005</v>
      </c>
    </row>
    <row r="126" spans="14:16" x14ac:dyDescent="0.55000000000000004">
      <c r="N126">
        <f t="shared" si="8"/>
        <v>1300</v>
      </c>
      <c r="O126">
        <v>1.91</v>
      </c>
      <c r="P126">
        <f t="shared" si="7"/>
        <v>0.43700000000000006</v>
      </c>
    </row>
    <row r="127" spans="14:16" x14ac:dyDescent="0.55000000000000004">
      <c r="N127">
        <f t="shared" si="8"/>
        <v>1500</v>
      </c>
      <c r="O127">
        <v>1.96</v>
      </c>
      <c r="P127">
        <f t="shared" si="7"/>
        <v>0.442</v>
      </c>
    </row>
    <row r="128" spans="14:16" x14ac:dyDescent="0.55000000000000004">
      <c r="N128">
        <f t="shared" si="8"/>
        <v>1600</v>
      </c>
      <c r="O128">
        <v>2</v>
      </c>
      <c r="P128">
        <f t="shared" si="7"/>
        <v>0.44800000000000006</v>
      </c>
    </row>
    <row r="129" spans="14:16" x14ac:dyDescent="0.55000000000000004">
      <c r="N129">
        <f t="shared" si="8"/>
        <v>1800</v>
      </c>
      <c r="O129">
        <v>2.0499999999999998</v>
      </c>
      <c r="P129">
        <f t="shared" si="7"/>
        <v>0.45300000000000007</v>
      </c>
    </row>
    <row r="130" spans="14:16" x14ac:dyDescent="0.55000000000000004">
      <c r="N130">
        <f t="shared" si="8"/>
        <v>2000</v>
      </c>
      <c r="O130">
        <v>2.1</v>
      </c>
      <c r="P130">
        <f t="shared" si="7"/>
        <v>0.45900000000000002</v>
      </c>
    </row>
    <row r="131" spans="14:16" x14ac:dyDescent="0.55000000000000004">
      <c r="N131">
        <f t="shared" si="8"/>
        <v>2200</v>
      </c>
      <c r="O131">
        <v>2.15</v>
      </c>
      <c r="P131">
        <f t="shared" si="7"/>
        <v>0.46399999999999997</v>
      </c>
    </row>
    <row r="132" spans="14:16" x14ac:dyDescent="0.55000000000000004">
      <c r="N132">
        <f t="shared" si="8"/>
        <v>2400</v>
      </c>
      <c r="O132">
        <v>2.21</v>
      </c>
      <c r="P132">
        <f t="shared" ref="P132:P194" si="9">P324*0.1</f>
        <v>0.47000000000000003</v>
      </c>
    </row>
    <row r="133" spans="14:16" x14ac:dyDescent="0.55000000000000004">
      <c r="N133">
        <f t="shared" si="8"/>
        <v>2700</v>
      </c>
      <c r="O133">
        <v>2.2599999999999998</v>
      </c>
      <c r="P133">
        <f t="shared" si="9"/>
        <v>0.47500000000000003</v>
      </c>
    </row>
    <row r="134" spans="14:16" x14ac:dyDescent="0.55000000000000004">
      <c r="N134">
        <f t="shared" si="8"/>
        <v>3000</v>
      </c>
      <c r="O134">
        <v>2.3199999999999998</v>
      </c>
      <c r="P134">
        <f t="shared" si="9"/>
        <v>0.48099999999999998</v>
      </c>
    </row>
    <row r="135" spans="14:16" x14ac:dyDescent="0.55000000000000004">
      <c r="N135">
        <f t="shared" si="8"/>
        <v>3300</v>
      </c>
      <c r="O135">
        <v>2.37</v>
      </c>
      <c r="P135">
        <f t="shared" si="9"/>
        <v>0.48700000000000004</v>
      </c>
    </row>
    <row r="136" spans="14:16" x14ac:dyDescent="0.55000000000000004">
      <c r="N136">
        <f t="shared" si="8"/>
        <v>3600</v>
      </c>
      <c r="O136">
        <v>2.4300000000000002</v>
      </c>
      <c r="P136">
        <f t="shared" si="9"/>
        <v>0.49299999999999999</v>
      </c>
    </row>
    <row r="137" spans="14:16" x14ac:dyDescent="0.55000000000000004">
      <c r="N137">
        <f t="shared" si="8"/>
        <v>3900</v>
      </c>
      <c r="O137">
        <v>2.4900000000000002</v>
      </c>
      <c r="P137">
        <f t="shared" si="9"/>
        <v>0.49900000000000005</v>
      </c>
    </row>
    <row r="138" spans="14:16" x14ac:dyDescent="0.55000000000000004">
      <c r="N138">
        <f t="shared" si="8"/>
        <v>4300</v>
      </c>
      <c r="O138">
        <v>2.5499999999999998</v>
      </c>
      <c r="P138">
        <f t="shared" si="9"/>
        <v>0.505</v>
      </c>
    </row>
    <row r="139" spans="14:16" x14ac:dyDescent="0.55000000000000004">
      <c r="N139">
        <f t="shared" si="8"/>
        <v>4700</v>
      </c>
      <c r="O139">
        <v>2.61</v>
      </c>
      <c r="P139">
        <f t="shared" si="9"/>
        <v>0.51100000000000001</v>
      </c>
    </row>
    <row r="140" spans="14:16" x14ac:dyDescent="0.55000000000000004">
      <c r="N140">
        <f t="shared" ref="N140:N171" si="10">N116*10</f>
        <v>5100</v>
      </c>
      <c r="O140">
        <v>2.67</v>
      </c>
      <c r="P140">
        <f t="shared" si="9"/>
        <v>0.51700000000000002</v>
      </c>
    </row>
    <row r="141" spans="14:16" x14ac:dyDescent="0.55000000000000004">
      <c r="N141">
        <f t="shared" si="10"/>
        <v>5600</v>
      </c>
      <c r="O141">
        <v>2.74</v>
      </c>
      <c r="P141">
        <f t="shared" si="9"/>
        <v>0.52300000000000002</v>
      </c>
    </row>
    <row r="142" spans="14:16" x14ac:dyDescent="0.55000000000000004">
      <c r="N142">
        <f t="shared" si="10"/>
        <v>6200</v>
      </c>
      <c r="O142">
        <v>2.8</v>
      </c>
      <c r="P142">
        <f t="shared" si="9"/>
        <v>0.53</v>
      </c>
    </row>
    <row r="143" spans="14:16" x14ac:dyDescent="0.55000000000000004">
      <c r="N143">
        <f t="shared" si="10"/>
        <v>6800</v>
      </c>
      <c r="O143">
        <v>2.87</v>
      </c>
      <c r="P143">
        <f t="shared" si="9"/>
        <v>0.53600000000000003</v>
      </c>
    </row>
    <row r="144" spans="14:16" x14ac:dyDescent="0.55000000000000004">
      <c r="N144">
        <f t="shared" si="10"/>
        <v>7500</v>
      </c>
      <c r="O144">
        <v>2.94</v>
      </c>
      <c r="P144">
        <f t="shared" si="9"/>
        <v>0.54200000000000004</v>
      </c>
    </row>
    <row r="145" spans="14:16" x14ac:dyDescent="0.55000000000000004">
      <c r="N145">
        <f t="shared" si="10"/>
        <v>8200</v>
      </c>
      <c r="O145">
        <v>3.01</v>
      </c>
      <c r="P145">
        <f t="shared" si="9"/>
        <v>0.54900000000000004</v>
      </c>
    </row>
    <row r="146" spans="14:16" x14ac:dyDescent="0.55000000000000004">
      <c r="N146">
        <f t="shared" si="10"/>
        <v>9100</v>
      </c>
      <c r="O146">
        <v>3.09</v>
      </c>
      <c r="P146">
        <f t="shared" si="9"/>
        <v>0.55599999999999994</v>
      </c>
    </row>
    <row r="147" spans="14:16" x14ac:dyDescent="0.55000000000000004">
      <c r="N147">
        <f t="shared" si="10"/>
        <v>10000</v>
      </c>
      <c r="O147">
        <v>3.16</v>
      </c>
      <c r="P147">
        <f t="shared" si="9"/>
        <v>0.56200000000000006</v>
      </c>
    </row>
    <row r="148" spans="14:16" x14ac:dyDescent="0.55000000000000004">
      <c r="N148">
        <f t="shared" si="10"/>
        <v>11000</v>
      </c>
      <c r="O148">
        <v>3.24</v>
      </c>
      <c r="P148">
        <f t="shared" si="9"/>
        <v>0.56900000000000006</v>
      </c>
    </row>
    <row r="149" spans="14:16" x14ac:dyDescent="0.55000000000000004">
      <c r="N149">
        <f t="shared" si="10"/>
        <v>12000</v>
      </c>
      <c r="O149">
        <v>3.32</v>
      </c>
      <c r="P149">
        <f t="shared" si="9"/>
        <v>0.57599999999999996</v>
      </c>
    </row>
    <row r="150" spans="14:16" x14ac:dyDescent="0.55000000000000004">
      <c r="N150">
        <f t="shared" si="10"/>
        <v>13000</v>
      </c>
      <c r="O150">
        <v>3.4</v>
      </c>
      <c r="P150">
        <f t="shared" si="9"/>
        <v>0.58300000000000007</v>
      </c>
    </row>
    <row r="151" spans="14:16" x14ac:dyDescent="0.55000000000000004">
      <c r="N151">
        <f t="shared" si="10"/>
        <v>15000</v>
      </c>
      <c r="O151">
        <v>3.48</v>
      </c>
      <c r="P151">
        <f t="shared" si="9"/>
        <v>0.59000000000000008</v>
      </c>
    </row>
    <row r="152" spans="14:16" x14ac:dyDescent="0.55000000000000004">
      <c r="N152">
        <f t="shared" si="10"/>
        <v>16000</v>
      </c>
      <c r="O152">
        <v>3.57</v>
      </c>
      <c r="P152">
        <f t="shared" si="9"/>
        <v>0.59699999999999998</v>
      </c>
    </row>
    <row r="153" spans="14:16" x14ac:dyDescent="0.55000000000000004">
      <c r="N153">
        <f t="shared" si="10"/>
        <v>18000</v>
      </c>
      <c r="O153">
        <v>3.65</v>
      </c>
      <c r="P153">
        <f t="shared" si="9"/>
        <v>0.60400000000000009</v>
      </c>
    </row>
    <row r="154" spans="14:16" x14ac:dyDescent="0.55000000000000004">
      <c r="N154">
        <f t="shared" si="10"/>
        <v>20000</v>
      </c>
      <c r="O154">
        <v>3.74</v>
      </c>
      <c r="P154">
        <f t="shared" si="9"/>
        <v>0.6120000000000001</v>
      </c>
    </row>
    <row r="155" spans="14:16" x14ac:dyDescent="0.55000000000000004">
      <c r="N155">
        <f t="shared" si="10"/>
        <v>22000</v>
      </c>
      <c r="O155">
        <v>3.83</v>
      </c>
      <c r="P155">
        <f t="shared" si="9"/>
        <v>0.61900000000000011</v>
      </c>
    </row>
    <row r="156" spans="14:16" x14ac:dyDescent="0.55000000000000004">
      <c r="N156">
        <f t="shared" si="10"/>
        <v>24000</v>
      </c>
      <c r="O156">
        <v>3.92</v>
      </c>
      <c r="P156">
        <f t="shared" si="9"/>
        <v>0.626</v>
      </c>
    </row>
    <row r="157" spans="14:16" x14ac:dyDescent="0.55000000000000004">
      <c r="N157">
        <f t="shared" si="10"/>
        <v>27000</v>
      </c>
      <c r="O157">
        <v>4.0199999999999996</v>
      </c>
      <c r="P157">
        <f t="shared" si="9"/>
        <v>0.63400000000000001</v>
      </c>
    </row>
    <row r="158" spans="14:16" x14ac:dyDescent="0.55000000000000004">
      <c r="N158">
        <f t="shared" si="10"/>
        <v>30000</v>
      </c>
      <c r="O158">
        <v>4.12</v>
      </c>
      <c r="P158">
        <f t="shared" si="9"/>
        <v>0.64200000000000002</v>
      </c>
    </row>
    <row r="159" spans="14:16" x14ac:dyDescent="0.55000000000000004">
      <c r="N159">
        <f t="shared" si="10"/>
        <v>33000</v>
      </c>
      <c r="O159">
        <v>4.22</v>
      </c>
      <c r="P159">
        <f t="shared" si="9"/>
        <v>0.64900000000000002</v>
      </c>
    </row>
    <row r="160" spans="14:16" x14ac:dyDescent="0.55000000000000004">
      <c r="N160">
        <f t="shared" si="10"/>
        <v>36000</v>
      </c>
      <c r="O160">
        <v>4.32</v>
      </c>
      <c r="P160">
        <f t="shared" si="9"/>
        <v>0.65700000000000003</v>
      </c>
    </row>
    <row r="161" spans="14:16" x14ac:dyDescent="0.55000000000000004">
      <c r="N161">
        <f t="shared" si="10"/>
        <v>39000</v>
      </c>
      <c r="O161">
        <v>4.42</v>
      </c>
      <c r="P161">
        <f t="shared" si="9"/>
        <v>0.66500000000000004</v>
      </c>
    </row>
    <row r="162" spans="14:16" x14ac:dyDescent="0.55000000000000004">
      <c r="N162">
        <f t="shared" si="10"/>
        <v>43000</v>
      </c>
      <c r="O162">
        <v>4.53</v>
      </c>
      <c r="P162">
        <f t="shared" si="9"/>
        <v>0.67300000000000004</v>
      </c>
    </row>
    <row r="163" spans="14:16" x14ac:dyDescent="0.55000000000000004">
      <c r="N163">
        <f t="shared" si="10"/>
        <v>47000</v>
      </c>
      <c r="O163">
        <v>4.6399999999999997</v>
      </c>
      <c r="P163">
        <f t="shared" si="9"/>
        <v>0.68100000000000005</v>
      </c>
    </row>
    <row r="164" spans="14:16" x14ac:dyDescent="0.55000000000000004">
      <c r="N164">
        <f t="shared" si="10"/>
        <v>51000</v>
      </c>
      <c r="O164">
        <v>4.75</v>
      </c>
      <c r="P164">
        <f t="shared" si="9"/>
        <v>0.69000000000000006</v>
      </c>
    </row>
    <row r="165" spans="14:16" x14ac:dyDescent="0.55000000000000004">
      <c r="N165">
        <f t="shared" si="10"/>
        <v>56000</v>
      </c>
      <c r="O165">
        <v>4.87</v>
      </c>
      <c r="P165">
        <f t="shared" si="9"/>
        <v>0.69800000000000006</v>
      </c>
    </row>
    <row r="166" spans="14:16" x14ac:dyDescent="0.55000000000000004">
      <c r="N166">
        <f t="shared" si="10"/>
        <v>62000</v>
      </c>
      <c r="O166">
        <v>4.99</v>
      </c>
      <c r="P166">
        <f t="shared" si="9"/>
        <v>0.70599999999999996</v>
      </c>
    </row>
    <row r="167" spans="14:16" x14ac:dyDescent="0.55000000000000004">
      <c r="N167">
        <f t="shared" si="10"/>
        <v>68000</v>
      </c>
      <c r="O167">
        <v>5.1100000000000003</v>
      </c>
      <c r="P167">
        <f t="shared" si="9"/>
        <v>0.71500000000000008</v>
      </c>
    </row>
    <row r="168" spans="14:16" x14ac:dyDescent="0.55000000000000004">
      <c r="N168">
        <f t="shared" si="10"/>
        <v>75000</v>
      </c>
      <c r="O168">
        <v>5.23</v>
      </c>
      <c r="P168">
        <f t="shared" si="9"/>
        <v>0.72300000000000009</v>
      </c>
    </row>
    <row r="169" spans="14:16" x14ac:dyDescent="0.55000000000000004">
      <c r="N169">
        <f t="shared" si="10"/>
        <v>82000</v>
      </c>
      <c r="O169">
        <v>5.36</v>
      </c>
      <c r="P169">
        <f t="shared" si="9"/>
        <v>0.7320000000000001</v>
      </c>
    </row>
    <row r="170" spans="14:16" x14ac:dyDescent="0.55000000000000004">
      <c r="N170">
        <f t="shared" si="10"/>
        <v>91000</v>
      </c>
      <c r="O170">
        <v>5.49</v>
      </c>
      <c r="P170">
        <f t="shared" si="9"/>
        <v>0.7410000000000001</v>
      </c>
    </row>
    <row r="171" spans="14:16" x14ac:dyDescent="0.55000000000000004">
      <c r="N171">
        <f t="shared" si="10"/>
        <v>100000</v>
      </c>
      <c r="O171">
        <v>5.62</v>
      </c>
      <c r="P171">
        <f t="shared" si="9"/>
        <v>0.75</v>
      </c>
    </row>
    <row r="172" spans="14:16" x14ac:dyDescent="0.55000000000000004">
      <c r="O172">
        <v>5.76</v>
      </c>
      <c r="P172">
        <f t="shared" si="9"/>
        <v>0.75900000000000001</v>
      </c>
    </row>
    <row r="173" spans="14:16" x14ac:dyDescent="0.55000000000000004">
      <c r="O173">
        <v>5.9</v>
      </c>
      <c r="P173">
        <f t="shared" si="9"/>
        <v>0.76800000000000002</v>
      </c>
    </row>
    <row r="174" spans="14:16" x14ac:dyDescent="0.55000000000000004">
      <c r="O174">
        <v>6.04</v>
      </c>
      <c r="P174">
        <f t="shared" si="9"/>
        <v>0.77700000000000002</v>
      </c>
    </row>
    <row r="175" spans="14:16" x14ac:dyDescent="0.55000000000000004">
      <c r="O175">
        <v>6.19</v>
      </c>
      <c r="P175">
        <f t="shared" si="9"/>
        <v>0.78700000000000003</v>
      </c>
    </row>
    <row r="176" spans="14:16" x14ac:dyDescent="0.55000000000000004">
      <c r="O176">
        <v>6.34</v>
      </c>
      <c r="P176">
        <f t="shared" si="9"/>
        <v>0.79600000000000004</v>
      </c>
    </row>
    <row r="177" spans="15:16" x14ac:dyDescent="0.55000000000000004">
      <c r="O177">
        <v>6.49</v>
      </c>
      <c r="P177">
        <f t="shared" si="9"/>
        <v>0.80600000000000005</v>
      </c>
    </row>
    <row r="178" spans="15:16" x14ac:dyDescent="0.55000000000000004">
      <c r="O178">
        <v>6.65</v>
      </c>
      <c r="P178">
        <f t="shared" si="9"/>
        <v>0.81600000000000006</v>
      </c>
    </row>
    <row r="179" spans="15:16" x14ac:dyDescent="0.55000000000000004">
      <c r="O179">
        <v>6.81</v>
      </c>
      <c r="P179">
        <f t="shared" si="9"/>
        <v>0.82500000000000007</v>
      </c>
    </row>
    <row r="180" spans="15:16" x14ac:dyDescent="0.55000000000000004">
      <c r="O180">
        <v>6.98</v>
      </c>
      <c r="P180">
        <f t="shared" si="9"/>
        <v>0.83499999999999996</v>
      </c>
    </row>
    <row r="181" spans="15:16" x14ac:dyDescent="0.55000000000000004">
      <c r="O181">
        <v>7.15</v>
      </c>
      <c r="P181">
        <f t="shared" si="9"/>
        <v>0.84499999999999997</v>
      </c>
    </row>
    <row r="182" spans="15:16" x14ac:dyDescent="0.55000000000000004">
      <c r="O182">
        <v>7.32</v>
      </c>
      <c r="P182">
        <f t="shared" si="9"/>
        <v>0.85600000000000009</v>
      </c>
    </row>
    <row r="183" spans="15:16" x14ac:dyDescent="0.55000000000000004">
      <c r="O183">
        <v>7.5</v>
      </c>
      <c r="P183">
        <f t="shared" si="9"/>
        <v>0.8660000000000001</v>
      </c>
    </row>
    <row r="184" spans="15:16" x14ac:dyDescent="0.55000000000000004">
      <c r="O184">
        <v>7.68</v>
      </c>
      <c r="P184">
        <f t="shared" si="9"/>
        <v>0.876</v>
      </c>
    </row>
    <row r="185" spans="15:16" x14ac:dyDescent="0.55000000000000004">
      <c r="O185">
        <v>7.87</v>
      </c>
      <c r="P185">
        <f t="shared" si="9"/>
        <v>0.88700000000000001</v>
      </c>
    </row>
    <row r="186" spans="15:16" x14ac:dyDescent="0.55000000000000004">
      <c r="O186">
        <v>8.06</v>
      </c>
      <c r="P186">
        <f t="shared" si="9"/>
        <v>0.89800000000000013</v>
      </c>
    </row>
    <row r="187" spans="15:16" x14ac:dyDescent="0.55000000000000004">
      <c r="O187">
        <v>8.25</v>
      </c>
      <c r="P187">
        <f t="shared" si="9"/>
        <v>0.90900000000000003</v>
      </c>
    </row>
    <row r="188" spans="15:16" x14ac:dyDescent="0.55000000000000004">
      <c r="O188">
        <v>8.4499999999999993</v>
      </c>
      <c r="P188">
        <f t="shared" si="9"/>
        <v>0.91999999999999993</v>
      </c>
    </row>
    <row r="189" spans="15:16" x14ac:dyDescent="0.55000000000000004">
      <c r="O189">
        <v>8.66</v>
      </c>
      <c r="P189">
        <f t="shared" si="9"/>
        <v>0.93100000000000005</v>
      </c>
    </row>
    <row r="190" spans="15:16" x14ac:dyDescent="0.55000000000000004">
      <c r="O190">
        <v>8.8699999999999992</v>
      </c>
      <c r="P190">
        <f t="shared" si="9"/>
        <v>0.94200000000000006</v>
      </c>
    </row>
    <row r="191" spans="15:16" x14ac:dyDescent="0.55000000000000004">
      <c r="O191">
        <v>9.09</v>
      </c>
      <c r="P191">
        <f t="shared" si="9"/>
        <v>0.95299999999999996</v>
      </c>
    </row>
    <row r="192" spans="15:16" x14ac:dyDescent="0.55000000000000004">
      <c r="O192">
        <v>9.31</v>
      </c>
      <c r="P192">
        <f t="shared" si="9"/>
        <v>0.96500000000000008</v>
      </c>
    </row>
    <row r="193" spans="15:16" x14ac:dyDescent="0.55000000000000004">
      <c r="O193">
        <v>9.5299999999999994</v>
      </c>
      <c r="P193">
        <f t="shared" si="9"/>
        <v>0.97599999999999998</v>
      </c>
    </row>
    <row r="194" spans="15:16" x14ac:dyDescent="0.55000000000000004">
      <c r="O194">
        <v>9.76</v>
      </c>
      <c r="P194">
        <f t="shared" si="9"/>
        <v>0.9880000000000001</v>
      </c>
    </row>
    <row r="195" spans="15:16" x14ac:dyDescent="0.55000000000000004">
      <c r="O195">
        <v>10</v>
      </c>
      <c r="P195" s="12">
        <v>1</v>
      </c>
    </row>
    <row r="196" spans="15:16" x14ac:dyDescent="0.55000000000000004">
      <c r="O196">
        <v>10.199999999999999</v>
      </c>
      <c r="P196">
        <v>1.01</v>
      </c>
    </row>
    <row r="197" spans="15:16" x14ac:dyDescent="0.55000000000000004">
      <c r="O197">
        <v>10.5</v>
      </c>
      <c r="P197">
        <v>1.02</v>
      </c>
    </row>
    <row r="198" spans="15:16" x14ac:dyDescent="0.55000000000000004">
      <c r="O198">
        <v>10.700000000000001</v>
      </c>
      <c r="P198">
        <v>1.04</v>
      </c>
    </row>
    <row r="199" spans="15:16" x14ac:dyDescent="0.55000000000000004">
      <c r="O199">
        <v>11</v>
      </c>
      <c r="P199">
        <v>1.05</v>
      </c>
    </row>
    <row r="200" spans="15:16" x14ac:dyDescent="0.55000000000000004">
      <c r="O200">
        <v>11.299999999999999</v>
      </c>
      <c r="P200">
        <v>1.06</v>
      </c>
    </row>
    <row r="201" spans="15:16" x14ac:dyDescent="0.55000000000000004">
      <c r="O201">
        <v>11.5</v>
      </c>
      <c r="P201">
        <v>1.07</v>
      </c>
    </row>
    <row r="202" spans="15:16" x14ac:dyDescent="0.55000000000000004">
      <c r="O202">
        <v>11.799999999999999</v>
      </c>
      <c r="P202">
        <v>1.0900000000000001</v>
      </c>
    </row>
    <row r="203" spans="15:16" x14ac:dyDescent="0.55000000000000004">
      <c r="O203">
        <v>12.1</v>
      </c>
      <c r="P203">
        <v>1.1000000000000001</v>
      </c>
    </row>
    <row r="204" spans="15:16" x14ac:dyDescent="0.55000000000000004">
      <c r="O204">
        <v>12.4</v>
      </c>
      <c r="P204">
        <v>1.1100000000000001</v>
      </c>
    </row>
    <row r="205" spans="15:16" x14ac:dyDescent="0.55000000000000004">
      <c r="O205">
        <v>12.7</v>
      </c>
      <c r="P205">
        <v>1.1299999999999999</v>
      </c>
    </row>
    <row r="206" spans="15:16" x14ac:dyDescent="0.55000000000000004">
      <c r="O206">
        <v>13</v>
      </c>
      <c r="P206">
        <v>1.1399999999999999</v>
      </c>
    </row>
    <row r="207" spans="15:16" x14ac:dyDescent="0.55000000000000004">
      <c r="O207">
        <v>13.3</v>
      </c>
      <c r="P207">
        <v>1.1499999999999999</v>
      </c>
    </row>
    <row r="208" spans="15:16" x14ac:dyDescent="0.55000000000000004">
      <c r="O208">
        <v>13.700000000000001</v>
      </c>
      <c r="P208">
        <v>1.17</v>
      </c>
    </row>
    <row r="209" spans="15:16" x14ac:dyDescent="0.55000000000000004">
      <c r="O209">
        <v>14</v>
      </c>
      <c r="P209">
        <v>1.18</v>
      </c>
    </row>
    <row r="210" spans="15:16" x14ac:dyDescent="0.55000000000000004">
      <c r="O210">
        <v>14.299999999999999</v>
      </c>
      <c r="P210">
        <v>1.2</v>
      </c>
    </row>
    <row r="211" spans="15:16" x14ac:dyDescent="0.55000000000000004">
      <c r="O211">
        <v>14.7</v>
      </c>
      <c r="P211">
        <v>1.21</v>
      </c>
    </row>
    <row r="212" spans="15:16" x14ac:dyDescent="0.55000000000000004">
      <c r="O212">
        <v>15</v>
      </c>
      <c r="P212">
        <v>1.23</v>
      </c>
    </row>
    <row r="213" spans="15:16" x14ac:dyDescent="0.55000000000000004">
      <c r="O213">
        <v>15.4</v>
      </c>
      <c r="P213">
        <v>1.24</v>
      </c>
    </row>
    <row r="214" spans="15:16" x14ac:dyDescent="0.55000000000000004">
      <c r="O214">
        <v>15.8</v>
      </c>
      <c r="P214">
        <v>1.26</v>
      </c>
    </row>
    <row r="215" spans="15:16" x14ac:dyDescent="0.55000000000000004">
      <c r="O215">
        <v>16.200000000000003</v>
      </c>
      <c r="P215">
        <v>1.27</v>
      </c>
    </row>
    <row r="216" spans="15:16" x14ac:dyDescent="0.55000000000000004">
      <c r="O216">
        <v>16.5</v>
      </c>
      <c r="P216">
        <v>1.29</v>
      </c>
    </row>
    <row r="217" spans="15:16" x14ac:dyDescent="0.55000000000000004">
      <c r="O217">
        <v>16.899999999999999</v>
      </c>
      <c r="P217">
        <v>1.3</v>
      </c>
    </row>
    <row r="218" spans="15:16" x14ac:dyDescent="0.55000000000000004">
      <c r="O218">
        <v>17.399999999999999</v>
      </c>
      <c r="P218">
        <v>1.32</v>
      </c>
    </row>
    <row r="219" spans="15:16" x14ac:dyDescent="0.55000000000000004">
      <c r="O219">
        <v>17.8</v>
      </c>
      <c r="P219">
        <v>1.33</v>
      </c>
    </row>
    <row r="220" spans="15:16" x14ac:dyDescent="0.55000000000000004">
      <c r="O220">
        <v>18.2</v>
      </c>
      <c r="P220">
        <v>1.35</v>
      </c>
    </row>
    <row r="221" spans="15:16" x14ac:dyDescent="0.55000000000000004">
      <c r="O221">
        <v>18.700000000000003</v>
      </c>
      <c r="P221">
        <v>1.37</v>
      </c>
    </row>
    <row r="222" spans="15:16" x14ac:dyDescent="0.55000000000000004">
      <c r="O222">
        <v>19.099999999999998</v>
      </c>
      <c r="P222">
        <v>1.38</v>
      </c>
    </row>
    <row r="223" spans="15:16" x14ac:dyDescent="0.55000000000000004">
      <c r="O223">
        <v>19.600000000000001</v>
      </c>
      <c r="P223">
        <v>1.4</v>
      </c>
    </row>
    <row r="224" spans="15:16" x14ac:dyDescent="0.55000000000000004">
      <c r="O224">
        <v>20</v>
      </c>
      <c r="P224">
        <v>1.42</v>
      </c>
    </row>
    <row r="225" spans="15:16" x14ac:dyDescent="0.55000000000000004">
      <c r="O225">
        <v>20.5</v>
      </c>
      <c r="P225">
        <v>1.43</v>
      </c>
    </row>
    <row r="226" spans="15:16" x14ac:dyDescent="0.55000000000000004">
      <c r="O226">
        <v>21</v>
      </c>
      <c r="P226">
        <v>1.45</v>
      </c>
    </row>
    <row r="227" spans="15:16" x14ac:dyDescent="0.55000000000000004">
      <c r="O227">
        <v>21.5</v>
      </c>
      <c r="P227">
        <v>1.47</v>
      </c>
    </row>
    <row r="228" spans="15:16" x14ac:dyDescent="0.55000000000000004">
      <c r="O228">
        <v>22.1</v>
      </c>
      <c r="P228">
        <v>1.49</v>
      </c>
    </row>
    <row r="229" spans="15:16" x14ac:dyDescent="0.55000000000000004">
      <c r="O229">
        <v>22.599999999999998</v>
      </c>
      <c r="P229">
        <v>1.5</v>
      </c>
    </row>
    <row r="230" spans="15:16" x14ac:dyDescent="0.55000000000000004">
      <c r="O230">
        <v>23.2</v>
      </c>
      <c r="P230">
        <v>1.52</v>
      </c>
    </row>
    <row r="231" spans="15:16" x14ac:dyDescent="0.55000000000000004">
      <c r="O231">
        <v>23.700000000000003</v>
      </c>
      <c r="P231">
        <v>1.54</v>
      </c>
    </row>
    <row r="232" spans="15:16" x14ac:dyDescent="0.55000000000000004">
      <c r="O232">
        <v>24.3</v>
      </c>
      <c r="P232">
        <v>1.56</v>
      </c>
    </row>
    <row r="233" spans="15:16" x14ac:dyDescent="0.55000000000000004">
      <c r="O233">
        <v>24.900000000000002</v>
      </c>
      <c r="P233">
        <v>1.58</v>
      </c>
    </row>
    <row r="234" spans="15:16" x14ac:dyDescent="0.55000000000000004">
      <c r="O234">
        <v>25.5</v>
      </c>
      <c r="P234">
        <v>1.6</v>
      </c>
    </row>
    <row r="235" spans="15:16" x14ac:dyDescent="0.55000000000000004">
      <c r="O235">
        <v>26.099999999999998</v>
      </c>
      <c r="P235">
        <v>1.62</v>
      </c>
    </row>
    <row r="236" spans="15:16" x14ac:dyDescent="0.55000000000000004">
      <c r="O236">
        <v>26.7</v>
      </c>
      <c r="P236">
        <v>1.64</v>
      </c>
    </row>
    <row r="237" spans="15:16" x14ac:dyDescent="0.55000000000000004">
      <c r="O237">
        <v>27.400000000000002</v>
      </c>
      <c r="P237">
        <v>1.65</v>
      </c>
    </row>
    <row r="238" spans="15:16" x14ac:dyDescent="0.55000000000000004">
      <c r="O238">
        <v>28</v>
      </c>
      <c r="P238">
        <v>1.67</v>
      </c>
    </row>
    <row r="239" spans="15:16" x14ac:dyDescent="0.55000000000000004">
      <c r="O239">
        <v>28.700000000000003</v>
      </c>
      <c r="P239">
        <v>1.69</v>
      </c>
    </row>
    <row r="240" spans="15:16" x14ac:dyDescent="0.55000000000000004">
      <c r="O240">
        <v>29.4</v>
      </c>
      <c r="P240">
        <v>1.72</v>
      </c>
    </row>
    <row r="241" spans="15:16" x14ac:dyDescent="0.55000000000000004">
      <c r="O241">
        <v>30.099999999999998</v>
      </c>
      <c r="P241">
        <v>1.74</v>
      </c>
    </row>
    <row r="242" spans="15:16" x14ac:dyDescent="0.55000000000000004">
      <c r="O242">
        <v>30.9</v>
      </c>
      <c r="P242">
        <v>1.76</v>
      </c>
    </row>
    <row r="243" spans="15:16" x14ac:dyDescent="0.55000000000000004">
      <c r="O243">
        <v>31.6</v>
      </c>
      <c r="P243">
        <v>1.78</v>
      </c>
    </row>
    <row r="244" spans="15:16" x14ac:dyDescent="0.55000000000000004">
      <c r="O244">
        <v>32.400000000000006</v>
      </c>
      <c r="P244">
        <v>1.8</v>
      </c>
    </row>
    <row r="245" spans="15:16" x14ac:dyDescent="0.55000000000000004">
      <c r="O245">
        <v>33.199999999999996</v>
      </c>
      <c r="P245">
        <v>1.82</v>
      </c>
    </row>
    <row r="246" spans="15:16" x14ac:dyDescent="0.55000000000000004">
      <c r="O246">
        <v>34</v>
      </c>
      <c r="P246">
        <v>1.84</v>
      </c>
    </row>
    <row r="247" spans="15:16" x14ac:dyDescent="0.55000000000000004">
      <c r="O247">
        <v>34.799999999999997</v>
      </c>
      <c r="P247">
        <v>1.87</v>
      </c>
    </row>
    <row r="248" spans="15:16" x14ac:dyDescent="0.55000000000000004">
      <c r="O248">
        <v>35.699999999999996</v>
      </c>
      <c r="P248">
        <v>1.89</v>
      </c>
    </row>
    <row r="249" spans="15:16" x14ac:dyDescent="0.55000000000000004">
      <c r="O249">
        <v>36.5</v>
      </c>
      <c r="P249">
        <v>1.91</v>
      </c>
    </row>
    <row r="250" spans="15:16" x14ac:dyDescent="0.55000000000000004">
      <c r="O250">
        <v>37.400000000000006</v>
      </c>
      <c r="P250">
        <v>1.93</v>
      </c>
    </row>
    <row r="251" spans="15:16" x14ac:dyDescent="0.55000000000000004">
      <c r="O251">
        <v>38.299999999999997</v>
      </c>
      <c r="P251">
        <v>1.96</v>
      </c>
    </row>
    <row r="252" spans="15:16" x14ac:dyDescent="0.55000000000000004">
      <c r="O252">
        <v>39.200000000000003</v>
      </c>
      <c r="P252">
        <v>1.98</v>
      </c>
    </row>
    <row r="253" spans="15:16" x14ac:dyDescent="0.55000000000000004">
      <c r="O253">
        <v>40.199999999999996</v>
      </c>
      <c r="P253">
        <v>2</v>
      </c>
    </row>
    <row r="254" spans="15:16" x14ac:dyDescent="0.55000000000000004">
      <c r="O254">
        <v>41.2</v>
      </c>
      <c r="P254">
        <v>2.0299999999999998</v>
      </c>
    </row>
    <row r="255" spans="15:16" x14ac:dyDescent="0.55000000000000004">
      <c r="O255">
        <v>42.199999999999996</v>
      </c>
      <c r="P255">
        <v>2.0499999999999998</v>
      </c>
    </row>
    <row r="256" spans="15:16" x14ac:dyDescent="0.55000000000000004">
      <c r="O256">
        <v>43.2</v>
      </c>
      <c r="P256">
        <v>2.08</v>
      </c>
    </row>
    <row r="257" spans="15:16" x14ac:dyDescent="0.55000000000000004">
      <c r="O257">
        <v>44.2</v>
      </c>
      <c r="P257">
        <v>2.1</v>
      </c>
    </row>
    <row r="258" spans="15:16" x14ac:dyDescent="0.55000000000000004">
      <c r="O258">
        <v>45.300000000000004</v>
      </c>
      <c r="P258">
        <v>2.13</v>
      </c>
    </row>
    <row r="259" spans="15:16" x14ac:dyDescent="0.55000000000000004">
      <c r="O259">
        <v>46.4</v>
      </c>
      <c r="P259">
        <v>2.15</v>
      </c>
    </row>
    <row r="260" spans="15:16" x14ac:dyDescent="0.55000000000000004">
      <c r="O260">
        <v>47.5</v>
      </c>
      <c r="P260">
        <v>2.1800000000000002</v>
      </c>
    </row>
    <row r="261" spans="15:16" x14ac:dyDescent="0.55000000000000004">
      <c r="O261">
        <v>48.7</v>
      </c>
      <c r="P261">
        <v>2.21</v>
      </c>
    </row>
    <row r="262" spans="15:16" x14ac:dyDescent="0.55000000000000004">
      <c r="O262">
        <v>49.900000000000006</v>
      </c>
      <c r="P262">
        <v>2.23</v>
      </c>
    </row>
    <row r="263" spans="15:16" x14ac:dyDescent="0.55000000000000004">
      <c r="O263">
        <v>51.1</v>
      </c>
      <c r="P263">
        <v>2.2599999999999998</v>
      </c>
    </row>
    <row r="264" spans="15:16" x14ac:dyDescent="0.55000000000000004">
      <c r="O264">
        <v>52.300000000000004</v>
      </c>
      <c r="P264">
        <v>2.29</v>
      </c>
    </row>
    <row r="265" spans="15:16" x14ac:dyDescent="0.55000000000000004">
      <c r="O265">
        <v>53.6</v>
      </c>
      <c r="P265">
        <v>2.3199999999999998</v>
      </c>
    </row>
    <row r="266" spans="15:16" x14ac:dyDescent="0.55000000000000004">
      <c r="O266">
        <v>54.900000000000006</v>
      </c>
      <c r="P266">
        <v>2.34</v>
      </c>
    </row>
    <row r="267" spans="15:16" x14ac:dyDescent="0.55000000000000004">
      <c r="O267">
        <v>56.2</v>
      </c>
      <c r="P267">
        <v>2.37</v>
      </c>
    </row>
    <row r="268" spans="15:16" x14ac:dyDescent="0.55000000000000004">
      <c r="O268">
        <v>57.599999999999994</v>
      </c>
      <c r="P268">
        <v>2.4</v>
      </c>
    </row>
    <row r="269" spans="15:16" x14ac:dyDescent="0.55000000000000004">
      <c r="O269">
        <v>59</v>
      </c>
      <c r="P269">
        <v>2.4300000000000002</v>
      </c>
    </row>
    <row r="270" spans="15:16" x14ac:dyDescent="0.55000000000000004">
      <c r="O270">
        <v>60.4</v>
      </c>
      <c r="P270">
        <v>2.46</v>
      </c>
    </row>
    <row r="271" spans="15:16" x14ac:dyDescent="0.55000000000000004">
      <c r="O271">
        <v>61.900000000000006</v>
      </c>
      <c r="P271">
        <v>2.4900000000000002</v>
      </c>
    </row>
    <row r="272" spans="15:16" x14ac:dyDescent="0.55000000000000004">
      <c r="O272">
        <v>63.4</v>
      </c>
      <c r="P272">
        <v>2.52</v>
      </c>
    </row>
    <row r="273" spans="15:16" x14ac:dyDescent="0.55000000000000004">
      <c r="O273">
        <v>64.900000000000006</v>
      </c>
      <c r="P273">
        <v>2.5499999999999998</v>
      </c>
    </row>
    <row r="274" spans="15:16" x14ac:dyDescent="0.55000000000000004">
      <c r="O274">
        <v>66.5</v>
      </c>
      <c r="P274">
        <v>2.58</v>
      </c>
    </row>
    <row r="275" spans="15:16" x14ac:dyDescent="0.55000000000000004">
      <c r="O275">
        <v>68.099999999999994</v>
      </c>
      <c r="P275">
        <v>2.61</v>
      </c>
    </row>
    <row r="276" spans="15:16" x14ac:dyDescent="0.55000000000000004">
      <c r="O276">
        <v>69.800000000000011</v>
      </c>
      <c r="P276">
        <v>2.64</v>
      </c>
    </row>
    <row r="277" spans="15:16" x14ac:dyDescent="0.55000000000000004">
      <c r="O277">
        <v>71.5</v>
      </c>
      <c r="P277">
        <v>2.67</v>
      </c>
    </row>
    <row r="278" spans="15:16" x14ac:dyDescent="0.55000000000000004">
      <c r="O278">
        <v>73.2</v>
      </c>
      <c r="P278">
        <v>2.71</v>
      </c>
    </row>
    <row r="279" spans="15:16" x14ac:dyDescent="0.55000000000000004">
      <c r="O279">
        <v>75</v>
      </c>
      <c r="P279">
        <v>2.74</v>
      </c>
    </row>
    <row r="280" spans="15:16" x14ac:dyDescent="0.55000000000000004">
      <c r="O280">
        <v>76.8</v>
      </c>
      <c r="P280">
        <v>2.77</v>
      </c>
    </row>
    <row r="281" spans="15:16" x14ac:dyDescent="0.55000000000000004">
      <c r="O281">
        <v>78.7</v>
      </c>
      <c r="P281">
        <v>2.8</v>
      </c>
    </row>
    <row r="282" spans="15:16" x14ac:dyDescent="0.55000000000000004">
      <c r="O282">
        <v>80.600000000000009</v>
      </c>
      <c r="P282">
        <v>2.84</v>
      </c>
    </row>
    <row r="283" spans="15:16" x14ac:dyDescent="0.55000000000000004">
      <c r="O283">
        <v>82.5</v>
      </c>
      <c r="P283">
        <v>2.87</v>
      </c>
    </row>
    <row r="284" spans="15:16" x14ac:dyDescent="0.55000000000000004">
      <c r="O284">
        <v>84.5</v>
      </c>
      <c r="P284">
        <v>2.91</v>
      </c>
    </row>
    <row r="285" spans="15:16" x14ac:dyDescent="0.55000000000000004">
      <c r="O285">
        <v>86.6</v>
      </c>
      <c r="P285">
        <v>2.94</v>
      </c>
    </row>
    <row r="286" spans="15:16" x14ac:dyDescent="0.55000000000000004">
      <c r="O286">
        <v>88.699999999999989</v>
      </c>
      <c r="P286">
        <v>2.98</v>
      </c>
    </row>
    <row r="287" spans="15:16" x14ac:dyDescent="0.55000000000000004">
      <c r="O287">
        <v>90.9</v>
      </c>
      <c r="P287">
        <v>3.01</v>
      </c>
    </row>
    <row r="288" spans="15:16" x14ac:dyDescent="0.55000000000000004">
      <c r="O288">
        <v>93.100000000000009</v>
      </c>
      <c r="P288">
        <v>3.05</v>
      </c>
    </row>
    <row r="289" spans="15:16" x14ac:dyDescent="0.55000000000000004">
      <c r="O289">
        <v>95.3</v>
      </c>
      <c r="P289">
        <v>3.09</v>
      </c>
    </row>
    <row r="290" spans="15:16" x14ac:dyDescent="0.55000000000000004">
      <c r="O290" s="2">
        <v>97.6</v>
      </c>
      <c r="P290">
        <v>3.12</v>
      </c>
    </row>
    <row r="291" spans="15:16" x14ac:dyDescent="0.55000000000000004">
      <c r="O291">
        <f>O99*100</f>
        <v>100</v>
      </c>
      <c r="P291">
        <v>3.16</v>
      </c>
    </row>
    <row r="292" spans="15:16" x14ac:dyDescent="0.55000000000000004">
      <c r="O292">
        <f>O100*100</f>
        <v>102</v>
      </c>
      <c r="P292">
        <v>3.2</v>
      </c>
    </row>
    <row r="293" spans="15:16" x14ac:dyDescent="0.55000000000000004">
      <c r="O293">
        <f>O101*100</f>
        <v>105</v>
      </c>
      <c r="P293">
        <v>3.24</v>
      </c>
    </row>
    <row r="294" spans="15:16" x14ac:dyDescent="0.55000000000000004">
      <c r="O294">
        <f t="shared" ref="O294:O357" si="11">O102*100</f>
        <v>107</v>
      </c>
      <c r="P294">
        <v>3.28</v>
      </c>
    </row>
    <row r="295" spans="15:16" x14ac:dyDescent="0.55000000000000004">
      <c r="O295">
        <f t="shared" si="11"/>
        <v>110.00000000000001</v>
      </c>
      <c r="P295">
        <v>3.32</v>
      </c>
    </row>
    <row r="296" spans="15:16" x14ac:dyDescent="0.55000000000000004">
      <c r="O296">
        <f t="shared" si="11"/>
        <v>112.99999999999999</v>
      </c>
      <c r="P296">
        <v>3.36</v>
      </c>
    </row>
    <row r="297" spans="15:16" x14ac:dyDescent="0.55000000000000004">
      <c r="O297">
        <f t="shared" si="11"/>
        <v>114.99999999999999</v>
      </c>
      <c r="P297">
        <v>3.4</v>
      </c>
    </row>
    <row r="298" spans="15:16" x14ac:dyDescent="0.55000000000000004">
      <c r="O298">
        <f t="shared" si="11"/>
        <v>118</v>
      </c>
      <c r="P298">
        <v>3.44</v>
      </c>
    </row>
    <row r="299" spans="15:16" x14ac:dyDescent="0.55000000000000004">
      <c r="O299">
        <f t="shared" si="11"/>
        <v>121</v>
      </c>
      <c r="P299">
        <v>3.48</v>
      </c>
    </row>
    <row r="300" spans="15:16" x14ac:dyDescent="0.55000000000000004">
      <c r="O300">
        <f t="shared" si="11"/>
        <v>124</v>
      </c>
      <c r="P300">
        <v>3.52</v>
      </c>
    </row>
    <row r="301" spans="15:16" x14ac:dyDescent="0.55000000000000004">
      <c r="O301">
        <f t="shared" si="11"/>
        <v>127</v>
      </c>
      <c r="P301">
        <v>3.57</v>
      </c>
    </row>
    <row r="302" spans="15:16" x14ac:dyDescent="0.55000000000000004">
      <c r="O302">
        <f t="shared" si="11"/>
        <v>130</v>
      </c>
      <c r="P302">
        <v>3.61</v>
      </c>
    </row>
    <row r="303" spans="15:16" x14ac:dyDescent="0.55000000000000004">
      <c r="O303">
        <f t="shared" si="11"/>
        <v>133</v>
      </c>
      <c r="P303">
        <v>3.65</v>
      </c>
    </row>
    <row r="304" spans="15:16" x14ac:dyDescent="0.55000000000000004">
      <c r="O304">
        <f t="shared" si="11"/>
        <v>137</v>
      </c>
      <c r="P304">
        <v>3.7</v>
      </c>
    </row>
    <row r="305" spans="15:16" x14ac:dyDescent="0.55000000000000004">
      <c r="O305">
        <f t="shared" si="11"/>
        <v>140</v>
      </c>
      <c r="P305">
        <v>3.74</v>
      </c>
    </row>
    <row r="306" spans="15:16" x14ac:dyDescent="0.55000000000000004">
      <c r="O306">
        <f t="shared" si="11"/>
        <v>143</v>
      </c>
      <c r="P306">
        <v>3.79</v>
      </c>
    </row>
    <row r="307" spans="15:16" x14ac:dyDescent="0.55000000000000004">
      <c r="O307">
        <f t="shared" si="11"/>
        <v>147</v>
      </c>
      <c r="P307">
        <v>3.83</v>
      </c>
    </row>
    <row r="308" spans="15:16" x14ac:dyDescent="0.55000000000000004">
      <c r="O308">
        <f t="shared" si="11"/>
        <v>150</v>
      </c>
      <c r="P308">
        <v>3.88</v>
      </c>
    </row>
    <row r="309" spans="15:16" x14ac:dyDescent="0.55000000000000004">
      <c r="O309">
        <f t="shared" si="11"/>
        <v>154</v>
      </c>
      <c r="P309">
        <v>3.92</v>
      </c>
    </row>
    <row r="310" spans="15:16" x14ac:dyDescent="0.55000000000000004">
      <c r="O310">
        <f t="shared" si="11"/>
        <v>158</v>
      </c>
      <c r="P310">
        <v>3.97</v>
      </c>
    </row>
    <row r="311" spans="15:16" x14ac:dyDescent="0.55000000000000004">
      <c r="O311">
        <f t="shared" si="11"/>
        <v>162</v>
      </c>
      <c r="P311">
        <v>4.0199999999999996</v>
      </c>
    </row>
    <row r="312" spans="15:16" x14ac:dyDescent="0.55000000000000004">
      <c r="O312">
        <f t="shared" si="11"/>
        <v>165</v>
      </c>
      <c r="P312">
        <v>4.07</v>
      </c>
    </row>
    <row r="313" spans="15:16" x14ac:dyDescent="0.55000000000000004">
      <c r="O313">
        <f t="shared" si="11"/>
        <v>169</v>
      </c>
      <c r="P313">
        <v>4.12</v>
      </c>
    </row>
    <row r="314" spans="15:16" x14ac:dyDescent="0.55000000000000004">
      <c r="O314">
        <f t="shared" si="11"/>
        <v>174</v>
      </c>
      <c r="P314">
        <v>4.17</v>
      </c>
    </row>
    <row r="315" spans="15:16" x14ac:dyDescent="0.55000000000000004">
      <c r="O315">
        <f t="shared" si="11"/>
        <v>178</v>
      </c>
      <c r="P315">
        <v>4.22</v>
      </c>
    </row>
    <row r="316" spans="15:16" x14ac:dyDescent="0.55000000000000004">
      <c r="O316">
        <f t="shared" si="11"/>
        <v>182</v>
      </c>
      <c r="P316">
        <v>4.2699999999999996</v>
      </c>
    </row>
    <row r="317" spans="15:16" x14ac:dyDescent="0.55000000000000004">
      <c r="O317">
        <f t="shared" si="11"/>
        <v>187</v>
      </c>
      <c r="P317">
        <v>4.32</v>
      </c>
    </row>
    <row r="318" spans="15:16" x14ac:dyDescent="0.55000000000000004">
      <c r="O318">
        <f t="shared" si="11"/>
        <v>191</v>
      </c>
      <c r="P318">
        <v>4.37</v>
      </c>
    </row>
    <row r="319" spans="15:16" x14ac:dyDescent="0.55000000000000004">
      <c r="O319">
        <f t="shared" si="11"/>
        <v>196</v>
      </c>
      <c r="P319">
        <v>4.42</v>
      </c>
    </row>
    <row r="320" spans="15:16" x14ac:dyDescent="0.55000000000000004">
      <c r="O320">
        <f t="shared" si="11"/>
        <v>200</v>
      </c>
      <c r="P320">
        <v>4.4800000000000004</v>
      </c>
    </row>
    <row r="321" spans="15:16" x14ac:dyDescent="0.55000000000000004">
      <c r="O321">
        <f t="shared" si="11"/>
        <v>204.99999999999997</v>
      </c>
      <c r="P321">
        <v>4.53</v>
      </c>
    </row>
    <row r="322" spans="15:16" x14ac:dyDescent="0.55000000000000004">
      <c r="O322">
        <f t="shared" si="11"/>
        <v>210</v>
      </c>
      <c r="P322">
        <v>4.59</v>
      </c>
    </row>
    <row r="323" spans="15:16" x14ac:dyDescent="0.55000000000000004">
      <c r="O323">
        <f t="shared" si="11"/>
        <v>215</v>
      </c>
      <c r="P323">
        <v>4.6399999999999997</v>
      </c>
    </row>
    <row r="324" spans="15:16" x14ac:dyDescent="0.55000000000000004">
      <c r="O324">
        <f t="shared" si="11"/>
        <v>221</v>
      </c>
      <c r="P324">
        <v>4.7</v>
      </c>
    </row>
    <row r="325" spans="15:16" x14ac:dyDescent="0.55000000000000004">
      <c r="O325">
        <f t="shared" si="11"/>
        <v>225.99999999999997</v>
      </c>
      <c r="P325">
        <v>4.75</v>
      </c>
    </row>
    <row r="326" spans="15:16" x14ac:dyDescent="0.55000000000000004">
      <c r="O326">
        <f t="shared" si="11"/>
        <v>231.99999999999997</v>
      </c>
      <c r="P326">
        <v>4.8099999999999996</v>
      </c>
    </row>
    <row r="327" spans="15:16" x14ac:dyDescent="0.55000000000000004">
      <c r="O327">
        <f t="shared" si="11"/>
        <v>237</v>
      </c>
      <c r="P327">
        <v>4.87</v>
      </c>
    </row>
    <row r="328" spans="15:16" x14ac:dyDescent="0.55000000000000004">
      <c r="O328">
        <f t="shared" si="11"/>
        <v>243.00000000000003</v>
      </c>
      <c r="P328">
        <v>4.93</v>
      </c>
    </row>
    <row r="329" spans="15:16" x14ac:dyDescent="0.55000000000000004">
      <c r="O329">
        <f t="shared" si="11"/>
        <v>249.00000000000003</v>
      </c>
      <c r="P329">
        <v>4.99</v>
      </c>
    </row>
    <row r="330" spans="15:16" x14ac:dyDescent="0.55000000000000004">
      <c r="O330">
        <f t="shared" si="11"/>
        <v>254.99999999999997</v>
      </c>
      <c r="P330">
        <v>5.05</v>
      </c>
    </row>
    <row r="331" spans="15:16" x14ac:dyDescent="0.55000000000000004">
      <c r="O331">
        <f t="shared" si="11"/>
        <v>261</v>
      </c>
      <c r="P331">
        <v>5.1100000000000003</v>
      </c>
    </row>
    <row r="332" spans="15:16" x14ac:dyDescent="0.55000000000000004">
      <c r="O332">
        <f t="shared" si="11"/>
        <v>267</v>
      </c>
      <c r="P332">
        <v>5.17</v>
      </c>
    </row>
    <row r="333" spans="15:16" x14ac:dyDescent="0.55000000000000004">
      <c r="O333">
        <f t="shared" si="11"/>
        <v>274</v>
      </c>
      <c r="P333">
        <v>5.23</v>
      </c>
    </row>
    <row r="334" spans="15:16" x14ac:dyDescent="0.55000000000000004">
      <c r="O334">
        <f t="shared" si="11"/>
        <v>280</v>
      </c>
      <c r="P334">
        <v>5.3</v>
      </c>
    </row>
    <row r="335" spans="15:16" x14ac:dyDescent="0.55000000000000004">
      <c r="O335">
        <f t="shared" si="11"/>
        <v>287</v>
      </c>
      <c r="P335">
        <v>5.36</v>
      </c>
    </row>
    <row r="336" spans="15:16" x14ac:dyDescent="0.55000000000000004">
      <c r="O336">
        <f t="shared" si="11"/>
        <v>294</v>
      </c>
      <c r="P336">
        <v>5.42</v>
      </c>
    </row>
    <row r="337" spans="15:16" x14ac:dyDescent="0.55000000000000004">
      <c r="O337">
        <f t="shared" si="11"/>
        <v>301</v>
      </c>
      <c r="P337">
        <v>5.49</v>
      </c>
    </row>
    <row r="338" spans="15:16" x14ac:dyDescent="0.55000000000000004">
      <c r="O338">
        <f t="shared" si="11"/>
        <v>309</v>
      </c>
      <c r="P338">
        <v>5.56</v>
      </c>
    </row>
    <row r="339" spans="15:16" x14ac:dyDescent="0.55000000000000004">
      <c r="O339">
        <f t="shared" si="11"/>
        <v>316</v>
      </c>
      <c r="P339">
        <v>5.62</v>
      </c>
    </row>
    <row r="340" spans="15:16" x14ac:dyDescent="0.55000000000000004">
      <c r="O340">
        <f t="shared" si="11"/>
        <v>324</v>
      </c>
      <c r="P340">
        <v>5.69</v>
      </c>
    </row>
    <row r="341" spans="15:16" x14ac:dyDescent="0.55000000000000004">
      <c r="O341">
        <f t="shared" si="11"/>
        <v>332</v>
      </c>
      <c r="P341">
        <v>5.76</v>
      </c>
    </row>
    <row r="342" spans="15:16" x14ac:dyDescent="0.55000000000000004">
      <c r="O342">
        <f t="shared" si="11"/>
        <v>340</v>
      </c>
      <c r="P342">
        <v>5.83</v>
      </c>
    </row>
    <row r="343" spans="15:16" x14ac:dyDescent="0.55000000000000004">
      <c r="O343">
        <f t="shared" si="11"/>
        <v>348</v>
      </c>
      <c r="P343">
        <v>5.9</v>
      </c>
    </row>
    <row r="344" spans="15:16" x14ac:dyDescent="0.55000000000000004">
      <c r="O344">
        <f t="shared" si="11"/>
        <v>357</v>
      </c>
      <c r="P344">
        <v>5.97</v>
      </c>
    </row>
    <row r="345" spans="15:16" x14ac:dyDescent="0.55000000000000004">
      <c r="O345">
        <f t="shared" si="11"/>
        <v>365</v>
      </c>
      <c r="P345">
        <v>6.04</v>
      </c>
    </row>
    <row r="346" spans="15:16" x14ac:dyDescent="0.55000000000000004">
      <c r="O346">
        <f t="shared" si="11"/>
        <v>374</v>
      </c>
      <c r="P346">
        <v>6.12</v>
      </c>
    </row>
    <row r="347" spans="15:16" x14ac:dyDescent="0.55000000000000004">
      <c r="O347">
        <f t="shared" si="11"/>
        <v>383</v>
      </c>
      <c r="P347">
        <v>6.19</v>
      </c>
    </row>
    <row r="348" spans="15:16" x14ac:dyDescent="0.55000000000000004">
      <c r="O348">
        <f t="shared" si="11"/>
        <v>392</v>
      </c>
      <c r="P348">
        <v>6.26</v>
      </c>
    </row>
    <row r="349" spans="15:16" x14ac:dyDescent="0.55000000000000004">
      <c r="O349">
        <f t="shared" si="11"/>
        <v>401.99999999999994</v>
      </c>
      <c r="P349">
        <v>6.34</v>
      </c>
    </row>
    <row r="350" spans="15:16" x14ac:dyDescent="0.55000000000000004">
      <c r="O350">
        <f t="shared" si="11"/>
        <v>412</v>
      </c>
      <c r="P350">
        <v>6.42</v>
      </c>
    </row>
    <row r="351" spans="15:16" x14ac:dyDescent="0.55000000000000004">
      <c r="O351">
        <f t="shared" si="11"/>
        <v>422</v>
      </c>
      <c r="P351">
        <v>6.49</v>
      </c>
    </row>
    <row r="352" spans="15:16" x14ac:dyDescent="0.55000000000000004">
      <c r="O352">
        <f t="shared" si="11"/>
        <v>432</v>
      </c>
      <c r="P352">
        <v>6.57</v>
      </c>
    </row>
    <row r="353" spans="15:16" x14ac:dyDescent="0.55000000000000004">
      <c r="O353">
        <f t="shared" si="11"/>
        <v>442</v>
      </c>
      <c r="P353">
        <v>6.65</v>
      </c>
    </row>
    <row r="354" spans="15:16" x14ac:dyDescent="0.55000000000000004">
      <c r="O354">
        <f t="shared" si="11"/>
        <v>453</v>
      </c>
      <c r="P354">
        <v>6.73</v>
      </c>
    </row>
    <row r="355" spans="15:16" x14ac:dyDescent="0.55000000000000004">
      <c r="O355">
        <f t="shared" si="11"/>
        <v>463.99999999999994</v>
      </c>
      <c r="P355">
        <v>6.81</v>
      </c>
    </row>
    <row r="356" spans="15:16" x14ac:dyDescent="0.55000000000000004">
      <c r="O356">
        <f t="shared" si="11"/>
        <v>475</v>
      </c>
      <c r="P356">
        <v>6.9</v>
      </c>
    </row>
    <row r="357" spans="15:16" x14ac:dyDescent="0.55000000000000004">
      <c r="O357">
        <f t="shared" si="11"/>
        <v>487</v>
      </c>
      <c r="P357">
        <v>6.98</v>
      </c>
    </row>
    <row r="358" spans="15:16" x14ac:dyDescent="0.55000000000000004">
      <c r="O358">
        <f t="shared" ref="O358:O421" si="12">O166*100</f>
        <v>499</v>
      </c>
      <c r="P358">
        <v>7.06</v>
      </c>
    </row>
    <row r="359" spans="15:16" x14ac:dyDescent="0.55000000000000004">
      <c r="O359">
        <f t="shared" si="12"/>
        <v>511.00000000000006</v>
      </c>
      <c r="P359">
        <v>7.15</v>
      </c>
    </row>
    <row r="360" spans="15:16" x14ac:dyDescent="0.55000000000000004">
      <c r="O360">
        <f t="shared" si="12"/>
        <v>523</v>
      </c>
      <c r="P360">
        <v>7.23</v>
      </c>
    </row>
    <row r="361" spans="15:16" x14ac:dyDescent="0.55000000000000004">
      <c r="O361">
        <f t="shared" si="12"/>
        <v>536</v>
      </c>
      <c r="P361">
        <v>7.32</v>
      </c>
    </row>
    <row r="362" spans="15:16" x14ac:dyDescent="0.55000000000000004">
      <c r="O362">
        <f t="shared" si="12"/>
        <v>549</v>
      </c>
      <c r="P362">
        <v>7.41</v>
      </c>
    </row>
    <row r="363" spans="15:16" x14ac:dyDescent="0.55000000000000004">
      <c r="O363">
        <f t="shared" si="12"/>
        <v>562</v>
      </c>
      <c r="P363">
        <v>7.5</v>
      </c>
    </row>
    <row r="364" spans="15:16" x14ac:dyDescent="0.55000000000000004">
      <c r="O364">
        <f t="shared" si="12"/>
        <v>576</v>
      </c>
      <c r="P364">
        <v>7.59</v>
      </c>
    </row>
    <row r="365" spans="15:16" x14ac:dyDescent="0.55000000000000004">
      <c r="O365">
        <f t="shared" si="12"/>
        <v>590</v>
      </c>
      <c r="P365">
        <v>7.68</v>
      </c>
    </row>
    <row r="366" spans="15:16" x14ac:dyDescent="0.55000000000000004">
      <c r="O366">
        <f t="shared" si="12"/>
        <v>604</v>
      </c>
      <c r="P366">
        <v>7.77</v>
      </c>
    </row>
    <row r="367" spans="15:16" x14ac:dyDescent="0.55000000000000004">
      <c r="O367">
        <f t="shared" si="12"/>
        <v>619</v>
      </c>
      <c r="P367">
        <v>7.87</v>
      </c>
    </row>
    <row r="368" spans="15:16" x14ac:dyDescent="0.55000000000000004">
      <c r="O368">
        <f t="shared" si="12"/>
        <v>634</v>
      </c>
      <c r="P368">
        <v>7.96</v>
      </c>
    </row>
    <row r="369" spans="15:16" x14ac:dyDescent="0.55000000000000004">
      <c r="O369">
        <f t="shared" si="12"/>
        <v>649</v>
      </c>
      <c r="P369">
        <v>8.06</v>
      </c>
    </row>
    <row r="370" spans="15:16" x14ac:dyDescent="0.55000000000000004">
      <c r="O370">
        <f t="shared" si="12"/>
        <v>665</v>
      </c>
      <c r="P370">
        <v>8.16</v>
      </c>
    </row>
    <row r="371" spans="15:16" x14ac:dyDescent="0.55000000000000004">
      <c r="O371">
        <f t="shared" si="12"/>
        <v>681</v>
      </c>
      <c r="P371">
        <v>8.25</v>
      </c>
    </row>
    <row r="372" spans="15:16" x14ac:dyDescent="0.55000000000000004">
      <c r="O372">
        <f t="shared" si="12"/>
        <v>698</v>
      </c>
      <c r="P372">
        <v>8.35</v>
      </c>
    </row>
    <row r="373" spans="15:16" x14ac:dyDescent="0.55000000000000004">
      <c r="O373">
        <f t="shared" si="12"/>
        <v>715</v>
      </c>
      <c r="P373">
        <v>8.4499999999999993</v>
      </c>
    </row>
    <row r="374" spans="15:16" x14ac:dyDescent="0.55000000000000004">
      <c r="O374">
        <f t="shared" si="12"/>
        <v>732</v>
      </c>
      <c r="P374">
        <v>8.56</v>
      </c>
    </row>
    <row r="375" spans="15:16" x14ac:dyDescent="0.55000000000000004">
      <c r="O375">
        <f t="shared" si="12"/>
        <v>750</v>
      </c>
      <c r="P375">
        <v>8.66</v>
      </c>
    </row>
    <row r="376" spans="15:16" x14ac:dyDescent="0.55000000000000004">
      <c r="O376">
        <f t="shared" si="12"/>
        <v>768</v>
      </c>
      <c r="P376">
        <v>8.76</v>
      </c>
    </row>
    <row r="377" spans="15:16" x14ac:dyDescent="0.55000000000000004">
      <c r="O377">
        <f t="shared" si="12"/>
        <v>787</v>
      </c>
      <c r="P377">
        <v>8.8699999999999992</v>
      </c>
    </row>
    <row r="378" spans="15:16" x14ac:dyDescent="0.55000000000000004">
      <c r="O378">
        <f t="shared" si="12"/>
        <v>806</v>
      </c>
      <c r="P378">
        <v>8.98</v>
      </c>
    </row>
    <row r="379" spans="15:16" x14ac:dyDescent="0.55000000000000004">
      <c r="O379">
        <f t="shared" si="12"/>
        <v>825</v>
      </c>
      <c r="P379">
        <v>9.09</v>
      </c>
    </row>
    <row r="380" spans="15:16" x14ac:dyDescent="0.55000000000000004">
      <c r="O380">
        <f t="shared" si="12"/>
        <v>844.99999999999989</v>
      </c>
      <c r="P380">
        <v>9.1999999999999993</v>
      </c>
    </row>
    <row r="381" spans="15:16" x14ac:dyDescent="0.55000000000000004">
      <c r="O381">
        <f t="shared" si="12"/>
        <v>866</v>
      </c>
      <c r="P381">
        <v>9.31</v>
      </c>
    </row>
    <row r="382" spans="15:16" x14ac:dyDescent="0.55000000000000004">
      <c r="O382">
        <f t="shared" si="12"/>
        <v>886.99999999999989</v>
      </c>
      <c r="P382">
        <v>9.42</v>
      </c>
    </row>
    <row r="383" spans="15:16" x14ac:dyDescent="0.55000000000000004">
      <c r="O383">
        <f t="shared" si="12"/>
        <v>909</v>
      </c>
      <c r="P383">
        <v>9.5299999999999994</v>
      </c>
    </row>
    <row r="384" spans="15:16" x14ac:dyDescent="0.55000000000000004">
      <c r="O384">
        <f t="shared" si="12"/>
        <v>931</v>
      </c>
      <c r="P384">
        <v>9.65</v>
      </c>
    </row>
    <row r="385" spans="15:16" x14ac:dyDescent="0.55000000000000004">
      <c r="O385">
        <f t="shared" si="12"/>
        <v>952.99999999999989</v>
      </c>
      <c r="P385">
        <v>9.76</v>
      </c>
    </row>
    <row r="386" spans="15:16" x14ac:dyDescent="0.55000000000000004">
      <c r="O386">
        <f t="shared" si="12"/>
        <v>976</v>
      </c>
      <c r="P386">
        <v>9.8800000000000008</v>
      </c>
    </row>
    <row r="387" spans="15:16" x14ac:dyDescent="0.55000000000000004">
      <c r="O387">
        <f t="shared" si="12"/>
        <v>1000</v>
      </c>
      <c r="P387">
        <v>10</v>
      </c>
    </row>
    <row r="388" spans="15:16" x14ac:dyDescent="0.55000000000000004">
      <c r="O388">
        <f t="shared" si="12"/>
        <v>1019.9999999999999</v>
      </c>
      <c r="P388">
        <v>10.1</v>
      </c>
    </row>
    <row r="389" spans="15:16" x14ac:dyDescent="0.55000000000000004">
      <c r="O389">
        <f t="shared" si="12"/>
        <v>1050</v>
      </c>
      <c r="P389">
        <v>10.199999999999999</v>
      </c>
    </row>
    <row r="390" spans="15:16" x14ac:dyDescent="0.55000000000000004">
      <c r="O390">
        <f t="shared" si="12"/>
        <v>1070</v>
      </c>
      <c r="P390">
        <v>10.4</v>
      </c>
    </row>
    <row r="391" spans="15:16" x14ac:dyDescent="0.55000000000000004">
      <c r="O391">
        <f t="shared" si="12"/>
        <v>1100</v>
      </c>
      <c r="P391">
        <v>10.5</v>
      </c>
    </row>
    <row r="392" spans="15:16" x14ac:dyDescent="0.55000000000000004">
      <c r="O392">
        <f t="shared" si="12"/>
        <v>1130</v>
      </c>
      <c r="P392">
        <v>10.600000000000001</v>
      </c>
    </row>
    <row r="393" spans="15:16" x14ac:dyDescent="0.55000000000000004">
      <c r="O393">
        <f t="shared" si="12"/>
        <v>1150</v>
      </c>
      <c r="P393">
        <v>10.700000000000001</v>
      </c>
    </row>
    <row r="394" spans="15:16" x14ac:dyDescent="0.55000000000000004">
      <c r="O394">
        <f t="shared" si="12"/>
        <v>1180</v>
      </c>
      <c r="P394">
        <v>10.9</v>
      </c>
    </row>
    <row r="395" spans="15:16" x14ac:dyDescent="0.55000000000000004">
      <c r="O395">
        <f t="shared" si="12"/>
        <v>1210</v>
      </c>
      <c r="P395">
        <v>11</v>
      </c>
    </row>
    <row r="396" spans="15:16" x14ac:dyDescent="0.55000000000000004">
      <c r="O396">
        <f t="shared" si="12"/>
        <v>1240</v>
      </c>
      <c r="P396">
        <v>11.100000000000001</v>
      </c>
    </row>
    <row r="397" spans="15:16" x14ac:dyDescent="0.55000000000000004">
      <c r="O397">
        <f t="shared" si="12"/>
        <v>1270</v>
      </c>
      <c r="P397">
        <v>11.299999999999999</v>
      </c>
    </row>
    <row r="398" spans="15:16" x14ac:dyDescent="0.55000000000000004">
      <c r="O398">
        <f t="shared" si="12"/>
        <v>1300</v>
      </c>
      <c r="P398">
        <v>11.399999999999999</v>
      </c>
    </row>
    <row r="399" spans="15:16" x14ac:dyDescent="0.55000000000000004">
      <c r="O399">
        <f t="shared" si="12"/>
        <v>1330</v>
      </c>
      <c r="P399">
        <v>11.5</v>
      </c>
    </row>
    <row r="400" spans="15:16" x14ac:dyDescent="0.55000000000000004">
      <c r="O400">
        <f t="shared" si="12"/>
        <v>1370</v>
      </c>
      <c r="P400">
        <v>11.7</v>
      </c>
    </row>
    <row r="401" spans="15:16" x14ac:dyDescent="0.55000000000000004">
      <c r="O401">
        <f t="shared" si="12"/>
        <v>1400</v>
      </c>
      <c r="P401">
        <v>11.799999999999999</v>
      </c>
    </row>
    <row r="402" spans="15:16" x14ac:dyDescent="0.55000000000000004">
      <c r="O402">
        <f t="shared" si="12"/>
        <v>1430</v>
      </c>
      <c r="P402">
        <v>12</v>
      </c>
    </row>
    <row r="403" spans="15:16" x14ac:dyDescent="0.55000000000000004">
      <c r="O403">
        <f t="shared" si="12"/>
        <v>1470</v>
      </c>
      <c r="P403">
        <v>12.1</v>
      </c>
    </row>
    <row r="404" spans="15:16" x14ac:dyDescent="0.55000000000000004">
      <c r="O404">
        <f t="shared" si="12"/>
        <v>1500</v>
      </c>
      <c r="P404">
        <v>12.3</v>
      </c>
    </row>
    <row r="405" spans="15:16" x14ac:dyDescent="0.55000000000000004">
      <c r="O405">
        <f t="shared" si="12"/>
        <v>1540</v>
      </c>
      <c r="P405">
        <v>12.4</v>
      </c>
    </row>
    <row r="406" spans="15:16" x14ac:dyDescent="0.55000000000000004">
      <c r="O406">
        <f t="shared" si="12"/>
        <v>1580</v>
      </c>
      <c r="P406">
        <v>12.6</v>
      </c>
    </row>
    <row r="407" spans="15:16" x14ac:dyDescent="0.55000000000000004">
      <c r="O407">
        <f t="shared" si="12"/>
        <v>1620.0000000000002</v>
      </c>
      <c r="P407">
        <v>12.7</v>
      </c>
    </row>
    <row r="408" spans="15:16" x14ac:dyDescent="0.55000000000000004">
      <c r="O408">
        <f t="shared" si="12"/>
        <v>1650</v>
      </c>
      <c r="P408">
        <v>12.9</v>
      </c>
    </row>
    <row r="409" spans="15:16" x14ac:dyDescent="0.55000000000000004">
      <c r="O409">
        <f t="shared" si="12"/>
        <v>1689.9999999999998</v>
      </c>
      <c r="P409">
        <v>13</v>
      </c>
    </row>
    <row r="410" spans="15:16" x14ac:dyDescent="0.55000000000000004">
      <c r="O410">
        <f t="shared" si="12"/>
        <v>1739.9999999999998</v>
      </c>
      <c r="P410">
        <v>13.200000000000001</v>
      </c>
    </row>
    <row r="411" spans="15:16" x14ac:dyDescent="0.55000000000000004">
      <c r="O411">
        <f t="shared" si="12"/>
        <v>1780</v>
      </c>
      <c r="P411">
        <v>13.3</v>
      </c>
    </row>
    <row r="412" spans="15:16" x14ac:dyDescent="0.55000000000000004">
      <c r="O412">
        <f t="shared" si="12"/>
        <v>1820</v>
      </c>
      <c r="P412">
        <v>13.5</v>
      </c>
    </row>
    <row r="413" spans="15:16" x14ac:dyDescent="0.55000000000000004">
      <c r="O413">
        <f t="shared" si="12"/>
        <v>1870.0000000000002</v>
      </c>
      <c r="P413">
        <v>13.700000000000001</v>
      </c>
    </row>
    <row r="414" spans="15:16" x14ac:dyDescent="0.55000000000000004">
      <c r="O414">
        <f t="shared" si="12"/>
        <v>1909.9999999999998</v>
      </c>
      <c r="P414">
        <v>13.799999999999999</v>
      </c>
    </row>
    <row r="415" spans="15:16" x14ac:dyDescent="0.55000000000000004">
      <c r="O415">
        <f t="shared" si="12"/>
        <v>1960.0000000000002</v>
      </c>
      <c r="P415">
        <v>14</v>
      </c>
    </row>
    <row r="416" spans="15:16" x14ac:dyDescent="0.55000000000000004">
      <c r="O416">
        <f t="shared" si="12"/>
        <v>2000</v>
      </c>
      <c r="P416">
        <v>14.2</v>
      </c>
    </row>
    <row r="417" spans="15:16" x14ac:dyDescent="0.55000000000000004">
      <c r="O417">
        <f t="shared" si="12"/>
        <v>2050</v>
      </c>
      <c r="P417">
        <v>14.299999999999999</v>
      </c>
    </row>
    <row r="418" spans="15:16" x14ac:dyDescent="0.55000000000000004">
      <c r="O418">
        <f t="shared" si="12"/>
        <v>2100</v>
      </c>
      <c r="P418">
        <v>14.5</v>
      </c>
    </row>
    <row r="419" spans="15:16" x14ac:dyDescent="0.55000000000000004">
      <c r="O419">
        <f t="shared" si="12"/>
        <v>2150</v>
      </c>
      <c r="P419">
        <v>14.7</v>
      </c>
    </row>
    <row r="420" spans="15:16" x14ac:dyDescent="0.55000000000000004">
      <c r="O420">
        <f t="shared" si="12"/>
        <v>2210</v>
      </c>
      <c r="P420">
        <v>14.9</v>
      </c>
    </row>
    <row r="421" spans="15:16" x14ac:dyDescent="0.55000000000000004">
      <c r="O421">
        <f t="shared" si="12"/>
        <v>2260</v>
      </c>
      <c r="P421">
        <v>15</v>
      </c>
    </row>
    <row r="422" spans="15:16" x14ac:dyDescent="0.55000000000000004">
      <c r="O422">
        <f t="shared" ref="O422:O483" si="13">O230*100</f>
        <v>2320</v>
      </c>
      <c r="P422">
        <v>15.2</v>
      </c>
    </row>
    <row r="423" spans="15:16" x14ac:dyDescent="0.55000000000000004">
      <c r="O423">
        <f t="shared" si="13"/>
        <v>2370.0000000000005</v>
      </c>
      <c r="P423">
        <v>15.4</v>
      </c>
    </row>
    <row r="424" spans="15:16" x14ac:dyDescent="0.55000000000000004">
      <c r="O424">
        <f t="shared" si="13"/>
        <v>2430</v>
      </c>
      <c r="P424">
        <v>15.600000000000001</v>
      </c>
    </row>
    <row r="425" spans="15:16" x14ac:dyDescent="0.55000000000000004">
      <c r="O425">
        <f t="shared" si="13"/>
        <v>2490</v>
      </c>
      <c r="P425">
        <v>15.8</v>
      </c>
    </row>
    <row r="426" spans="15:16" x14ac:dyDescent="0.55000000000000004">
      <c r="O426">
        <f t="shared" si="13"/>
        <v>2550</v>
      </c>
      <c r="P426">
        <v>16</v>
      </c>
    </row>
    <row r="427" spans="15:16" x14ac:dyDescent="0.55000000000000004">
      <c r="O427">
        <f t="shared" si="13"/>
        <v>2610</v>
      </c>
      <c r="P427">
        <v>16.200000000000003</v>
      </c>
    </row>
    <row r="428" spans="15:16" x14ac:dyDescent="0.55000000000000004">
      <c r="O428">
        <f t="shared" si="13"/>
        <v>2670</v>
      </c>
      <c r="P428">
        <v>16.399999999999999</v>
      </c>
    </row>
    <row r="429" spans="15:16" x14ac:dyDescent="0.55000000000000004">
      <c r="O429">
        <f t="shared" si="13"/>
        <v>2740</v>
      </c>
      <c r="P429">
        <v>16.5</v>
      </c>
    </row>
    <row r="430" spans="15:16" x14ac:dyDescent="0.55000000000000004">
      <c r="O430">
        <f t="shared" si="13"/>
        <v>2800</v>
      </c>
      <c r="P430">
        <v>16.7</v>
      </c>
    </row>
    <row r="431" spans="15:16" x14ac:dyDescent="0.55000000000000004">
      <c r="O431">
        <f t="shared" si="13"/>
        <v>2870.0000000000005</v>
      </c>
      <c r="P431">
        <v>16.899999999999999</v>
      </c>
    </row>
    <row r="432" spans="15:16" x14ac:dyDescent="0.55000000000000004">
      <c r="O432">
        <f t="shared" si="13"/>
        <v>2940</v>
      </c>
      <c r="P432">
        <v>17.2</v>
      </c>
    </row>
    <row r="433" spans="15:16" x14ac:dyDescent="0.55000000000000004">
      <c r="O433">
        <f t="shared" si="13"/>
        <v>3010</v>
      </c>
      <c r="P433">
        <v>17.399999999999999</v>
      </c>
    </row>
    <row r="434" spans="15:16" x14ac:dyDescent="0.55000000000000004">
      <c r="O434">
        <f t="shared" si="13"/>
        <v>3090</v>
      </c>
      <c r="P434">
        <v>17.600000000000001</v>
      </c>
    </row>
    <row r="435" spans="15:16" x14ac:dyDescent="0.55000000000000004">
      <c r="O435">
        <f t="shared" si="13"/>
        <v>3160</v>
      </c>
      <c r="P435">
        <v>17.8</v>
      </c>
    </row>
    <row r="436" spans="15:16" x14ac:dyDescent="0.55000000000000004">
      <c r="O436">
        <f t="shared" si="13"/>
        <v>3240.0000000000005</v>
      </c>
      <c r="P436">
        <v>18</v>
      </c>
    </row>
    <row r="437" spans="15:16" x14ac:dyDescent="0.55000000000000004">
      <c r="O437">
        <f t="shared" si="13"/>
        <v>3319.9999999999995</v>
      </c>
      <c r="P437">
        <v>18.2</v>
      </c>
    </row>
    <row r="438" spans="15:16" x14ac:dyDescent="0.55000000000000004">
      <c r="O438">
        <f t="shared" si="13"/>
        <v>3400</v>
      </c>
      <c r="P438">
        <v>18.400000000000002</v>
      </c>
    </row>
    <row r="439" spans="15:16" x14ac:dyDescent="0.55000000000000004">
      <c r="O439">
        <f t="shared" si="13"/>
        <v>3479.9999999999995</v>
      </c>
      <c r="P439">
        <v>18.700000000000003</v>
      </c>
    </row>
    <row r="440" spans="15:16" x14ac:dyDescent="0.55000000000000004">
      <c r="O440">
        <f t="shared" si="13"/>
        <v>3569.9999999999995</v>
      </c>
      <c r="P440">
        <v>18.899999999999999</v>
      </c>
    </row>
    <row r="441" spans="15:16" x14ac:dyDescent="0.55000000000000004">
      <c r="O441">
        <f t="shared" si="13"/>
        <v>3650</v>
      </c>
      <c r="P441">
        <v>19.099999999999998</v>
      </c>
    </row>
    <row r="442" spans="15:16" x14ac:dyDescent="0.55000000000000004">
      <c r="O442">
        <f t="shared" si="13"/>
        <v>3740.0000000000005</v>
      </c>
      <c r="P442">
        <v>19.3</v>
      </c>
    </row>
    <row r="443" spans="15:16" x14ac:dyDescent="0.55000000000000004">
      <c r="O443">
        <f t="shared" si="13"/>
        <v>3829.9999999999995</v>
      </c>
      <c r="P443">
        <v>19.600000000000001</v>
      </c>
    </row>
    <row r="444" spans="15:16" x14ac:dyDescent="0.55000000000000004">
      <c r="O444">
        <f t="shared" si="13"/>
        <v>3920.0000000000005</v>
      </c>
      <c r="P444">
        <v>19.8</v>
      </c>
    </row>
    <row r="445" spans="15:16" x14ac:dyDescent="0.55000000000000004">
      <c r="O445">
        <f t="shared" si="13"/>
        <v>4019.9999999999995</v>
      </c>
      <c r="P445">
        <v>20</v>
      </c>
    </row>
    <row r="446" spans="15:16" x14ac:dyDescent="0.55000000000000004">
      <c r="O446">
        <f t="shared" si="13"/>
        <v>4120</v>
      </c>
      <c r="P446">
        <v>20.299999999999997</v>
      </c>
    </row>
    <row r="447" spans="15:16" x14ac:dyDescent="0.55000000000000004">
      <c r="O447">
        <f t="shared" si="13"/>
        <v>4220</v>
      </c>
      <c r="P447">
        <v>20.5</v>
      </c>
    </row>
    <row r="448" spans="15:16" x14ac:dyDescent="0.55000000000000004">
      <c r="O448">
        <f t="shared" si="13"/>
        <v>4320</v>
      </c>
      <c r="P448">
        <v>20.8</v>
      </c>
    </row>
    <row r="449" spans="15:16" x14ac:dyDescent="0.55000000000000004">
      <c r="O449">
        <f t="shared" si="13"/>
        <v>4420</v>
      </c>
      <c r="P449">
        <v>21</v>
      </c>
    </row>
    <row r="450" spans="15:16" x14ac:dyDescent="0.55000000000000004">
      <c r="O450">
        <f t="shared" si="13"/>
        <v>4530</v>
      </c>
      <c r="P450">
        <v>21.299999999999997</v>
      </c>
    </row>
    <row r="451" spans="15:16" x14ac:dyDescent="0.55000000000000004">
      <c r="O451">
        <f t="shared" si="13"/>
        <v>4640</v>
      </c>
      <c r="P451">
        <v>21.5</v>
      </c>
    </row>
    <row r="452" spans="15:16" x14ac:dyDescent="0.55000000000000004">
      <c r="O452">
        <f t="shared" si="13"/>
        <v>4750</v>
      </c>
      <c r="P452">
        <v>21.8</v>
      </c>
    </row>
    <row r="453" spans="15:16" x14ac:dyDescent="0.55000000000000004">
      <c r="O453">
        <f t="shared" si="13"/>
        <v>4870</v>
      </c>
      <c r="P453">
        <v>22.1</v>
      </c>
    </row>
    <row r="454" spans="15:16" x14ac:dyDescent="0.55000000000000004">
      <c r="O454">
        <f t="shared" si="13"/>
        <v>4990.0000000000009</v>
      </c>
      <c r="P454">
        <v>22.3</v>
      </c>
    </row>
    <row r="455" spans="15:16" x14ac:dyDescent="0.55000000000000004">
      <c r="O455">
        <f t="shared" si="13"/>
        <v>5110</v>
      </c>
      <c r="P455">
        <v>22.599999999999998</v>
      </c>
    </row>
    <row r="456" spans="15:16" x14ac:dyDescent="0.55000000000000004">
      <c r="O456">
        <f t="shared" si="13"/>
        <v>5230</v>
      </c>
      <c r="P456">
        <v>22.9</v>
      </c>
    </row>
    <row r="457" spans="15:16" x14ac:dyDescent="0.55000000000000004">
      <c r="O457">
        <f t="shared" si="13"/>
        <v>5360</v>
      </c>
      <c r="P457">
        <v>23.2</v>
      </c>
    </row>
    <row r="458" spans="15:16" x14ac:dyDescent="0.55000000000000004">
      <c r="O458">
        <f t="shared" si="13"/>
        <v>5490.0000000000009</v>
      </c>
      <c r="P458">
        <v>23.4</v>
      </c>
    </row>
    <row r="459" spans="15:16" x14ac:dyDescent="0.55000000000000004">
      <c r="O459">
        <f t="shared" si="13"/>
        <v>5620</v>
      </c>
      <c r="P459">
        <v>23.700000000000003</v>
      </c>
    </row>
    <row r="460" spans="15:16" x14ac:dyDescent="0.55000000000000004">
      <c r="O460">
        <f t="shared" si="13"/>
        <v>5759.9999999999991</v>
      </c>
      <c r="P460">
        <v>24</v>
      </c>
    </row>
    <row r="461" spans="15:16" x14ac:dyDescent="0.55000000000000004">
      <c r="O461">
        <f t="shared" si="13"/>
        <v>5900</v>
      </c>
      <c r="P461">
        <v>24.3</v>
      </c>
    </row>
    <row r="462" spans="15:16" x14ac:dyDescent="0.55000000000000004">
      <c r="O462">
        <f t="shared" si="13"/>
        <v>6040</v>
      </c>
      <c r="P462">
        <v>24.6</v>
      </c>
    </row>
    <row r="463" spans="15:16" x14ac:dyDescent="0.55000000000000004">
      <c r="O463">
        <f t="shared" si="13"/>
        <v>6190.0000000000009</v>
      </c>
      <c r="P463">
        <v>24.900000000000002</v>
      </c>
    </row>
    <row r="464" spans="15:16" x14ac:dyDescent="0.55000000000000004">
      <c r="O464">
        <f t="shared" si="13"/>
        <v>6340</v>
      </c>
      <c r="P464">
        <v>25.2</v>
      </c>
    </row>
    <row r="465" spans="15:16" x14ac:dyDescent="0.55000000000000004">
      <c r="O465">
        <f t="shared" si="13"/>
        <v>6490.0000000000009</v>
      </c>
      <c r="P465">
        <v>25.5</v>
      </c>
    </row>
    <row r="466" spans="15:16" x14ac:dyDescent="0.55000000000000004">
      <c r="O466">
        <f t="shared" si="13"/>
        <v>6650</v>
      </c>
      <c r="P466">
        <v>25.8</v>
      </c>
    </row>
    <row r="467" spans="15:16" x14ac:dyDescent="0.55000000000000004">
      <c r="O467">
        <f t="shared" si="13"/>
        <v>6809.9999999999991</v>
      </c>
      <c r="P467">
        <v>26.099999999999998</v>
      </c>
    </row>
    <row r="468" spans="15:16" x14ac:dyDescent="0.55000000000000004">
      <c r="O468">
        <f t="shared" si="13"/>
        <v>6980.0000000000009</v>
      </c>
      <c r="P468">
        <v>26.400000000000002</v>
      </c>
    </row>
    <row r="469" spans="15:16" x14ac:dyDescent="0.55000000000000004">
      <c r="O469">
        <f t="shared" si="13"/>
        <v>7150</v>
      </c>
      <c r="P469">
        <v>26.7</v>
      </c>
    </row>
    <row r="470" spans="15:16" x14ac:dyDescent="0.55000000000000004">
      <c r="O470">
        <f t="shared" si="13"/>
        <v>7320</v>
      </c>
      <c r="P470">
        <v>27.1</v>
      </c>
    </row>
    <row r="471" spans="15:16" x14ac:dyDescent="0.55000000000000004">
      <c r="O471">
        <f t="shared" si="13"/>
        <v>7500</v>
      </c>
      <c r="P471">
        <v>27.400000000000002</v>
      </c>
    </row>
    <row r="472" spans="15:16" x14ac:dyDescent="0.55000000000000004">
      <c r="O472">
        <f t="shared" si="13"/>
        <v>7680</v>
      </c>
      <c r="P472">
        <v>27.7</v>
      </c>
    </row>
    <row r="473" spans="15:16" x14ac:dyDescent="0.55000000000000004">
      <c r="O473">
        <f t="shared" si="13"/>
        <v>7870</v>
      </c>
      <c r="P473">
        <v>28</v>
      </c>
    </row>
    <row r="474" spans="15:16" x14ac:dyDescent="0.55000000000000004">
      <c r="O474">
        <f t="shared" si="13"/>
        <v>8060.0000000000009</v>
      </c>
      <c r="P474">
        <v>28.4</v>
      </c>
    </row>
    <row r="475" spans="15:16" x14ac:dyDescent="0.55000000000000004">
      <c r="O475">
        <f t="shared" si="13"/>
        <v>8250</v>
      </c>
      <c r="P475">
        <v>28.700000000000003</v>
      </c>
    </row>
    <row r="476" spans="15:16" x14ac:dyDescent="0.55000000000000004">
      <c r="O476">
        <f t="shared" si="13"/>
        <v>8450</v>
      </c>
      <c r="P476">
        <v>29.1</v>
      </c>
    </row>
    <row r="477" spans="15:16" x14ac:dyDescent="0.55000000000000004">
      <c r="O477">
        <f t="shared" si="13"/>
        <v>8660</v>
      </c>
      <c r="P477">
        <v>29.4</v>
      </c>
    </row>
    <row r="478" spans="15:16" x14ac:dyDescent="0.55000000000000004">
      <c r="O478">
        <f t="shared" si="13"/>
        <v>8869.9999999999982</v>
      </c>
      <c r="P478">
        <v>29.8</v>
      </c>
    </row>
    <row r="479" spans="15:16" x14ac:dyDescent="0.55000000000000004">
      <c r="O479">
        <f t="shared" si="13"/>
        <v>9090</v>
      </c>
      <c r="P479">
        <v>30.099999999999998</v>
      </c>
    </row>
    <row r="480" spans="15:16" x14ac:dyDescent="0.55000000000000004">
      <c r="O480">
        <f t="shared" si="13"/>
        <v>9310</v>
      </c>
      <c r="P480">
        <v>30.5</v>
      </c>
    </row>
    <row r="481" spans="15:16" x14ac:dyDescent="0.55000000000000004">
      <c r="O481">
        <f t="shared" si="13"/>
        <v>9530</v>
      </c>
      <c r="P481">
        <v>30.9</v>
      </c>
    </row>
    <row r="482" spans="15:16" x14ac:dyDescent="0.55000000000000004">
      <c r="O482">
        <f t="shared" si="13"/>
        <v>9760</v>
      </c>
      <c r="P482">
        <v>31.200000000000003</v>
      </c>
    </row>
    <row r="483" spans="15:16" x14ac:dyDescent="0.55000000000000004">
      <c r="O483">
        <f t="shared" si="13"/>
        <v>10000</v>
      </c>
      <c r="P483">
        <v>31.6</v>
      </c>
    </row>
    <row r="484" spans="15:16" x14ac:dyDescent="0.55000000000000004">
      <c r="P484">
        <v>32</v>
      </c>
    </row>
    <row r="485" spans="15:16" x14ac:dyDescent="0.55000000000000004">
      <c r="P485">
        <v>32.400000000000006</v>
      </c>
    </row>
    <row r="486" spans="15:16" x14ac:dyDescent="0.55000000000000004">
      <c r="P486">
        <v>32.799999999999997</v>
      </c>
    </row>
    <row r="487" spans="15:16" x14ac:dyDescent="0.55000000000000004">
      <c r="P487">
        <v>33.199999999999996</v>
      </c>
    </row>
    <row r="488" spans="15:16" x14ac:dyDescent="0.55000000000000004">
      <c r="P488">
        <v>33.6</v>
      </c>
    </row>
    <row r="489" spans="15:16" x14ac:dyDescent="0.55000000000000004">
      <c r="P489">
        <v>34</v>
      </c>
    </row>
    <row r="490" spans="15:16" x14ac:dyDescent="0.55000000000000004">
      <c r="P490">
        <v>34.4</v>
      </c>
    </row>
    <row r="491" spans="15:16" x14ac:dyDescent="0.55000000000000004">
      <c r="P491">
        <v>34.799999999999997</v>
      </c>
    </row>
    <row r="492" spans="15:16" x14ac:dyDescent="0.55000000000000004">
      <c r="P492">
        <v>35.200000000000003</v>
      </c>
    </row>
    <row r="493" spans="15:16" x14ac:dyDescent="0.55000000000000004">
      <c r="P493">
        <v>35.699999999999996</v>
      </c>
    </row>
    <row r="494" spans="15:16" x14ac:dyDescent="0.55000000000000004">
      <c r="P494">
        <v>36.1</v>
      </c>
    </row>
    <row r="495" spans="15:16" x14ac:dyDescent="0.55000000000000004">
      <c r="P495">
        <v>36.5</v>
      </c>
    </row>
    <row r="496" spans="15:16" x14ac:dyDescent="0.55000000000000004">
      <c r="P496">
        <v>37</v>
      </c>
    </row>
    <row r="497" spans="16:16" x14ac:dyDescent="0.55000000000000004">
      <c r="P497">
        <v>37.400000000000006</v>
      </c>
    </row>
    <row r="498" spans="16:16" x14ac:dyDescent="0.55000000000000004">
      <c r="P498">
        <v>37.9</v>
      </c>
    </row>
    <row r="499" spans="16:16" x14ac:dyDescent="0.55000000000000004">
      <c r="P499">
        <v>38.299999999999997</v>
      </c>
    </row>
    <row r="500" spans="16:16" x14ac:dyDescent="0.55000000000000004">
      <c r="P500">
        <v>38.799999999999997</v>
      </c>
    </row>
    <row r="501" spans="16:16" x14ac:dyDescent="0.55000000000000004">
      <c r="P501">
        <v>39.200000000000003</v>
      </c>
    </row>
    <row r="502" spans="16:16" x14ac:dyDescent="0.55000000000000004">
      <c r="P502">
        <v>39.700000000000003</v>
      </c>
    </row>
    <row r="503" spans="16:16" x14ac:dyDescent="0.55000000000000004">
      <c r="P503">
        <v>40.199999999999996</v>
      </c>
    </row>
    <row r="504" spans="16:16" x14ac:dyDescent="0.55000000000000004">
      <c r="P504">
        <v>40.700000000000003</v>
      </c>
    </row>
    <row r="505" spans="16:16" x14ac:dyDescent="0.55000000000000004">
      <c r="P505">
        <v>41.2</v>
      </c>
    </row>
    <row r="506" spans="16:16" x14ac:dyDescent="0.55000000000000004">
      <c r="P506">
        <v>41.7</v>
      </c>
    </row>
    <row r="507" spans="16:16" x14ac:dyDescent="0.55000000000000004">
      <c r="P507">
        <v>42.199999999999996</v>
      </c>
    </row>
    <row r="508" spans="16:16" x14ac:dyDescent="0.55000000000000004">
      <c r="P508">
        <v>42.699999999999996</v>
      </c>
    </row>
    <row r="509" spans="16:16" x14ac:dyDescent="0.55000000000000004">
      <c r="P509">
        <v>43.2</v>
      </c>
    </row>
    <row r="510" spans="16:16" x14ac:dyDescent="0.55000000000000004">
      <c r="P510">
        <v>43.7</v>
      </c>
    </row>
    <row r="511" spans="16:16" x14ac:dyDescent="0.55000000000000004">
      <c r="P511">
        <v>44.2</v>
      </c>
    </row>
    <row r="512" spans="16:16" x14ac:dyDescent="0.55000000000000004">
      <c r="P512">
        <v>44.800000000000004</v>
      </c>
    </row>
    <row r="513" spans="16:16" x14ac:dyDescent="0.55000000000000004">
      <c r="P513">
        <v>45.300000000000004</v>
      </c>
    </row>
    <row r="514" spans="16:16" x14ac:dyDescent="0.55000000000000004">
      <c r="P514">
        <v>45.9</v>
      </c>
    </row>
    <row r="515" spans="16:16" x14ac:dyDescent="0.55000000000000004">
      <c r="P515">
        <v>46.4</v>
      </c>
    </row>
    <row r="516" spans="16:16" x14ac:dyDescent="0.55000000000000004">
      <c r="P516">
        <v>47</v>
      </c>
    </row>
    <row r="517" spans="16:16" x14ac:dyDescent="0.55000000000000004">
      <c r="P517">
        <v>47.5</v>
      </c>
    </row>
    <row r="518" spans="16:16" x14ac:dyDescent="0.55000000000000004">
      <c r="P518">
        <v>48.099999999999994</v>
      </c>
    </row>
    <row r="519" spans="16:16" x14ac:dyDescent="0.55000000000000004">
      <c r="P519">
        <v>48.7</v>
      </c>
    </row>
    <row r="520" spans="16:16" x14ac:dyDescent="0.55000000000000004">
      <c r="P520">
        <v>49.3</v>
      </c>
    </row>
    <row r="521" spans="16:16" x14ac:dyDescent="0.55000000000000004">
      <c r="P521">
        <v>49.900000000000006</v>
      </c>
    </row>
    <row r="522" spans="16:16" x14ac:dyDescent="0.55000000000000004">
      <c r="P522">
        <v>50.5</v>
      </c>
    </row>
    <row r="523" spans="16:16" x14ac:dyDescent="0.55000000000000004">
      <c r="P523">
        <v>51.1</v>
      </c>
    </row>
    <row r="524" spans="16:16" x14ac:dyDescent="0.55000000000000004">
      <c r="P524">
        <v>51.7</v>
      </c>
    </row>
    <row r="525" spans="16:16" x14ac:dyDescent="0.55000000000000004">
      <c r="P525">
        <v>52.300000000000004</v>
      </c>
    </row>
    <row r="526" spans="16:16" x14ac:dyDescent="0.55000000000000004">
      <c r="P526">
        <v>53</v>
      </c>
    </row>
    <row r="527" spans="16:16" x14ac:dyDescent="0.55000000000000004">
      <c r="P527">
        <v>53.6</v>
      </c>
    </row>
    <row r="528" spans="16:16" x14ac:dyDescent="0.55000000000000004">
      <c r="P528">
        <v>54.2</v>
      </c>
    </row>
    <row r="529" spans="16:16" x14ac:dyDescent="0.55000000000000004">
      <c r="P529">
        <v>54.900000000000006</v>
      </c>
    </row>
    <row r="530" spans="16:16" x14ac:dyDescent="0.55000000000000004">
      <c r="P530">
        <v>55.599999999999994</v>
      </c>
    </row>
    <row r="531" spans="16:16" x14ac:dyDescent="0.55000000000000004">
      <c r="P531">
        <v>56.2</v>
      </c>
    </row>
    <row r="532" spans="16:16" x14ac:dyDescent="0.55000000000000004">
      <c r="P532">
        <v>56.900000000000006</v>
      </c>
    </row>
    <row r="533" spans="16:16" x14ac:dyDescent="0.55000000000000004">
      <c r="P533">
        <v>57.599999999999994</v>
      </c>
    </row>
    <row r="534" spans="16:16" x14ac:dyDescent="0.55000000000000004">
      <c r="P534">
        <v>58.3</v>
      </c>
    </row>
    <row r="535" spans="16:16" x14ac:dyDescent="0.55000000000000004">
      <c r="P535">
        <v>59</v>
      </c>
    </row>
    <row r="536" spans="16:16" x14ac:dyDescent="0.55000000000000004">
      <c r="P536">
        <v>59.699999999999996</v>
      </c>
    </row>
    <row r="537" spans="16:16" x14ac:dyDescent="0.55000000000000004">
      <c r="P537">
        <v>60.4</v>
      </c>
    </row>
    <row r="538" spans="16:16" x14ac:dyDescent="0.55000000000000004">
      <c r="P538">
        <v>61.2</v>
      </c>
    </row>
    <row r="539" spans="16:16" x14ac:dyDescent="0.55000000000000004">
      <c r="P539">
        <v>61.900000000000006</v>
      </c>
    </row>
    <row r="540" spans="16:16" x14ac:dyDescent="0.55000000000000004">
      <c r="P540">
        <v>62.599999999999994</v>
      </c>
    </row>
    <row r="541" spans="16:16" x14ac:dyDescent="0.55000000000000004">
      <c r="P541">
        <v>63.4</v>
      </c>
    </row>
    <row r="542" spans="16:16" x14ac:dyDescent="0.55000000000000004">
      <c r="P542">
        <v>64.2</v>
      </c>
    </row>
    <row r="543" spans="16:16" x14ac:dyDescent="0.55000000000000004">
      <c r="P543">
        <v>64.900000000000006</v>
      </c>
    </row>
    <row r="544" spans="16:16" x14ac:dyDescent="0.55000000000000004">
      <c r="P544">
        <v>65.7</v>
      </c>
    </row>
    <row r="545" spans="16:16" x14ac:dyDescent="0.55000000000000004">
      <c r="P545">
        <v>66.5</v>
      </c>
    </row>
    <row r="546" spans="16:16" x14ac:dyDescent="0.55000000000000004">
      <c r="P546">
        <v>67.300000000000011</v>
      </c>
    </row>
    <row r="547" spans="16:16" x14ac:dyDescent="0.55000000000000004">
      <c r="P547">
        <v>68.099999999999994</v>
      </c>
    </row>
    <row r="548" spans="16:16" x14ac:dyDescent="0.55000000000000004">
      <c r="P548">
        <v>69</v>
      </c>
    </row>
    <row r="549" spans="16:16" x14ac:dyDescent="0.55000000000000004">
      <c r="P549">
        <v>69.800000000000011</v>
      </c>
    </row>
    <row r="550" spans="16:16" x14ac:dyDescent="0.55000000000000004">
      <c r="P550">
        <v>70.599999999999994</v>
      </c>
    </row>
    <row r="551" spans="16:16" x14ac:dyDescent="0.55000000000000004">
      <c r="P551">
        <v>71.5</v>
      </c>
    </row>
    <row r="552" spans="16:16" x14ac:dyDescent="0.55000000000000004">
      <c r="P552">
        <v>72.300000000000011</v>
      </c>
    </row>
    <row r="553" spans="16:16" x14ac:dyDescent="0.55000000000000004">
      <c r="P553">
        <v>73.2</v>
      </c>
    </row>
    <row r="554" spans="16:16" x14ac:dyDescent="0.55000000000000004">
      <c r="P554">
        <v>74.099999999999994</v>
      </c>
    </row>
    <row r="555" spans="16:16" x14ac:dyDescent="0.55000000000000004">
      <c r="P555">
        <v>75</v>
      </c>
    </row>
    <row r="556" spans="16:16" x14ac:dyDescent="0.55000000000000004">
      <c r="P556">
        <v>75.900000000000006</v>
      </c>
    </row>
    <row r="557" spans="16:16" x14ac:dyDescent="0.55000000000000004">
      <c r="P557">
        <v>76.8</v>
      </c>
    </row>
    <row r="558" spans="16:16" x14ac:dyDescent="0.55000000000000004">
      <c r="P558">
        <v>77.699999999999989</v>
      </c>
    </row>
    <row r="559" spans="16:16" x14ac:dyDescent="0.55000000000000004">
      <c r="P559">
        <v>78.7</v>
      </c>
    </row>
    <row r="560" spans="16:16" x14ac:dyDescent="0.55000000000000004">
      <c r="P560">
        <v>79.599999999999994</v>
      </c>
    </row>
    <row r="561" spans="16:16" x14ac:dyDescent="0.55000000000000004">
      <c r="P561">
        <v>80.600000000000009</v>
      </c>
    </row>
    <row r="562" spans="16:16" x14ac:dyDescent="0.55000000000000004">
      <c r="P562">
        <v>81.599999999999994</v>
      </c>
    </row>
    <row r="563" spans="16:16" x14ac:dyDescent="0.55000000000000004">
      <c r="P563">
        <v>82.5</v>
      </c>
    </row>
    <row r="564" spans="16:16" x14ac:dyDescent="0.55000000000000004">
      <c r="P564">
        <v>83.5</v>
      </c>
    </row>
    <row r="565" spans="16:16" x14ac:dyDescent="0.55000000000000004">
      <c r="P565">
        <v>84.5</v>
      </c>
    </row>
    <row r="566" spans="16:16" x14ac:dyDescent="0.55000000000000004">
      <c r="P566">
        <v>85.600000000000009</v>
      </c>
    </row>
    <row r="567" spans="16:16" x14ac:dyDescent="0.55000000000000004">
      <c r="P567">
        <v>86.6</v>
      </c>
    </row>
    <row r="568" spans="16:16" x14ac:dyDescent="0.55000000000000004">
      <c r="P568">
        <v>87.6</v>
      </c>
    </row>
    <row r="569" spans="16:16" x14ac:dyDescent="0.55000000000000004">
      <c r="P569">
        <v>88.699999999999989</v>
      </c>
    </row>
    <row r="570" spans="16:16" x14ac:dyDescent="0.55000000000000004">
      <c r="P570">
        <v>89.800000000000011</v>
      </c>
    </row>
    <row r="571" spans="16:16" x14ac:dyDescent="0.55000000000000004">
      <c r="P571">
        <v>90.9</v>
      </c>
    </row>
    <row r="572" spans="16:16" x14ac:dyDescent="0.55000000000000004">
      <c r="P572">
        <v>92</v>
      </c>
    </row>
    <row r="573" spans="16:16" x14ac:dyDescent="0.55000000000000004">
      <c r="P573">
        <v>93.100000000000009</v>
      </c>
    </row>
    <row r="574" spans="16:16" x14ac:dyDescent="0.55000000000000004">
      <c r="P574">
        <v>94.2</v>
      </c>
    </row>
    <row r="575" spans="16:16" x14ac:dyDescent="0.55000000000000004">
      <c r="P575">
        <v>95.3</v>
      </c>
    </row>
    <row r="576" spans="16:16" x14ac:dyDescent="0.55000000000000004">
      <c r="P576">
        <v>96.5</v>
      </c>
    </row>
    <row r="577" spans="16:16" x14ac:dyDescent="0.55000000000000004">
      <c r="P577">
        <v>97.6</v>
      </c>
    </row>
    <row r="578" spans="16:16" x14ac:dyDescent="0.55000000000000004">
      <c r="P578">
        <v>98.800000000000011</v>
      </c>
    </row>
    <row r="579" spans="16:16" x14ac:dyDescent="0.55000000000000004">
      <c r="P579">
        <f>P195*100</f>
        <v>100</v>
      </c>
    </row>
    <row r="580" spans="16:16" x14ac:dyDescent="0.55000000000000004">
      <c r="P580">
        <f t="shared" ref="P580:P643" si="14">P196*100</f>
        <v>101</v>
      </c>
    </row>
    <row r="581" spans="16:16" x14ac:dyDescent="0.55000000000000004">
      <c r="P581">
        <f t="shared" si="14"/>
        <v>102</v>
      </c>
    </row>
    <row r="582" spans="16:16" x14ac:dyDescent="0.55000000000000004">
      <c r="P582">
        <f t="shared" si="14"/>
        <v>104</v>
      </c>
    </row>
    <row r="583" spans="16:16" x14ac:dyDescent="0.55000000000000004">
      <c r="P583">
        <f t="shared" si="14"/>
        <v>105</v>
      </c>
    </row>
    <row r="584" spans="16:16" x14ac:dyDescent="0.55000000000000004">
      <c r="P584">
        <f t="shared" si="14"/>
        <v>106</v>
      </c>
    </row>
    <row r="585" spans="16:16" x14ac:dyDescent="0.55000000000000004">
      <c r="P585">
        <f t="shared" si="14"/>
        <v>107</v>
      </c>
    </row>
    <row r="586" spans="16:16" x14ac:dyDescent="0.55000000000000004">
      <c r="P586">
        <f t="shared" si="14"/>
        <v>109.00000000000001</v>
      </c>
    </row>
    <row r="587" spans="16:16" x14ac:dyDescent="0.55000000000000004">
      <c r="P587">
        <f t="shared" si="14"/>
        <v>110.00000000000001</v>
      </c>
    </row>
    <row r="588" spans="16:16" x14ac:dyDescent="0.55000000000000004">
      <c r="P588">
        <f t="shared" si="14"/>
        <v>111.00000000000001</v>
      </c>
    </row>
    <row r="589" spans="16:16" x14ac:dyDescent="0.55000000000000004">
      <c r="P589">
        <f t="shared" si="14"/>
        <v>112.99999999999999</v>
      </c>
    </row>
    <row r="590" spans="16:16" x14ac:dyDescent="0.55000000000000004">
      <c r="P590">
        <f t="shared" si="14"/>
        <v>113.99999999999999</v>
      </c>
    </row>
    <row r="591" spans="16:16" x14ac:dyDescent="0.55000000000000004">
      <c r="P591">
        <f t="shared" si="14"/>
        <v>114.99999999999999</v>
      </c>
    </row>
    <row r="592" spans="16:16" x14ac:dyDescent="0.55000000000000004">
      <c r="P592">
        <f t="shared" si="14"/>
        <v>117</v>
      </c>
    </row>
    <row r="593" spans="16:16" x14ac:dyDescent="0.55000000000000004">
      <c r="P593">
        <f t="shared" si="14"/>
        <v>118</v>
      </c>
    </row>
    <row r="594" spans="16:16" x14ac:dyDescent="0.55000000000000004">
      <c r="P594">
        <f t="shared" si="14"/>
        <v>120</v>
      </c>
    </row>
    <row r="595" spans="16:16" x14ac:dyDescent="0.55000000000000004">
      <c r="P595">
        <f t="shared" si="14"/>
        <v>121</v>
      </c>
    </row>
    <row r="596" spans="16:16" x14ac:dyDescent="0.55000000000000004">
      <c r="P596">
        <f t="shared" si="14"/>
        <v>123</v>
      </c>
    </row>
    <row r="597" spans="16:16" x14ac:dyDescent="0.55000000000000004">
      <c r="P597">
        <f t="shared" si="14"/>
        <v>124</v>
      </c>
    </row>
    <row r="598" spans="16:16" x14ac:dyDescent="0.55000000000000004">
      <c r="P598">
        <f t="shared" si="14"/>
        <v>126</v>
      </c>
    </row>
    <row r="599" spans="16:16" x14ac:dyDescent="0.55000000000000004">
      <c r="P599">
        <f t="shared" si="14"/>
        <v>127</v>
      </c>
    </row>
    <row r="600" spans="16:16" x14ac:dyDescent="0.55000000000000004">
      <c r="P600">
        <f t="shared" si="14"/>
        <v>129</v>
      </c>
    </row>
    <row r="601" spans="16:16" x14ac:dyDescent="0.55000000000000004">
      <c r="P601">
        <f t="shared" si="14"/>
        <v>130</v>
      </c>
    </row>
    <row r="602" spans="16:16" x14ac:dyDescent="0.55000000000000004">
      <c r="P602">
        <f t="shared" si="14"/>
        <v>132</v>
      </c>
    </row>
    <row r="603" spans="16:16" x14ac:dyDescent="0.55000000000000004">
      <c r="P603">
        <f t="shared" si="14"/>
        <v>133</v>
      </c>
    </row>
    <row r="604" spans="16:16" x14ac:dyDescent="0.55000000000000004">
      <c r="P604">
        <f t="shared" si="14"/>
        <v>135</v>
      </c>
    </row>
    <row r="605" spans="16:16" x14ac:dyDescent="0.55000000000000004">
      <c r="P605">
        <f t="shared" si="14"/>
        <v>137</v>
      </c>
    </row>
    <row r="606" spans="16:16" x14ac:dyDescent="0.55000000000000004">
      <c r="P606">
        <f t="shared" si="14"/>
        <v>138</v>
      </c>
    </row>
    <row r="607" spans="16:16" x14ac:dyDescent="0.55000000000000004">
      <c r="P607">
        <f t="shared" si="14"/>
        <v>140</v>
      </c>
    </row>
    <row r="608" spans="16:16" x14ac:dyDescent="0.55000000000000004">
      <c r="P608">
        <f t="shared" si="14"/>
        <v>142</v>
      </c>
    </row>
    <row r="609" spans="16:16" x14ac:dyDescent="0.55000000000000004">
      <c r="P609">
        <f t="shared" si="14"/>
        <v>143</v>
      </c>
    </row>
    <row r="610" spans="16:16" x14ac:dyDescent="0.55000000000000004">
      <c r="P610">
        <f t="shared" si="14"/>
        <v>145</v>
      </c>
    </row>
    <row r="611" spans="16:16" x14ac:dyDescent="0.55000000000000004">
      <c r="P611">
        <f t="shared" si="14"/>
        <v>147</v>
      </c>
    </row>
    <row r="612" spans="16:16" x14ac:dyDescent="0.55000000000000004">
      <c r="P612">
        <f t="shared" si="14"/>
        <v>149</v>
      </c>
    </row>
    <row r="613" spans="16:16" x14ac:dyDescent="0.55000000000000004">
      <c r="P613">
        <f t="shared" si="14"/>
        <v>150</v>
      </c>
    </row>
    <row r="614" spans="16:16" x14ac:dyDescent="0.55000000000000004">
      <c r="P614">
        <f t="shared" si="14"/>
        <v>152</v>
      </c>
    </row>
    <row r="615" spans="16:16" x14ac:dyDescent="0.55000000000000004">
      <c r="P615">
        <f t="shared" si="14"/>
        <v>154</v>
      </c>
    </row>
    <row r="616" spans="16:16" x14ac:dyDescent="0.55000000000000004">
      <c r="P616">
        <f t="shared" si="14"/>
        <v>156</v>
      </c>
    </row>
    <row r="617" spans="16:16" x14ac:dyDescent="0.55000000000000004">
      <c r="P617">
        <f t="shared" si="14"/>
        <v>158</v>
      </c>
    </row>
    <row r="618" spans="16:16" x14ac:dyDescent="0.55000000000000004">
      <c r="P618">
        <f t="shared" si="14"/>
        <v>160</v>
      </c>
    </row>
    <row r="619" spans="16:16" x14ac:dyDescent="0.55000000000000004">
      <c r="P619">
        <f t="shared" si="14"/>
        <v>162</v>
      </c>
    </row>
    <row r="620" spans="16:16" x14ac:dyDescent="0.55000000000000004">
      <c r="P620">
        <f t="shared" si="14"/>
        <v>164</v>
      </c>
    </row>
    <row r="621" spans="16:16" x14ac:dyDescent="0.55000000000000004">
      <c r="P621">
        <f t="shared" si="14"/>
        <v>165</v>
      </c>
    </row>
    <row r="622" spans="16:16" x14ac:dyDescent="0.55000000000000004">
      <c r="P622">
        <f t="shared" si="14"/>
        <v>167</v>
      </c>
    </row>
    <row r="623" spans="16:16" x14ac:dyDescent="0.55000000000000004">
      <c r="P623">
        <f t="shared" si="14"/>
        <v>169</v>
      </c>
    </row>
    <row r="624" spans="16:16" x14ac:dyDescent="0.55000000000000004">
      <c r="P624">
        <f t="shared" si="14"/>
        <v>172</v>
      </c>
    </row>
    <row r="625" spans="16:16" x14ac:dyDescent="0.55000000000000004">
      <c r="P625">
        <f t="shared" si="14"/>
        <v>174</v>
      </c>
    </row>
    <row r="626" spans="16:16" x14ac:dyDescent="0.55000000000000004">
      <c r="P626">
        <f t="shared" si="14"/>
        <v>176</v>
      </c>
    </row>
    <row r="627" spans="16:16" x14ac:dyDescent="0.55000000000000004">
      <c r="P627">
        <f t="shared" si="14"/>
        <v>178</v>
      </c>
    </row>
    <row r="628" spans="16:16" x14ac:dyDescent="0.55000000000000004">
      <c r="P628">
        <f t="shared" si="14"/>
        <v>180</v>
      </c>
    </row>
    <row r="629" spans="16:16" x14ac:dyDescent="0.55000000000000004">
      <c r="P629">
        <f t="shared" si="14"/>
        <v>182</v>
      </c>
    </row>
    <row r="630" spans="16:16" x14ac:dyDescent="0.55000000000000004">
      <c r="P630">
        <f t="shared" si="14"/>
        <v>184</v>
      </c>
    </row>
    <row r="631" spans="16:16" x14ac:dyDescent="0.55000000000000004">
      <c r="P631">
        <f t="shared" si="14"/>
        <v>187</v>
      </c>
    </row>
    <row r="632" spans="16:16" x14ac:dyDescent="0.55000000000000004">
      <c r="P632">
        <f t="shared" si="14"/>
        <v>189</v>
      </c>
    </row>
    <row r="633" spans="16:16" x14ac:dyDescent="0.55000000000000004">
      <c r="P633">
        <f t="shared" si="14"/>
        <v>191</v>
      </c>
    </row>
    <row r="634" spans="16:16" x14ac:dyDescent="0.55000000000000004">
      <c r="P634">
        <f t="shared" si="14"/>
        <v>193</v>
      </c>
    </row>
    <row r="635" spans="16:16" x14ac:dyDescent="0.55000000000000004">
      <c r="P635">
        <f t="shared" si="14"/>
        <v>196</v>
      </c>
    </row>
    <row r="636" spans="16:16" x14ac:dyDescent="0.55000000000000004">
      <c r="P636">
        <f t="shared" si="14"/>
        <v>198</v>
      </c>
    </row>
    <row r="637" spans="16:16" x14ac:dyDescent="0.55000000000000004">
      <c r="P637">
        <f t="shared" si="14"/>
        <v>200</v>
      </c>
    </row>
    <row r="638" spans="16:16" x14ac:dyDescent="0.55000000000000004">
      <c r="P638">
        <f t="shared" si="14"/>
        <v>202.99999999999997</v>
      </c>
    </row>
    <row r="639" spans="16:16" x14ac:dyDescent="0.55000000000000004">
      <c r="P639">
        <f t="shared" si="14"/>
        <v>204.99999999999997</v>
      </c>
    </row>
    <row r="640" spans="16:16" x14ac:dyDescent="0.55000000000000004">
      <c r="P640">
        <f t="shared" si="14"/>
        <v>208</v>
      </c>
    </row>
    <row r="641" spans="16:16" x14ac:dyDescent="0.55000000000000004">
      <c r="P641">
        <f t="shared" si="14"/>
        <v>210</v>
      </c>
    </row>
    <row r="642" spans="16:16" x14ac:dyDescent="0.55000000000000004">
      <c r="P642">
        <f t="shared" si="14"/>
        <v>213</v>
      </c>
    </row>
    <row r="643" spans="16:16" x14ac:dyDescent="0.55000000000000004">
      <c r="P643">
        <f t="shared" si="14"/>
        <v>215</v>
      </c>
    </row>
    <row r="644" spans="16:16" x14ac:dyDescent="0.55000000000000004">
      <c r="P644">
        <f t="shared" ref="P644:P707" si="15">P260*100</f>
        <v>218.00000000000003</v>
      </c>
    </row>
    <row r="645" spans="16:16" x14ac:dyDescent="0.55000000000000004">
      <c r="P645">
        <f t="shared" si="15"/>
        <v>221</v>
      </c>
    </row>
    <row r="646" spans="16:16" x14ac:dyDescent="0.55000000000000004">
      <c r="P646">
        <f t="shared" si="15"/>
        <v>223</v>
      </c>
    </row>
    <row r="647" spans="16:16" x14ac:dyDescent="0.55000000000000004">
      <c r="P647">
        <f t="shared" si="15"/>
        <v>225.99999999999997</v>
      </c>
    </row>
    <row r="648" spans="16:16" x14ac:dyDescent="0.55000000000000004">
      <c r="P648">
        <f t="shared" si="15"/>
        <v>229</v>
      </c>
    </row>
    <row r="649" spans="16:16" x14ac:dyDescent="0.55000000000000004">
      <c r="P649">
        <f t="shared" si="15"/>
        <v>231.99999999999997</v>
      </c>
    </row>
    <row r="650" spans="16:16" x14ac:dyDescent="0.55000000000000004">
      <c r="P650">
        <f t="shared" si="15"/>
        <v>234</v>
      </c>
    </row>
    <row r="651" spans="16:16" x14ac:dyDescent="0.55000000000000004">
      <c r="P651">
        <f t="shared" si="15"/>
        <v>237</v>
      </c>
    </row>
    <row r="652" spans="16:16" x14ac:dyDescent="0.55000000000000004">
      <c r="P652">
        <f t="shared" si="15"/>
        <v>240</v>
      </c>
    </row>
    <row r="653" spans="16:16" x14ac:dyDescent="0.55000000000000004">
      <c r="P653">
        <f t="shared" si="15"/>
        <v>243.00000000000003</v>
      </c>
    </row>
    <row r="654" spans="16:16" x14ac:dyDescent="0.55000000000000004">
      <c r="P654">
        <f t="shared" si="15"/>
        <v>246</v>
      </c>
    </row>
    <row r="655" spans="16:16" x14ac:dyDescent="0.55000000000000004">
      <c r="P655">
        <f t="shared" si="15"/>
        <v>249.00000000000003</v>
      </c>
    </row>
    <row r="656" spans="16:16" x14ac:dyDescent="0.55000000000000004">
      <c r="P656">
        <f t="shared" si="15"/>
        <v>252</v>
      </c>
    </row>
    <row r="657" spans="16:16" x14ac:dyDescent="0.55000000000000004">
      <c r="P657">
        <f t="shared" si="15"/>
        <v>254.99999999999997</v>
      </c>
    </row>
    <row r="658" spans="16:16" x14ac:dyDescent="0.55000000000000004">
      <c r="P658">
        <f t="shared" si="15"/>
        <v>258</v>
      </c>
    </row>
    <row r="659" spans="16:16" x14ac:dyDescent="0.55000000000000004">
      <c r="P659">
        <f t="shared" si="15"/>
        <v>261</v>
      </c>
    </row>
    <row r="660" spans="16:16" x14ac:dyDescent="0.55000000000000004">
      <c r="P660">
        <f t="shared" si="15"/>
        <v>264</v>
      </c>
    </row>
    <row r="661" spans="16:16" x14ac:dyDescent="0.55000000000000004">
      <c r="P661">
        <f t="shared" si="15"/>
        <v>267</v>
      </c>
    </row>
    <row r="662" spans="16:16" x14ac:dyDescent="0.55000000000000004">
      <c r="P662">
        <f t="shared" si="15"/>
        <v>271</v>
      </c>
    </row>
    <row r="663" spans="16:16" x14ac:dyDescent="0.55000000000000004">
      <c r="P663">
        <f t="shared" si="15"/>
        <v>274</v>
      </c>
    </row>
    <row r="664" spans="16:16" x14ac:dyDescent="0.55000000000000004">
      <c r="P664">
        <f t="shared" si="15"/>
        <v>277</v>
      </c>
    </row>
    <row r="665" spans="16:16" x14ac:dyDescent="0.55000000000000004">
      <c r="P665">
        <f t="shared" si="15"/>
        <v>280</v>
      </c>
    </row>
    <row r="666" spans="16:16" x14ac:dyDescent="0.55000000000000004">
      <c r="P666">
        <f t="shared" si="15"/>
        <v>284</v>
      </c>
    </row>
    <row r="667" spans="16:16" x14ac:dyDescent="0.55000000000000004">
      <c r="P667">
        <f t="shared" si="15"/>
        <v>287</v>
      </c>
    </row>
    <row r="668" spans="16:16" x14ac:dyDescent="0.55000000000000004">
      <c r="P668">
        <f t="shared" si="15"/>
        <v>291</v>
      </c>
    </row>
    <row r="669" spans="16:16" x14ac:dyDescent="0.55000000000000004">
      <c r="P669">
        <f t="shared" si="15"/>
        <v>294</v>
      </c>
    </row>
    <row r="670" spans="16:16" x14ac:dyDescent="0.55000000000000004">
      <c r="P670">
        <f t="shared" si="15"/>
        <v>298</v>
      </c>
    </row>
    <row r="671" spans="16:16" x14ac:dyDescent="0.55000000000000004">
      <c r="P671">
        <f t="shared" si="15"/>
        <v>301</v>
      </c>
    </row>
    <row r="672" spans="16:16" x14ac:dyDescent="0.55000000000000004">
      <c r="P672">
        <f t="shared" si="15"/>
        <v>305</v>
      </c>
    </row>
    <row r="673" spans="16:16" x14ac:dyDescent="0.55000000000000004">
      <c r="P673">
        <f t="shared" si="15"/>
        <v>309</v>
      </c>
    </row>
    <row r="674" spans="16:16" x14ac:dyDescent="0.55000000000000004">
      <c r="P674">
        <f t="shared" si="15"/>
        <v>312</v>
      </c>
    </row>
    <row r="675" spans="16:16" x14ac:dyDescent="0.55000000000000004">
      <c r="P675">
        <f t="shared" si="15"/>
        <v>316</v>
      </c>
    </row>
    <row r="676" spans="16:16" x14ac:dyDescent="0.55000000000000004">
      <c r="P676">
        <f t="shared" si="15"/>
        <v>320</v>
      </c>
    </row>
    <row r="677" spans="16:16" x14ac:dyDescent="0.55000000000000004">
      <c r="P677">
        <f t="shared" si="15"/>
        <v>324</v>
      </c>
    </row>
    <row r="678" spans="16:16" x14ac:dyDescent="0.55000000000000004">
      <c r="P678">
        <f t="shared" si="15"/>
        <v>328</v>
      </c>
    </row>
    <row r="679" spans="16:16" x14ac:dyDescent="0.55000000000000004">
      <c r="P679">
        <f t="shared" si="15"/>
        <v>332</v>
      </c>
    </row>
    <row r="680" spans="16:16" x14ac:dyDescent="0.55000000000000004">
      <c r="P680">
        <f t="shared" si="15"/>
        <v>336</v>
      </c>
    </row>
    <row r="681" spans="16:16" x14ac:dyDescent="0.55000000000000004">
      <c r="P681">
        <f t="shared" si="15"/>
        <v>340</v>
      </c>
    </row>
    <row r="682" spans="16:16" x14ac:dyDescent="0.55000000000000004">
      <c r="P682">
        <f t="shared" si="15"/>
        <v>344</v>
      </c>
    </row>
    <row r="683" spans="16:16" x14ac:dyDescent="0.55000000000000004">
      <c r="P683">
        <f t="shared" si="15"/>
        <v>348</v>
      </c>
    </row>
    <row r="684" spans="16:16" x14ac:dyDescent="0.55000000000000004">
      <c r="P684">
        <f t="shared" si="15"/>
        <v>352</v>
      </c>
    </row>
    <row r="685" spans="16:16" x14ac:dyDescent="0.55000000000000004">
      <c r="P685">
        <f t="shared" si="15"/>
        <v>357</v>
      </c>
    </row>
    <row r="686" spans="16:16" x14ac:dyDescent="0.55000000000000004">
      <c r="P686">
        <f t="shared" si="15"/>
        <v>361</v>
      </c>
    </row>
    <row r="687" spans="16:16" x14ac:dyDescent="0.55000000000000004">
      <c r="P687">
        <f t="shared" si="15"/>
        <v>365</v>
      </c>
    </row>
    <row r="688" spans="16:16" x14ac:dyDescent="0.55000000000000004">
      <c r="P688">
        <f t="shared" si="15"/>
        <v>370</v>
      </c>
    </row>
    <row r="689" spans="16:16" x14ac:dyDescent="0.55000000000000004">
      <c r="P689">
        <f t="shared" si="15"/>
        <v>374</v>
      </c>
    </row>
    <row r="690" spans="16:16" x14ac:dyDescent="0.55000000000000004">
      <c r="P690">
        <f t="shared" si="15"/>
        <v>379</v>
      </c>
    </row>
    <row r="691" spans="16:16" x14ac:dyDescent="0.55000000000000004">
      <c r="P691">
        <f t="shared" si="15"/>
        <v>383</v>
      </c>
    </row>
    <row r="692" spans="16:16" x14ac:dyDescent="0.55000000000000004">
      <c r="P692">
        <f t="shared" si="15"/>
        <v>388</v>
      </c>
    </row>
    <row r="693" spans="16:16" x14ac:dyDescent="0.55000000000000004">
      <c r="P693">
        <f t="shared" si="15"/>
        <v>392</v>
      </c>
    </row>
    <row r="694" spans="16:16" x14ac:dyDescent="0.55000000000000004">
      <c r="P694">
        <f t="shared" si="15"/>
        <v>397</v>
      </c>
    </row>
    <row r="695" spans="16:16" x14ac:dyDescent="0.55000000000000004">
      <c r="P695">
        <f t="shared" si="15"/>
        <v>401.99999999999994</v>
      </c>
    </row>
    <row r="696" spans="16:16" x14ac:dyDescent="0.55000000000000004">
      <c r="P696">
        <f t="shared" si="15"/>
        <v>407</v>
      </c>
    </row>
    <row r="697" spans="16:16" x14ac:dyDescent="0.55000000000000004">
      <c r="P697">
        <f t="shared" si="15"/>
        <v>412</v>
      </c>
    </row>
    <row r="698" spans="16:16" x14ac:dyDescent="0.55000000000000004">
      <c r="P698">
        <f t="shared" si="15"/>
        <v>417</v>
      </c>
    </row>
    <row r="699" spans="16:16" x14ac:dyDescent="0.55000000000000004">
      <c r="P699">
        <f t="shared" si="15"/>
        <v>422</v>
      </c>
    </row>
    <row r="700" spans="16:16" x14ac:dyDescent="0.55000000000000004">
      <c r="P700">
        <f t="shared" si="15"/>
        <v>426.99999999999994</v>
      </c>
    </row>
    <row r="701" spans="16:16" x14ac:dyDescent="0.55000000000000004">
      <c r="P701">
        <f t="shared" si="15"/>
        <v>432</v>
      </c>
    </row>
    <row r="702" spans="16:16" x14ac:dyDescent="0.55000000000000004">
      <c r="P702">
        <f t="shared" si="15"/>
        <v>437</v>
      </c>
    </row>
    <row r="703" spans="16:16" x14ac:dyDescent="0.55000000000000004">
      <c r="P703">
        <f t="shared" si="15"/>
        <v>442</v>
      </c>
    </row>
    <row r="704" spans="16:16" x14ac:dyDescent="0.55000000000000004">
      <c r="P704">
        <f t="shared" si="15"/>
        <v>448.00000000000006</v>
      </c>
    </row>
    <row r="705" spans="16:16" x14ac:dyDescent="0.55000000000000004">
      <c r="P705">
        <f t="shared" si="15"/>
        <v>453</v>
      </c>
    </row>
    <row r="706" spans="16:16" x14ac:dyDescent="0.55000000000000004">
      <c r="P706">
        <f t="shared" si="15"/>
        <v>459</v>
      </c>
    </row>
    <row r="707" spans="16:16" x14ac:dyDescent="0.55000000000000004">
      <c r="P707">
        <f t="shared" si="15"/>
        <v>463.99999999999994</v>
      </c>
    </row>
    <row r="708" spans="16:16" x14ac:dyDescent="0.55000000000000004">
      <c r="P708">
        <f t="shared" ref="P708:P771" si="16">P324*100</f>
        <v>470</v>
      </c>
    </row>
    <row r="709" spans="16:16" x14ac:dyDescent="0.55000000000000004">
      <c r="P709">
        <f t="shared" si="16"/>
        <v>475</v>
      </c>
    </row>
    <row r="710" spans="16:16" x14ac:dyDescent="0.55000000000000004">
      <c r="P710">
        <f t="shared" si="16"/>
        <v>480.99999999999994</v>
      </c>
    </row>
    <row r="711" spans="16:16" x14ac:dyDescent="0.55000000000000004">
      <c r="P711">
        <f t="shared" si="16"/>
        <v>487</v>
      </c>
    </row>
    <row r="712" spans="16:16" x14ac:dyDescent="0.55000000000000004">
      <c r="P712">
        <f t="shared" si="16"/>
        <v>493</v>
      </c>
    </row>
    <row r="713" spans="16:16" x14ac:dyDescent="0.55000000000000004">
      <c r="P713">
        <f t="shared" si="16"/>
        <v>499</v>
      </c>
    </row>
    <row r="714" spans="16:16" x14ac:dyDescent="0.55000000000000004">
      <c r="P714">
        <f t="shared" si="16"/>
        <v>505</v>
      </c>
    </row>
    <row r="715" spans="16:16" x14ac:dyDescent="0.55000000000000004">
      <c r="P715">
        <f t="shared" si="16"/>
        <v>511.00000000000006</v>
      </c>
    </row>
    <row r="716" spans="16:16" x14ac:dyDescent="0.55000000000000004">
      <c r="P716">
        <f t="shared" si="16"/>
        <v>517</v>
      </c>
    </row>
    <row r="717" spans="16:16" x14ac:dyDescent="0.55000000000000004">
      <c r="P717">
        <f t="shared" si="16"/>
        <v>523</v>
      </c>
    </row>
    <row r="718" spans="16:16" x14ac:dyDescent="0.55000000000000004">
      <c r="P718">
        <f t="shared" si="16"/>
        <v>530</v>
      </c>
    </row>
    <row r="719" spans="16:16" x14ac:dyDescent="0.55000000000000004">
      <c r="P719">
        <f t="shared" si="16"/>
        <v>536</v>
      </c>
    </row>
    <row r="720" spans="16:16" x14ac:dyDescent="0.55000000000000004">
      <c r="P720">
        <f t="shared" si="16"/>
        <v>542</v>
      </c>
    </row>
    <row r="721" spans="16:16" x14ac:dyDescent="0.55000000000000004">
      <c r="P721">
        <f t="shared" si="16"/>
        <v>549</v>
      </c>
    </row>
    <row r="722" spans="16:16" x14ac:dyDescent="0.55000000000000004">
      <c r="P722">
        <f t="shared" si="16"/>
        <v>556</v>
      </c>
    </row>
    <row r="723" spans="16:16" x14ac:dyDescent="0.55000000000000004">
      <c r="P723">
        <f t="shared" si="16"/>
        <v>562</v>
      </c>
    </row>
    <row r="724" spans="16:16" x14ac:dyDescent="0.55000000000000004">
      <c r="P724">
        <f t="shared" si="16"/>
        <v>569</v>
      </c>
    </row>
    <row r="725" spans="16:16" x14ac:dyDescent="0.55000000000000004">
      <c r="P725">
        <f t="shared" si="16"/>
        <v>576</v>
      </c>
    </row>
    <row r="726" spans="16:16" x14ac:dyDescent="0.55000000000000004">
      <c r="P726">
        <f t="shared" si="16"/>
        <v>583</v>
      </c>
    </row>
    <row r="727" spans="16:16" x14ac:dyDescent="0.55000000000000004">
      <c r="P727">
        <f t="shared" si="16"/>
        <v>590</v>
      </c>
    </row>
    <row r="728" spans="16:16" x14ac:dyDescent="0.55000000000000004">
      <c r="P728">
        <f t="shared" si="16"/>
        <v>597</v>
      </c>
    </row>
    <row r="729" spans="16:16" x14ac:dyDescent="0.55000000000000004">
      <c r="P729">
        <f t="shared" si="16"/>
        <v>604</v>
      </c>
    </row>
    <row r="730" spans="16:16" x14ac:dyDescent="0.55000000000000004">
      <c r="P730">
        <f t="shared" si="16"/>
        <v>612</v>
      </c>
    </row>
    <row r="731" spans="16:16" x14ac:dyDescent="0.55000000000000004">
      <c r="P731">
        <f t="shared" si="16"/>
        <v>619</v>
      </c>
    </row>
    <row r="732" spans="16:16" x14ac:dyDescent="0.55000000000000004">
      <c r="P732">
        <f t="shared" si="16"/>
        <v>626</v>
      </c>
    </row>
    <row r="733" spans="16:16" x14ac:dyDescent="0.55000000000000004">
      <c r="P733">
        <f t="shared" si="16"/>
        <v>634</v>
      </c>
    </row>
    <row r="734" spans="16:16" x14ac:dyDescent="0.55000000000000004">
      <c r="P734">
        <f t="shared" si="16"/>
        <v>642</v>
      </c>
    </row>
    <row r="735" spans="16:16" x14ac:dyDescent="0.55000000000000004">
      <c r="P735">
        <f t="shared" si="16"/>
        <v>649</v>
      </c>
    </row>
    <row r="736" spans="16:16" x14ac:dyDescent="0.55000000000000004">
      <c r="P736">
        <f t="shared" si="16"/>
        <v>657</v>
      </c>
    </row>
    <row r="737" spans="16:16" x14ac:dyDescent="0.55000000000000004">
      <c r="P737">
        <f t="shared" si="16"/>
        <v>665</v>
      </c>
    </row>
    <row r="738" spans="16:16" x14ac:dyDescent="0.55000000000000004">
      <c r="P738">
        <f t="shared" si="16"/>
        <v>673</v>
      </c>
    </row>
    <row r="739" spans="16:16" x14ac:dyDescent="0.55000000000000004">
      <c r="P739">
        <f t="shared" si="16"/>
        <v>681</v>
      </c>
    </row>
    <row r="740" spans="16:16" x14ac:dyDescent="0.55000000000000004">
      <c r="P740">
        <f t="shared" si="16"/>
        <v>690</v>
      </c>
    </row>
    <row r="741" spans="16:16" x14ac:dyDescent="0.55000000000000004">
      <c r="P741">
        <f t="shared" si="16"/>
        <v>698</v>
      </c>
    </row>
    <row r="742" spans="16:16" x14ac:dyDescent="0.55000000000000004">
      <c r="P742">
        <f t="shared" si="16"/>
        <v>706</v>
      </c>
    </row>
    <row r="743" spans="16:16" x14ac:dyDescent="0.55000000000000004">
      <c r="P743">
        <f t="shared" si="16"/>
        <v>715</v>
      </c>
    </row>
    <row r="744" spans="16:16" x14ac:dyDescent="0.55000000000000004">
      <c r="P744">
        <f t="shared" si="16"/>
        <v>723</v>
      </c>
    </row>
    <row r="745" spans="16:16" x14ac:dyDescent="0.55000000000000004">
      <c r="P745">
        <f t="shared" si="16"/>
        <v>732</v>
      </c>
    </row>
    <row r="746" spans="16:16" x14ac:dyDescent="0.55000000000000004">
      <c r="P746">
        <f t="shared" si="16"/>
        <v>741</v>
      </c>
    </row>
    <row r="747" spans="16:16" x14ac:dyDescent="0.55000000000000004">
      <c r="P747">
        <f t="shared" si="16"/>
        <v>750</v>
      </c>
    </row>
    <row r="748" spans="16:16" x14ac:dyDescent="0.55000000000000004">
      <c r="P748">
        <f t="shared" si="16"/>
        <v>759</v>
      </c>
    </row>
    <row r="749" spans="16:16" x14ac:dyDescent="0.55000000000000004">
      <c r="P749">
        <f t="shared" si="16"/>
        <v>768</v>
      </c>
    </row>
    <row r="750" spans="16:16" x14ac:dyDescent="0.55000000000000004">
      <c r="P750">
        <f t="shared" si="16"/>
        <v>777</v>
      </c>
    </row>
    <row r="751" spans="16:16" x14ac:dyDescent="0.55000000000000004">
      <c r="P751">
        <f t="shared" si="16"/>
        <v>787</v>
      </c>
    </row>
    <row r="752" spans="16:16" x14ac:dyDescent="0.55000000000000004">
      <c r="P752">
        <f t="shared" si="16"/>
        <v>796</v>
      </c>
    </row>
    <row r="753" spans="16:16" x14ac:dyDescent="0.55000000000000004">
      <c r="P753">
        <f t="shared" si="16"/>
        <v>806</v>
      </c>
    </row>
    <row r="754" spans="16:16" x14ac:dyDescent="0.55000000000000004">
      <c r="P754">
        <f t="shared" si="16"/>
        <v>816</v>
      </c>
    </row>
    <row r="755" spans="16:16" x14ac:dyDescent="0.55000000000000004">
      <c r="P755">
        <f t="shared" si="16"/>
        <v>825</v>
      </c>
    </row>
    <row r="756" spans="16:16" x14ac:dyDescent="0.55000000000000004">
      <c r="P756">
        <f t="shared" si="16"/>
        <v>835</v>
      </c>
    </row>
    <row r="757" spans="16:16" x14ac:dyDescent="0.55000000000000004">
      <c r="P757">
        <f t="shared" si="16"/>
        <v>844.99999999999989</v>
      </c>
    </row>
    <row r="758" spans="16:16" x14ac:dyDescent="0.55000000000000004">
      <c r="P758">
        <f t="shared" si="16"/>
        <v>856</v>
      </c>
    </row>
    <row r="759" spans="16:16" x14ac:dyDescent="0.55000000000000004">
      <c r="P759">
        <f t="shared" si="16"/>
        <v>866</v>
      </c>
    </row>
    <row r="760" spans="16:16" x14ac:dyDescent="0.55000000000000004">
      <c r="P760">
        <f t="shared" si="16"/>
        <v>876</v>
      </c>
    </row>
    <row r="761" spans="16:16" x14ac:dyDescent="0.55000000000000004">
      <c r="P761">
        <f t="shared" si="16"/>
        <v>886.99999999999989</v>
      </c>
    </row>
    <row r="762" spans="16:16" x14ac:dyDescent="0.55000000000000004">
      <c r="P762">
        <f t="shared" si="16"/>
        <v>898</v>
      </c>
    </row>
    <row r="763" spans="16:16" x14ac:dyDescent="0.55000000000000004">
      <c r="P763">
        <f t="shared" si="16"/>
        <v>909</v>
      </c>
    </row>
    <row r="764" spans="16:16" x14ac:dyDescent="0.55000000000000004">
      <c r="P764">
        <f t="shared" si="16"/>
        <v>919.99999999999989</v>
      </c>
    </row>
    <row r="765" spans="16:16" x14ac:dyDescent="0.55000000000000004">
      <c r="P765">
        <f t="shared" si="16"/>
        <v>931</v>
      </c>
    </row>
    <row r="766" spans="16:16" x14ac:dyDescent="0.55000000000000004">
      <c r="P766">
        <f t="shared" si="16"/>
        <v>942</v>
      </c>
    </row>
    <row r="767" spans="16:16" x14ac:dyDescent="0.55000000000000004">
      <c r="P767">
        <f t="shared" si="16"/>
        <v>952.99999999999989</v>
      </c>
    </row>
    <row r="768" spans="16:16" x14ac:dyDescent="0.55000000000000004">
      <c r="P768">
        <f t="shared" si="16"/>
        <v>965</v>
      </c>
    </row>
    <row r="769" spans="16:16" x14ac:dyDescent="0.55000000000000004">
      <c r="P769">
        <f t="shared" si="16"/>
        <v>976</v>
      </c>
    </row>
    <row r="770" spans="16:16" x14ac:dyDescent="0.55000000000000004">
      <c r="P770">
        <f t="shared" si="16"/>
        <v>988.00000000000011</v>
      </c>
    </row>
    <row r="771" spans="16:16" x14ac:dyDescent="0.55000000000000004">
      <c r="P771">
        <f t="shared" si="16"/>
        <v>1000</v>
      </c>
    </row>
    <row r="772" spans="16:16" x14ac:dyDescent="0.55000000000000004">
      <c r="P772">
        <f t="shared" ref="P772:P835" si="17">P388*100</f>
        <v>1010</v>
      </c>
    </row>
    <row r="773" spans="16:16" x14ac:dyDescent="0.55000000000000004">
      <c r="P773">
        <f t="shared" si="17"/>
        <v>1019.9999999999999</v>
      </c>
    </row>
    <row r="774" spans="16:16" x14ac:dyDescent="0.55000000000000004">
      <c r="P774">
        <f t="shared" si="17"/>
        <v>1040</v>
      </c>
    </row>
    <row r="775" spans="16:16" x14ac:dyDescent="0.55000000000000004">
      <c r="P775">
        <f t="shared" si="17"/>
        <v>1050</v>
      </c>
    </row>
    <row r="776" spans="16:16" x14ac:dyDescent="0.55000000000000004">
      <c r="P776">
        <f t="shared" si="17"/>
        <v>1060.0000000000002</v>
      </c>
    </row>
    <row r="777" spans="16:16" x14ac:dyDescent="0.55000000000000004">
      <c r="P777">
        <f t="shared" si="17"/>
        <v>1070</v>
      </c>
    </row>
    <row r="778" spans="16:16" x14ac:dyDescent="0.55000000000000004">
      <c r="P778">
        <f t="shared" si="17"/>
        <v>1090</v>
      </c>
    </row>
    <row r="779" spans="16:16" x14ac:dyDescent="0.55000000000000004">
      <c r="P779">
        <f t="shared" si="17"/>
        <v>1100</v>
      </c>
    </row>
    <row r="780" spans="16:16" x14ac:dyDescent="0.55000000000000004">
      <c r="P780">
        <f t="shared" si="17"/>
        <v>1110.0000000000002</v>
      </c>
    </row>
    <row r="781" spans="16:16" x14ac:dyDescent="0.55000000000000004">
      <c r="P781">
        <f t="shared" si="17"/>
        <v>1130</v>
      </c>
    </row>
    <row r="782" spans="16:16" x14ac:dyDescent="0.55000000000000004">
      <c r="P782">
        <f t="shared" si="17"/>
        <v>1139.9999999999998</v>
      </c>
    </row>
    <row r="783" spans="16:16" x14ac:dyDescent="0.55000000000000004">
      <c r="P783">
        <f t="shared" si="17"/>
        <v>1150</v>
      </c>
    </row>
    <row r="784" spans="16:16" x14ac:dyDescent="0.55000000000000004">
      <c r="P784">
        <f t="shared" si="17"/>
        <v>1170</v>
      </c>
    </row>
    <row r="785" spans="16:16" x14ac:dyDescent="0.55000000000000004">
      <c r="P785">
        <f t="shared" si="17"/>
        <v>1180</v>
      </c>
    </row>
    <row r="786" spans="16:16" x14ac:dyDescent="0.55000000000000004">
      <c r="P786">
        <f t="shared" si="17"/>
        <v>1200</v>
      </c>
    </row>
    <row r="787" spans="16:16" x14ac:dyDescent="0.55000000000000004">
      <c r="P787">
        <f t="shared" si="17"/>
        <v>1210</v>
      </c>
    </row>
    <row r="788" spans="16:16" x14ac:dyDescent="0.55000000000000004">
      <c r="P788">
        <f t="shared" si="17"/>
        <v>1230</v>
      </c>
    </row>
    <row r="789" spans="16:16" x14ac:dyDescent="0.55000000000000004">
      <c r="P789">
        <f t="shared" si="17"/>
        <v>1240</v>
      </c>
    </row>
    <row r="790" spans="16:16" x14ac:dyDescent="0.55000000000000004">
      <c r="P790">
        <f t="shared" si="17"/>
        <v>1260</v>
      </c>
    </row>
    <row r="791" spans="16:16" x14ac:dyDescent="0.55000000000000004">
      <c r="P791">
        <f t="shared" si="17"/>
        <v>1270</v>
      </c>
    </row>
    <row r="792" spans="16:16" x14ac:dyDescent="0.55000000000000004">
      <c r="P792">
        <f t="shared" si="17"/>
        <v>1290</v>
      </c>
    </row>
    <row r="793" spans="16:16" x14ac:dyDescent="0.55000000000000004">
      <c r="P793">
        <f t="shared" si="17"/>
        <v>1300</v>
      </c>
    </row>
    <row r="794" spans="16:16" x14ac:dyDescent="0.55000000000000004">
      <c r="P794">
        <f t="shared" si="17"/>
        <v>1320</v>
      </c>
    </row>
    <row r="795" spans="16:16" x14ac:dyDescent="0.55000000000000004">
      <c r="P795">
        <f t="shared" si="17"/>
        <v>1330</v>
      </c>
    </row>
    <row r="796" spans="16:16" x14ac:dyDescent="0.55000000000000004">
      <c r="P796">
        <f t="shared" si="17"/>
        <v>1350</v>
      </c>
    </row>
    <row r="797" spans="16:16" x14ac:dyDescent="0.55000000000000004">
      <c r="P797">
        <f t="shared" si="17"/>
        <v>1370</v>
      </c>
    </row>
    <row r="798" spans="16:16" x14ac:dyDescent="0.55000000000000004">
      <c r="P798">
        <f t="shared" si="17"/>
        <v>1380</v>
      </c>
    </row>
    <row r="799" spans="16:16" x14ac:dyDescent="0.55000000000000004">
      <c r="P799">
        <f t="shared" si="17"/>
        <v>1400</v>
      </c>
    </row>
    <row r="800" spans="16:16" x14ac:dyDescent="0.55000000000000004">
      <c r="P800">
        <f t="shared" si="17"/>
        <v>1420</v>
      </c>
    </row>
    <row r="801" spans="16:16" x14ac:dyDescent="0.55000000000000004">
      <c r="P801">
        <f t="shared" si="17"/>
        <v>1430</v>
      </c>
    </row>
    <row r="802" spans="16:16" x14ac:dyDescent="0.55000000000000004">
      <c r="P802">
        <f t="shared" si="17"/>
        <v>1450</v>
      </c>
    </row>
    <row r="803" spans="16:16" x14ac:dyDescent="0.55000000000000004">
      <c r="P803">
        <f t="shared" si="17"/>
        <v>1470</v>
      </c>
    </row>
    <row r="804" spans="16:16" x14ac:dyDescent="0.55000000000000004">
      <c r="P804">
        <f t="shared" si="17"/>
        <v>1490</v>
      </c>
    </row>
    <row r="805" spans="16:16" x14ac:dyDescent="0.55000000000000004">
      <c r="P805">
        <f t="shared" si="17"/>
        <v>1500</v>
      </c>
    </row>
    <row r="806" spans="16:16" x14ac:dyDescent="0.55000000000000004">
      <c r="P806">
        <f t="shared" si="17"/>
        <v>1520</v>
      </c>
    </row>
    <row r="807" spans="16:16" x14ac:dyDescent="0.55000000000000004">
      <c r="P807">
        <f t="shared" si="17"/>
        <v>1540</v>
      </c>
    </row>
    <row r="808" spans="16:16" x14ac:dyDescent="0.55000000000000004">
      <c r="P808">
        <f t="shared" si="17"/>
        <v>1560.0000000000002</v>
      </c>
    </row>
    <row r="809" spans="16:16" x14ac:dyDescent="0.55000000000000004">
      <c r="P809">
        <f t="shared" si="17"/>
        <v>1580</v>
      </c>
    </row>
    <row r="810" spans="16:16" x14ac:dyDescent="0.55000000000000004">
      <c r="P810">
        <f t="shared" si="17"/>
        <v>1600</v>
      </c>
    </row>
    <row r="811" spans="16:16" x14ac:dyDescent="0.55000000000000004">
      <c r="P811">
        <f t="shared" si="17"/>
        <v>1620.0000000000002</v>
      </c>
    </row>
    <row r="812" spans="16:16" x14ac:dyDescent="0.55000000000000004">
      <c r="P812">
        <f t="shared" si="17"/>
        <v>1639.9999999999998</v>
      </c>
    </row>
    <row r="813" spans="16:16" x14ac:dyDescent="0.55000000000000004">
      <c r="P813">
        <f t="shared" si="17"/>
        <v>1650</v>
      </c>
    </row>
    <row r="814" spans="16:16" x14ac:dyDescent="0.55000000000000004">
      <c r="P814">
        <f t="shared" si="17"/>
        <v>1670</v>
      </c>
    </row>
    <row r="815" spans="16:16" x14ac:dyDescent="0.55000000000000004">
      <c r="P815">
        <f t="shared" si="17"/>
        <v>1689.9999999999998</v>
      </c>
    </row>
    <row r="816" spans="16:16" x14ac:dyDescent="0.55000000000000004">
      <c r="P816">
        <f t="shared" si="17"/>
        <v>1720</v>
      </c>
    </row>
    <row r="817" spans="16:16" x14ac:dyDescent="0.55000000000000004">
      <c r="P817">
        <f t="shared" si="17"/>
        <v>1739.9999999999998</v>
      </c>
    </row>
    <row r="818" spans="16:16" x14ac:dyDescent="0.55000000000000004">
      <c r="P818">
        <f t="shared" si="17"/>
        <v>1760.0000000000002</v>
      </c>
    </row>
    <row r="819" spans="16:16" x14ac:dyDescent="0.55000000000000004">
      <c r="P819">
        <f t="shared" si="17"/>
        <v>1780</v>
      </c>
    </row>
    <row r="820" spans="16:16" x14ac:dyDescent="0.55000000000000004">
      <c r="P820">
        <f t="shared" si="17"/>
        <v>1800</v>
      </c>
    </row>
    <row r="821" spans="16:16" x14ac:dyDescent="0.55000000000000004">
      <c r="P821">
        <f t="shared" si="17"/>
        <v>1820</v>
      </c>
    </row>
    <row r="822" spans="16:16" x14ac:dyDescent="0.55000000000000004">
      <c r="P822">
        <f t="shared" si="17"/>
        <v>1840.0000000000002</v>
      </c>
    </row>
    <row r="823" spans="16:16" x14ac:dyDescent="0.55000000000000004">
      <c r="P823">
        <f t="shared" si="17"/>
        <v>1870.0000000000002</v>
      </c>
    </row>
    <row r="824" spans="16:16" x14ac:dyDescent="0.55000000000000004">
      <c r="P824">
        <f t="shared" si="17"/>
        <v>1889.9999999999998</v>
      </c>
    </row>
    <row r="825" spans="16:16" x14ac:dyDescent="0.55000000000000004">
      <c r="P825">
        <f t="shared" si="17"/>
        <v>1909.9999999999998</v>
      </c>
    </row>
    <row r="826" spans="16:16" x14ac:dyDescent="0.55000000000000004">
      <c r="P826">
        <f t="shared" si="17"/>
        <v>1930</v>
      </c>
    </row>
    <row r="827" spans="16:16" x14ac:dyDescent="0.55000000000000004">
      <c r="P827">
        <f t="shared" si="17"/>
        <v>1960.0000000000002</v>
      </c>
    </row>
    <row r="828" spans="16:16" x14ac:dyDescent="0.55000000000000004">
      <c r="P828">
        <f t="shared" si="17"/>
        <v>1980</v>
      </c>
    </row>
    <row r="829" spans="16:16" x14ac:dyDescent="0.55000000000000004">
      <c r="P829">
        <f t="shared" si="17"/>
        <v>2000</v>
      </c>
    </row>
    <row r="830" spans="16:16" x14ac:dyDescent="0.55000000000000004">
      <c r="P830">
        <f t="shared" si="17"/>
        <v>2029.9999999999998</v>
      </c>
    </row>
    <row r="831" spans="16:16" x14ac:dyDescent="0.55000000000000004">
      <c r="P831">
        <f t="shared" si="17"/>
        <v>2050</v>
      </c>
    </row>
    <row r="832" spans="16:16" x14ac:dyDescent="0.55000000000000004">
      <c r="P832">
        <f t="shared" si="17"/>
        <v>2080</v>
      </c>
    </row>
    <row r="833" spans="16:16" x14ac:dyDescent="0.55000000000000004">
      <c r="P833">
        <f t="shared" si="17"/>
        <v>2100</v>
      </c>
    </row>
    <row r="834" spans="16:16" x14ac:dyDescent="0.55000000000000004">
      <c r="P834">
        <f t="shared" si="17"/>
        <v>2129.9999999999995</v>
      </c>
    </row>
    <row r="835" spans="16:16" x14ac:dyDescent="0.55000000000000004">
      <c r="P835">
        <f t="shared" si="17"/>
        <v>2150</v>
      </c>
    </row>
    <row r="836" spans="16:16" x14ac:dyDescent="0.55000000000000004">
      <c r="P836">
        <f t="shared" ref="P836:P899" si="18">P452*100</f>
        <v>2180</v>
      </c>
    </row>
    <row r="837" spans="16:16" x14ac:dyDescent="0.55000000000000004">
      <c r="P837">
        <f t="shared" si="18"/>
        <v>2210</v>
      </c>
    </row>
    <row r="838" spans="16:16" x14ac:dyDescent="0.55000000000000004">
      <c r="P838">
        <f t="shared" si="18"/>
        <v>2230</v>
      </c>
    </row>
    <row r="839" spans="16:16" x14ac:dyDescent="0.55000000000000004">
      <c r="P839">
        <f t="shared" si="18"/>
        <v>2260</v>
      </c>
    </row>
    <row r="840" spans="16:16" x14ac:dyDescent="0.55000000000000004">
      <c r="P840">
        <f t="shared" si="18"/>
        <v>2290</v>
      </c>
    </row>
    <row r="841" spans="16:16" x14ac:dyDescent="0.55000000000000004">
      <c r="P841">
        <f t="shared" si="18"/>
        <v>2320</v>
      </c>
    </row>
    <row r="842" spans="16:16" x14ac:dyDescent="0.55000000000000004">
      <c r="P842">
        <f t="shared" si="18"/>
        <v>2340</v>
      </c>
    </row>
    <row r="843" spans="16:16" x14ac:dyDescent="0.55000000000000004">
      <c r="P843">
        <f t="shared" si="18"/>
        <v>2370.0000000000005</v>
      </c>
    </row>
    <row r="844" spans="16:16" x14ac:dyDescent="0.55000000000000004">
      <c r="P844">
        <f t="shared" si="18"/>
        <v>2400</v>
      </c>
    </row>
    <row r="845" spans="16:16" x14ac:dyDescent="0.55000000000000004">
      <c r="P845">
        <f t="shared" si="18"/>
        <v>2430</v>
      </c>
    </row>
    <row r="846" spans="16:16" x14ac:dyDescent="0.55000000000000004">
      <c r="P846">
        <f t="shared" si="18"/>
        <v>2460</v>
      </c>
    </row>
    <row r="847" spans="16:16" x14ac:dyDescent="0.55000000000000004">
      <c r="P847">
        <f t="shared" si="18"/>
        <v>2490</v>
      </c>
    </row>
    <row r="848" spans="16:16" x14ac:dyDescent="0.55000000000000004">
      <c r="P848">
        <f t="shared" si="18"/>
        <v>2520</v>
      </c>
    </row>
    <row r="849" spans="16:16" x14ac:dyDescent="0.55000000000000004">
      <c r="P849">
        <f t="shared" si="18"/>
        <v>2550</v>
      </c>
    </row>
    <row r="850" spans="16:16" x14ac:dyDescent="0.55000000000000004">
      <c r="P850">
        <f t="shared" si="18"/>
        <v>2580</v>
      </c>
    </row>
    <row r="851" spans="16:16" x14ac:dyDescent="0.55000000000000004">
      <c r="P851">
        <f t="shared" si="18"/>
        <v>2610</v>
      </c>
    </row>
    <row r="852" spans="16:16" x14ac:dyDescent="0.55000000000000004">
      <c r="P852">
        <f t="shared" si="18"/>
        <v>2640</v>
      </c>
    </row>
    <row r="853" spans="16:16" x14ac:dyDescent="0.55000000000000004">
      <c r="P853">
        <f t="shared" si="18"/>
        <v>2670</v>
      </c>
    </row>
    <row r="854" spans="16:16" x14ac:dyDescent="0.55000000000000004">
      <c r="P854">
        <f t="shared" si="18"/>
        <v>2710</v>
      </c>
    </row>
    <row r="855" spans="16:16" x14ac:dyDescent="0.55000000000000004">
      <c r="P855">
        <f t="shared" si="18"/>
        <v>2740</v>
      </c>
    </row>
    <row r="856" spans="16:16" x14ac:dyDescent="0.55000000000000004">
      <c r="P856">
        <f t="shared" si="18"/>
        <v>2770</v>
      </c>
    </row>
    <row r="857" spans="16:16" x14ac:dyDescent="0.55000000000000004">
      <c r="P857">
        <f t="shared" si="18"/>
        <v>2800</v>
      </c>
    </row>
    <row r="858" spans="16:16" x14ac:dyDescent="0.55000000000000004">
      <c r="P858">
        <f t="shared" si="18"/>
        <v>2840</v>
      </c>
    </row>
    <row r="859" spans="16:16" x14ac:dyDescent="0.55000000000000004">
      <c r="P859">
        <f t="shared" si="18"/>
        <v>2870.0000000000005</v>
      </c>
    </row>
    <row r="860" spans="16:16" x14ac:dyDescent="0.55000000000000004">
      <c r="P860">
        <f t="shared" si="18"/>
        <v>2910</v>
      </c>
    </row>
    <row r="861" spans="16:16" x14ac:dyDescent="0.55000000000000004">
      <c r="P861">
        <f t="shared" si="18"/>
        <v>2940</v>
      </c>
    </row>
    <row r="862" spans="16:16" x14ac:dyDescent="0.55000000000000004">
      <c r="P862">
        <f t="shared" si="18"/>
        <v>2980</v>
      </c>
    </row>
    <row r="863" spans="16:16" x14ac:dyDescent="0.55000000000000004">
      <c r="P863">
        <f t="shared" si="18"/>
        <v>3010</v>
      </c>
    </row>
    <row r="864" spans="16:16" x14ac:dyDescent="0.55000000000000004">
      <c r="P864">
        <f t="shared" si="18"/>
        <v>3050</v>
      </c>
    </row>
    <row r="865" spans="16:16" x14ac:dyDescent="0.55000000000000004">
      <c r="P865">
        <f t="shared" si="18"/>
        <v>3090</v>
      </c>
    </row>
    <row r="866" spans="16:16" x14ac:dyDescent="0.55000000000000004">
      <c r="P866">
        <f t="shared" si="18"/>
        <v>3120.0000000000005</v>
      </c>
    </row>
    <row r="867" spans="16:16" x14ac:dyDescent="0.55000000000000004">
      <c r="P867">
        <f t="shared" si="18"/>
        <v>3160</v>
      </c>
    </row>
    <row r="868" spans="16:16" x14ac:dyDescent="0.55000000000000004">
      <c r="P868">
        <f t="shared" si="18"/>
        <v>3200</v>
      </c>
    </row>
    <row r="869" spans="16:16" x14ac:dyDescent="0.55000000000000004">
      <c r="P869">
        <f t="shared" si="18"/>
        <v>3240.0000000000005</v>
      </c>
    </row>
    <row r="870" spans="16:16" x14ac:dyDescent="0.55000000000000004">
      <c r="P870">
        <f t="shared" si="18"/>
        <v>3279.9999999999995</v>
      </c>
    </row>
    <row r="871" spans="16:16" x14ac:dyDescent="0.55000000000000004">
      <c r="P871">
        <f t="shared" si="18"/>
        <v>3319.9999999999995</v>
      </c>
    </row>
    <row r="872" spans="16:16" x14ac:dyDescent="0.55000000000000004">
      <c r="P872">
        <f t="shared" si="18"/>
        <v>3360</v>
      </c>
    </row>
    <row r="873" spans="16:16" x14ac:dyDescent="0.55000000000000004">
      <c r="P873">
        <f t="shared" si="18"/>
        <v>3400</v>
      </c>
    </row>
    <row r="874" spans="16:16" x14ac:dyDescent="0.55000000000000004">
      <c r="P874">
        <f t="shared" si="18"/>
        <v>3440</v>
      </c>
    </row>
    <row r="875" spans="16:16" x14ac:dyDescent="0.55000000000000004">
      <c r="P875">
        <f t="shared" si="18"/>
        <v>3479.9999999999995</v>
      </c>
    </row>
    <row r="876" spans="16:16" x14ac:dyDescent="0.55000000000000004">
      <c r="P876">
        <f t="shared" si="18"/>
        <v>3520.0000000000005</v>
      </c>
    </row>
    <row r="877" spans="16:16" x14ac:dyDescent="0.55000000000000004">
      <c r="P877">
        <f t="shared" si="18"/>
        <v>3569.9999999999995</v>
      </c>
    </row>
    <row r="878" spans="16:16" x14ac:dyDescent="0.55000000000000004">
      <c r="P878">
        <f t="shared" si="18"/>
        <v>3610</v>
      </c>
    </row>
    <row r="879" spans="16:16" x14ac:dyDescent="0.55000000000000004">
      <c r="P879">
        <f t="shared" si="18"/>
        <v>3650</v>
      </c>
    </row>
    <row r="880" spans="16:16" x14ac:dyDescent="0.55000000000000004">
      <c r="P880">
        <f t="shared" si="18"/>
        <v>3700</v>
      </c>
    </row>
    <row r="881" spans="16:16" x14ac:dyDescent="0.55000000000000004">
      <c r="P881">
        <f t="shared" si="18"/>
        <v>3740.0000000000005</v>
      </c>
    </row>
    <row r="882" spans="16:16" x14ac:dyDescent="0.55000000000000004">
      <c r="P882">
        <f t="shared" si="18"/>
        <v>3790</v>
      </c>
    </row>
    <row r="883" spans="16:16" x14ac:dyDescent="0.55000000000000004">
      <c r="P883">
        <f t="shared" si="18"/>
        <v>3829.9999999999995</v>
      </c>
    </row>
    <row r="884" spans="16:16" x14ac:dyDescent="0.55000000000000004">
      <c r="P884">
        <f t="shared" si="18"/>
        <v>3879.9999999999995</v>
      </c>
    </row>
    <row r="885" spans="16:16" x14ac:dyDescent="0.55000000000000004">
      <c r="P885">
        <f t="shared" si="18"/>
        <v>3920.0000000000005</v>
      </c>
    </row>
    <row r="886" spans="16:16" x14ac:dyDescent="0.55000000000000004">
      <c r="P886">
        <f t="shared" si="18"/>
        <v>3970.0000000000005</v>
      </c>
    </row>
    <row r="887" spans="16:16" x14ac:dyDescent="0.55000000000000004">
      <c r="P887">
        <f t="shared" si="18"/>
        <v>4019.9999999999995</v>
      </c>
    </row>
    <row r="888" spans="16:16" x14ac:dyDescent="0.55000000000000004">
      <c r="P888">
        <f t="shared" si="18"/>
        <v>4070.0000000000005</v>
      </c>
    </row>
    <row r="889" spans="16:16" x14ac:dyDescent="0.55000000000000004">
      <c r="P889">
        <f t="shared" si="18"/>
        <v>4120</v>
      </c>
    </row>
    <row r="890" spans="16:16" x14ac:dyDescent="0.55000000000000004">
      <c r="P890">
        <f t="shared" si="18"/>
        <v>4170</v>
      </c>
    </row>
    <row r="891" spans="16:16" x14ac:dyDescent="0.55000000000000004">
      <c r="P891">
        <f t="shared" si="18"/>
        <v>4220</v>
      </c>
    </row>
    <row r="892" spans="16:16" x14ac:dyDescent="0.55000000000000004">
      <c r="P892">
        <f t="shared" si="18"/>
        <v>4270</v>
      </c>
    </row>
    <row r="893" spans="16:16" x14ac:dyDescent="0.55000000000000004">
      <c r="P893">
        <f t="shared" si="18"/>
        <v>4320</v>
      </c>
    </row>
    <row r="894" spans="16:16" x14ac:dyDescent="0.55000000000000004">
      <c r="P894">
        <f t="shared" si="18"/>
        <v>4370</v>
      </c>
    </row>
    <row r="895" spans="16:16" x14ac:dyDescent="0.55000000000000004">
      <c r="P895">
        <f t="shared" si="18"/>
        <v>4420</v>
      </c>
    </row>
    <row r="896" spans="16:16" x14ac:dyDescent="0.55000000000000004">
      <c r="P896">
        <f t="shared" si="18"/>
        <v>4480</v>
      </c>
    </row>
    <row r="897" spans="16:16" x14ac:dyDescent="0.55000000000000004">
      <c r="P897">
        <f t="shared" si="18"/>
        <v>4530</v>
      </c>
    </row>
    <row r="898" spans="16:16" x14ac:dyDescent="0.55000000000000004">
      <c r="P898">
        <f t="shared" si="18"/>
        <v>4590</v>
      </c>
    </row>
    <row r="899" spans="16:16" x14ac:dyDescent="0.55000000000000004">
      <c r="P899">
        <f t="shared" si="18"/>
        <v>4640</v>
      </c>
    </row>
    <row r="900" spans="16:16" x14ac:dyDescent="0.55000000000000004">
      <c r="P900">
        <f t="shared" ref="P900:P963" si="19">P516*100</f>
        <v>4700</v>
      </c>
    </row>
    <row r="901" spans="16:16" x14ac:dyDescent="0.55000000000000004">
      <c r="P901">
        <f t="shared" si="19"/>
        <v>4750</v>
      </c>
    </row>
    <row r="902" spans="16:16" x14ac:dyDescent="0.55000000000000004">
      <c r="P902">
        <f t="shared" si="19"/>
        <v>4809.9999999999991</v>
      </c>
    </row>
    <row r="903" spans="16:16" x14ac:dyDescent="0.55000000000000004">
      <c r="P903">
        <f t="shared" si="19"/>
        <v>4870</v>
      </c>
    </row>
    <row r="904" spans="16:16" x14ac:dyDescent="0.55000000000000004">
      <c r="P904">
        <f t="shared" si="19"/>
        <v>4930</v>
      </c>
    </row>
    <row r="905" spans="16:16" x14ac:dyDescent="0.55000000000000004">
      <c r="P905">
        <f t="shared" si="19"/>
        <v>4990.0000000000009</v>
      </c>
    </row>
    <row r="906" spans="16:16" x14ac:dyDescent="0.55000000000000004">
      <c r="P906">
        <f t="shared" si="19"/>
        <v>5050</v>
      </c>
    </row>
    <row r="907" spans="16:16" x14ac:dyDescent="0.55000000000000004">
      <c r="P907">
        <f t="shared" si="19"/>
        <v>5110</v>
      </c>
    </row>
    <row r="908" spans="16:16" x14ac:dyDescent="0.55000000000000004">
      <c r="P908">
        <f t="shared" si="19"/>
        <v>5170</v>
      </c>
    </row>
    <row r="909" spans="16:16" x14ac:dyDescent="0.55000000000000004">
      <c r="P909">
        <f t="shared" si="19"/>
        <v>5230</v>
      </c>
    </row>
    <row r="910" spans="16:16" x14ac:dyDescent="0.55000000000000004">
      <c r="P910">
        <f t="shared" si="19"/>
        <v>5300</v>
      </c>
    </row>
    <row r="911" spans="16:16" x14ac:dyDescent="0.55000000000000004">
      <c r="P911">
        <f t="shared" si="19"/>
        <v>5360</v>
      </c>
    </row>
    <row r="912" spans="16:16" x14ac:dyDescent="0.55000000000000004">
      <c r="P912">
        <f t="shared" si="19"/>
        <v>5420</v>
      </c>
    </row>
    <row r="913" spans="16:16" x14ac:dyDescent="0.55000000000000004">
      <c r="P913">
        <f t="shared" si="19"/>
        <v>5490.0000000000009</v>
      </c>
    </row>
    <row r="914" spans="16:16" x14ac:dyDescent="0.55000000000000004">
      <c r="P914">
        <f t="shared" si="19"/>
        <v>5559.9999999999991</v>
      </c>
    </row>
    <row r="915" spans="16:16" x14ac:dyDescent="0.55000000000000004">
      <c r="P915">
        <f t="shared" si="19"/>
        <v>5620</v>
      </c>
    </row>
    <row r="916" spans="16:16" x14ac:dyDescent="0.55000000000000004">
      <c r="P916">
        <f t="shared" si="19"/>
        <v>5690.0000000000009</v>
      </c>
    </row>
    <row r="917" spans="16:16" x14ac:dyDescent="0.55000000000000004">
      <c r="P917">
        <f t="shared" si="19"/>
        <v>5759.9999999999991</v>
      </c>
    </row>
    <row r="918" spans="16:16" x14ac:dyDescent="0.55000000000000004">
      <c r="P918">
        <f t="shared" si="19"/>
        <v>5830</v>
      </c>
    </row>
    <row r="919" spans="16:16" x14ac:dyDescent="0.55000000000000004">
      <c r="P919">
        <f t="shared" si="19"/>
        <v>5900</v>
      </c>
    </row>
    <row r="920" spans="16:16" x14ac:dyDescent="0.55000000000000004">
      <c r="P920">
        <f t="shared" si="19"/>
        <v>5970</v>
      </c>
    </row>
    <row r="921" spans="16:16" x14ac:dyDescent="0.55000000000000004">
      <c r="P921">
        <f t="shared" si="19"/>
        <v>6040</v>
      </c>
    </row>
    <row r="922" spans="16:16" x14ac:dyDescent="0.55000000000000004">
      <c r="P922">
        <f t="shared" si="19"/>
        <v>6120</v>
      </c>
    </row>
    <row r="923" spans="16:16" x14ac:dyDescent="0.55000000000000004">
      <c r="P923">
        <f t="shared" si="19"/>
        <v>6190.0000000000009</v>
      </c>
    </row>
    <row r="924" spans="16:16" x14ac:dyDescent="0.55000000000000004">
      <c r="P924">
        <f t="shared" si="19"/>
        <v>6259.9999999999991</v>
      </c>
    </row>
    <row r="925" spans="16:16" x14ac:dyDescent="0.55000000000000004">
      <c r="P925">
        <f t="shared" si="19"/>
        <v>6340</v>
      </c>
    </row>
    <row r="926" spans="16:16" x14ac:dyDescent="0.55000000000000004">
      <c r="P926">
        <f t="shared" si="19"/>
        <v>6420</v>
      </c>
    </row>
    <row r="927" spans="16:16" x14ac:dyDescent="0.55000000000000004">
      <c r="P927">
        <f t="shared" si="19"/>
        <v>6490.0000000000009</v>
      </c>
    </row>
    <row r="928" spans="16:16" x14ac:dyDescent="0.55000000000000004">
      <c r="P928">
        <f t="shared" si="19"/>
        <v>6570</v>
      </c>
    </row>
    <row r="929" spans="16:16" x14ac:dyDescent="0.55000000000000004">
      <c r="P929">
        <f t="shared" si="19"/>
        <v>6650</v>
      </c>
    </row>
    <row r="930" spans="16:16" x14ac:dyDescent="0.55000000000000004">
      <c r="P930">
        <f t="shared" si="19"/>
        <v>6730.0000000000009</v>
      </c>
    </row>
    <row r="931" spans="16:16" x14ac:dyDescent="0.55000000000000004">
      <c r="P931">
        <f t="shared" si="19"/>
        <v>6809.9999999999991</v>
      </c>
    </row>
    <row r="932" spans="16:16" x14ac:dyDescent="0.55000000000000004">
      <c r="P932">
        <f t="shared" si="19"/>
        <v>6900</v>
      </c>
    </row>
    <row r="933" spans="16:16" x14ac:dyDescent="0.55000000000000004">
      <c r="P933">
        <f t="shared" si="19"/>
        <v>6980.0000000000009</v>
      </c>
    </row>
    <row r="934" spans="16:16" x14ac:dyDescent="0.55000000000000004">
      <c r="P934">
        <f t="shared" si="19"/>
        <v>7059.9999999999991</v>
      </c>
    </row>
    <row r="935" spans="16:16" x14ac:dyDescent="0.55000000000000004">
      <c r="P935">
        <f t="shared" si="19"/>
        <v>7150</v>
      </c>
    </row>
    <row r="936" spans="16:16" x14ac:dyDescent="0.55000000000000004">
      <c r="P936">
        <f t="shared" si="19"/>
        <v>7230.0000000000009</v>
      </c>
    </row>
    <row r="937" spans="16:16" x14ac:dyDescent="0.55000000000000004">
      <c r="P937">
        <f t="shared" si="19"/>
        <v>7320</v>
      </c>
    </row>
    <row r="938" spans="16:16" x14ac:dyDescent="0.55000000000000004">
      <c r="P938">
        <f t="shared" si="19"/>
        <v>7409.9999999999991</v>
      </c>
    </row>
    <row r="939" spans="16:16" x14ac:dyDescent="0.55000000000000004">
      <c r="P939">
        <f t="shared" si="19"/>
        <v>7500</v>
      </c>
    </row>
    <row r="940" spans="16:16" x14ac:dyDescent="0.55000000000000004">
      <c r="P940">
        <f t="shared" si="19"/>
        <v>7590.0000000000009</v>
      </c>
    </row>
    <row r="941" spans="16:16" x14ac:dyDescent="0.55000000000000004">
      <c r="P941">
        <f t="shared" si="19"/>
        <v>7680</v>
      </c>
    </row>
    <row r="942" spans="16:16" x14ac:dyDescent="0.55000000000000004">
      <c r="P942">
        <f t="shared" si="19"/>
        <v>7769.9999999999991</v>
      </c>
    </row>
    <row r="943" spans="16:16" x14ac:dyDescent="0.55000000000000004">
      <c r="P943">
        <f t="shared" si="19"/>
        <v>7870</v>
      </c>
    </row>
    <row r="944" spans="16:16" x14ac:dyDescent="0.55000000000000004">
      <c r="P944">
        <f t="shared" si="19"/>
        <v>7959.9999999999991</v>
      </c>
    </row>
    <row r="945" spans="16:16" x14ac:dyDescent="0.55000000000000004">
      <c r="P945">
        <f t="shared" si="19"/>
        <v>8060.0000000000009</v>
      </c>
    </row>
    <row r="946" spans="16:16" x14ac:dyDescent="0.55000000000000004">
      <c r="P946">
        <f t="shared" si="19"/>
        <v>8159.9999999999991</v>
      </c>
    </row>
    <row r="947" spans="16:16" x14ac:dyDescent="0.55000000000000004">
      <c r="P947">
        <f t="shared" si="19"/>
        <v>8250</v>
      </c>
    </row>
    <row r="948" spans="16:16" x14ac:dyDescent="0.55000000000000004">
      <c r="P948">
        <f t="shared" si="19"/>
        <v>8350</v>
      </c>
    </row>
    <row r="949" spans="16:16" x14ac:dyDescent="0.55000000000000004">
      <c r="P949">
        <f t="shared" si="19"/>
        <v>8450</v>
      </c>
    </row>
    <row r="950" spans="16:16" x14ac:dyDescent="0.55000000000000004">
      <c r="P950">
        <f t="shared" si="19"/>
        <v>8560</v>
      </c>
    </row>
    <row r="951" spans="16:16" x14ac:dyDescent="0.55000000000000004">
      <c r="P951">
        <f t="shared" si="19"/>
        <v>8660</v>
      </c>
    </row>
    <row r="952" spans="16:16" x14ac:dyDescent="0.55000000000000004">
      <c r="P952">
        <f t="shared" si="19"/>
        <v>8760</v>
      </c>
    </row>
    <row r="953" spans="16:16" x14ac:dyDescent="0.55000000000000004">
      <c r="P953">
        <f t="shared" si="19"/>
        <v>8869.9999999999982</v>
      </c>
    </row>
    <row r="954" spans="16:16" x14ac:dyDescent="0.55000000000000004">
      <c r="P954">
        <f t="shared" si="19"/>
        <v>8980.0000000000018</v>
      </c>
    </row>
    <row r="955" spans="16:16" x14ac:dyDescent="0.55000000000000004">
      <c r="P955">
        <f t="shared" si="19"/>
        <v>9090</v>
      </c>
    </row>
    <row r="956" spans="16:16" x14ac:dyDescent="0.55000000000000004">
      <c r="P956">
        <f t="shared" si="19"/>
        <v>9200</v>
      </c>
    </row>
    <row r="957" spans="16:16" x14ac:dyDescent="0.55000000000000004">
      <c r="P957">
        <f t="shared" si="19"/>
        <v>9310</v>
      </c>
    </row>
    <row r="958" spans="16:16" x14ac:dyDescent="0.55000000000000004">
      <c r="P958">
        <f t="shared" si="19"/>
        <v>9420</v>
      </c>
    </row>
    <row r="959" spans="16:16" x14ac:dyDescent="0.55000000000000004">
      <c r="P959">
        <f t="shared" si="19"/>
        <v>9530</v>
      </c>
    </row>
    <row r="960" spans="16:16" x14ac:dyDescent="0.55000000000000004">
      <c r="P960">
        <f t="shared" si="19"/>
        <v>9650</v>
      </c>
    </row>
    <row r="961" spans="16:16" x14ac:dyDescent="0.55000000000000004">
      <c r="P961">
        <f t="shared" si="19"/>
        <v>9760</v>
      </c>
    </row>
    <row r="962" spans="16:16" x14ac:dyDescent="0.55000000000000004">
      <c r="P962">
        <f t="shared" si="19"/>
        <v>9880.0000000000018</v>
      </c>
    </row>
    <row r="963" spans="16:16" x14ac:dyDescent="0.55000000000000004">
      <c r="P963">
        <f t="shared" si="19"/>
        <v>10000</v>
      </c>
    </row>
  </sheetData>
  <mergeCells count="5">
    <mergeCell ref="M1:P1"/>
    <mergeCell ref="A1:B2"/>
    <mergeCell ref="C1:E1"/>
    <mergeCell ref="F1:F2"/>
    <mergeCell ref="C7: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3A2B-A5B6-4464-B197-6AA39FE4474A}">
  <dimension ref="A1:C6"/>
  <sheetViews>
    <sheetView workbookViewId="0">
      <selection activeCell="C7" sqref="C7"/>
    </sheetView>
  </sheetViews>
  <sheetFormatPr defaultRowHeight="14.4" x14ac:dyDescent="0.55000000000000004"/>
  <cols>
    <col min="2" max="2" width="9.20703125" bestFit="1" customWidth="1"/>
    <col min="3" max="3" width="12" bestFit="1" customWidth="1"/>
  </cols>
  <sheetData>
    <row r="1" spans="1:3" x14ac:dyDescent="0.55000000000000004">
      <c r="A1" t="s">
        <v>5</v>
      </c>
      <c r="B1" t="s">
        <v>8</v>
      </c>
      <c r="C1" t="s">
        <v>7</v>
      </c>
    </row>
    <row r="2" spans="1:3" x14ac:dyDescent="0.55000000000000004">
      <c r="A2">
        <v>1</v>
      </c>
      <c r="B2" s="59">
        <v>44785</v>
      </c>
      <c r="C2" t="s">
        <v>6</v>
      </c>
    </row>
    <row r="3" spans="1:3" x14ac:dyDescent="0.55000000000000004">
      <c r="A3">
        <v>1.1000000000000001</v>
      </c>
      <c r="B3" s="59">
        <v>44838</v>
      </c>
      <c r="C3" t="s">
        <v>177</v>
      </c>
    </row>
    <row r="4" spans="1:3" x14ac:dyDescent="0.55000000000000004">
      <c r="A4" s="7">
        <v>1.1000000000000001</v>
      </c>
      <c r="B4" s="59">
        <v>44838</v>
      </c>
      <c r="C4" t="s">
        <v>178</v>
      </c>
    </row>
    <row r="5" spans="1:3" x14ac:dyDescent="0.55000000000000004">
      <c r="A5">
        <v>1.2</v>
      </c>
      <c r="B5" s="59">
        <v>44992</v>
      </c>
      <c r="C5" t="s">
        <v>180</v>
      </c>
    </row>
    <row r="6" spans="1:3" x14ac:dyDescent="0.55000000000000004">
      <c r="A6">
        <v>1.2</v>
      </c>
      <c r="B6" s="59">
        <v>44993</v>
      </c>
      <c r="C6" t="s">
        <v>182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Design</vt:lpstr>
      <vt:lpstr>Schematic</vt:lpstr>
      <vt:lpstr>Constants</vt:lpstr>
      <vt:lpstr>RevisionHistory</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VonBergen</dc:creator>
  <cp:lastModifiedBy>Vonbergen, Wade</cp:lastModifiedBy>
  <cp:lastPrinted>2020-06-19T17:42:04Z</cp:lastPrinted>
  <dcterms:created xsi:type="dcterms:W3CDTF">2020-02-27T21:35:24Z</dcterms:created>
  <dcterms:modified xsi:type="dcterms:W3CDTF">2023-04-11T20:24:29Z</dcterms:modified>
</cp:coreProperties>
</file>