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C:\Users\a0270559\Documents\Low Power DCDC_iFAQ\Module\TPS8287B\"/>
    </mc:Choice>
  </mc:AlternateContent>
  <xr:revisionPtr revIDLastSave="0" documentId="13_ncr:1_{6E6B0F07-E979-4DDF-9DA7-4DE4B4DC14F4}" xr6:coauthVersionLast="36" xr6:coauthVersionMax="36" xr10:uidLastSave="{00000000-0000-0000-0000-000000000000}"/>
  <bookViews>
    <workbookView xWindow="480" yWindow="138" windowWidth="11040" windowHeight="4746" tabRatio="754" xr2:uid="{00000000-000D-0000-FFFF-FFFF00000000}"/>
  </bookViews>
  <sheets>
    <sheet name="TPSM8287Bxx" sheetId="44" r:id="rId1"/>
    <sheet name="Important Notice and Disclaimer" sheetId="45" r:id="rId2"/>
  </sheets>
  <calcPr calcId="191029"/>
</workbook>
</file>

<file path=xl/calcChain.xml><?xml version="1.0" encoding="utf-8"?>
<calcChain xmlns="http://schemas.openxmlformats.org/spreadsheetml/2006/main">
  <c r="C25" i="44" l="1"/>
  <c r="C18" i="44" l="1"/>
  <c r="C26" i="44" s="1"/>
  <c r="C27" i="44" l="1"/>
  <c r="C28" i="44" s="1"/>
  <c r="C22" i="44"/>
  <c r="C19" i="44"/>
  <c r="C31" i="44" l="1"/>
  <c r="C15" i="44" l="1"/>
  <c r="C7" i="44" l="1"/>
  <c r="C20" i="44" l="1"/>
  <c r="C23" i="44"/>
  <c r="C24" i="44" s="1"/>
</calcChain>
</file>

<file path=xl/sharedStrings.xml><?xml version="1.0" encoding="utf-8"?>
<sst xmlns="http://schemas.openxmlformats.org/spreadsheetml/2006/main" count="121" uniqueCount="100">
  <si>
    <t>V</t>
  </si>
  <si>
    <t>A</t>
  </si>
  <si>
    <t>F</t>
  </si>
  <si>
    <t>H</t>
  </si>
  <si>
    <t>BW</t>
  </si>
  <si>
    <t>Switching Frequency</t>
  </si>
  <si>
    <t>Inductance</t>
  </si>
  <si>
    <r>
      <t>Maximum V</t>
    </r>
    <r>
      <rPr>
        <vertAlign val="subscript"/>
        <sz val="11"/>
        <color theme="1"/>
        <rFont val="Calibri"/>
        <family val="2"/>
        <scheme val="minor"/>
      </rPr>
      <t>OUT</t>
    </r>
    <r>
      <rPr>
        <sz val="11"/>
        <color theme="1"/>
        <rFont val="Calibri"/>
        <family val="2"/>
        <scheme val="minor"/>
      </rPr>
      <t xml:space="preserve"> Deviation</t>
    </r>
  </si>
  <si>
    <t>Output Voltage</t>
  </si>
  <si>
    <t>Input Voltage</t>
  </si>
  <si>
    <t>Number of Phases</t>
  </si>
  <si>
    <t>Load Current Step</t>
  </si>
  <si>
    <t>Load Step Rise and Fall Time</t>
  </si>
  <si>
    <r>
      <t>f</t>
    </r>
    <r>
      <rPr>
        <vertAlign val="subscript"/>
        <sz val="11"/>
        <color theme="1"/>
        <rFont val="Calibri"/>
        <family val="2"/>
        <scheme val="minor"/>
      </rPr>
      <t>SW</t>
    </r>
  </si>
  <si>
    <r>
      <rPr>
        <sz val="11"/>
        <color theme="1"/>
        <rFont val="Arial"/>
        <family val="2"/>
      </rPr>
      <t>∆V</t>
    </r>
    <r>
      <rPr>
        <vertAlign val="subscript"/>
        <sz val="9.35"/>
        <color theme="1"/>
        <rFont val="Calibri"/>
        <family val="2"/>
      </rPr>
      <t>OUT</t>
    </r>
  </si>
  <si>
    <r>
      <rPr>
        <sz val="11"/>
        <color theme="1"/>
        <rFont val="Arial"/>
        <family val="2"/>
      </rPr>
      <t>V</t>
    </r>
    <r>
      <rPr>
        <vertAlign val="subscript"/>
        <sz val="9.35"/>
        <color theme="1"/>
        <rFont val="Calibri"/>
        <family val="2"/>
      </rPr>
      <t>OUT</t>
    </r>
  </si>
  <si>
    <r>
      <rPr>
        <sz val="11"/>
        <color theme="1"/>
        <rFont val="Arial"/>
        <family val="2"/>
      </rPr>
      <t>V</t>
    </r>
    <r>
      <rPr>
        <vertAlign val="subscript"/>
        <sz val="9.35"/>
        <color theme="1"/>
        <rFont val="Calibri"/>
        <family val="2"/>
      </rPr>
      <t>IN</t>
    </r>
  </si>
  <si>
    <t>#</t>
  </si>
  <si>
    <r>
      <rPr>
        <sz val="11"/>
        <color theme="1"/>
        <rFont val="Arial"/>
        <family val="2"/>
      </rPr>
      <t>t</t>
    </r>
    <r>
      <rPr>
        <vertAlign val="subscript"/>
        <sz val="11"/>
        <color theme="1"/>
        <rFont val="Arial"/>
        <family val="2"/>
      </rPr>
      <t>r</t>
    </r>
    <r>
      <rPr>
        <sz val="11"/>
        <color theme="1"/>
        <rFont val="Arial"/>
        <family val="2"/>
      </rPr>
      <t>, t</t>
    </r>
    <r>
      <rPr>
        <vertAlign val="subscript"/>
        <sz val="11"/>
        <color theme="1"/>
        <rFont val="Arial"/>
        <family val="2"/>
      </rPr>
      <t>f</t>
    </r>
  </si>
  <si>
    <t>Secondary Compensation Capacitance</t>
  </si>
  <si>
    <t>PARAMETER</t>
  </si>
  <si>
    <t>SYMBOL</t>
  </si>
  <si>
    <t>VALUE</t>
  </si>
  <si>
    <t>UNIT</t>
  </si>
  <si>
    <r>
      <t>C</t>
    </r>
    <r>
      <rPr>
        <vertAlign val="subscript"/>
        <sz val="11"/>
        <rFont val="Calibri"/>
        <family val="2"/>
        <scheme val="minor"/>
      </rPr>
      <t>OUT(min)</t>
    </r>
  </si>
  <si>
    <t>L</t>
  </si>
  <si>
    <t>Enter the output voltage.</t>
  </si>
  <si>
    <t>Enter the peak-to-peak load current step.</t>
  </si>
  <si>
    <t>REMARKS</t>
  </si>
  <si>
    <r>
      <t>g</t>
    </r>
    <r>
      <rPr>
        <vertAlign val="subscript"/>
        <sz val="11"/>
        <color theme="1"/>
        <rFont val="Calibri"/>
        <family val="2"/>
        <scheme val="minor"/>
      </rPr>
      <t>m</t>
    </r>
  </si>
  <si>
    <t>Inductor Ripple Current</t>
  </si>
  <si>
    <r>
      <rPr>
        <sz val="11"/>
        <color theme="1"/>
        <rFont val="Arial"/>
        <family val="2"/>
      </rPr>
      <t>∆</t>
    </r>
    <r>
      <rPr>
        <sz val="9.35"/>
        <color theme="1"/>
        <rFont val="Calibri"/>
        <family val="2"/>
      </rPr>
      <t>I</t>
    </r>
    <r>
      <rPr>
        <vertAlign val="subscript"/>
        <sz val="9.35"/>
        <color theme="1"/>
        <rFont val="Calibri"/>
        <family val="2"/>
      </rPr>
      <t>L</t>
    </r>
  </si>
  <si>
    <t>Total Inductor Current Step Change</t>
  </si>
  <si>
    <t>S</t>
  </si>
  <si>
    <t>s</t>
  </si>
  <si>
    <t>Hz</t>
  </si>
  <si>
    <t>Inductance Tolerance</t>
  </si>
  <si>
    <t>𝜏</t>
  </si>
  <si>
    <t>Compensation Resistance (Used)</t>
  </si>
  <si>
    <t>Ω</t>
  </si>
  <si>
    <t>Switching Frequency Tolerance</t>
  </si>
  <si>
    <r>
      <t>TOL</t>
    </r>
    <r>
      <rPr>
        <vertAlign val="subscript"/>
        <sz val="11"/>
        <color theme="1"/>
        <rFont val="Calibri"/>
        <family val="2"/>
        <scheme val="minor"/>
      </rPr>
      <t>fSW</t>
    </r>
  </si>
  <si>
    <r>
      <t>C</t>
    </r>
    <r>
      <rPr>
        <vertAlign val="subscript"/>
        <sz val="11"/>
        <rFont val="Calibri"/>
        <family val="2"/>
        <scheme val="minor"/>
      </rPr>
      <t>OUT(min)(reg)</t>
    </r>
  </si>
  <si>
    <t>Minimum Output Capacitance (regulated case)</t>
  </si>
  <si>
    <t>Minimum Output Capacitance (saturated case)</t>
  </si>
  <si>
    <r>
      <t>C</t>
    </r>
    <r>
      <rPr>
        <vertAlign val="subscript"/>
        <sz val="11"/>
        <rFont val="Calibri"/>
        <family val="2"/>
        <scheme val="minor"/>
      </rPr>
      <t>OUT(min)(sat)</t>
    </r>
  </si>
  <si>
    <t>Minimum Output Capacitance (Calculated)</t>
  </si>
  <si>
    <t>Minimum Output Capacitance (Used)</t>
  </si>
  <si>
    <t>Maximum Bandwidth</t>
  </si>
  <si>
    <t>Error Amplifier Transconductance</t>
  </si>
  <si>
    <t>Internal Timing Parameter</t>
  </si>
  <si>
    <r>
      <t>TOL</t>
    </r>
    <r>
      <rPr>
        <vertAlign val="subscript"/>
        <sz val="11"/>
        <color theme="1"/>
        <rFont val="Calibri"/>
        <family val="2"/>
        <scheme val="minor"/>
      </rPr>
      <t>IND</t>
    </r>
  </si>
  <si>
    <t>Enter the rise and fall time of the transient load step.</t>
  </si>
  <si>
    <t>Primary Compensation Capacitance (Calculated)</t>
  </si>
  <si>
    <t>Primary Compensation Capacitance (Used)</t>
  </si>
  <si>
    <t>This is the calculated primary compensation capacitance value.</t>
  </si>
  <si>
    <t>This is the minimum output capacitance required, assuming the loop remains in regulation under all conditions.</t>
  </si>
  <si>
    <t>This is the minimum output capacitance required, assuming the loop saturates during a transient.</t>
  </si>
  <si>
    <t>This is the minimum output capacitance required to achieve the specified transient performance. It is the maximum of the two values calculated above.</t>
  </si>
  <si>
    <t>The is the minimum compensation resistance required to achieve the transient performance requirements.</t>
  </si>
  <si>
    <t>This is the calculated ripple current in each inductor.</t>
  </si>
  <si>
    <t>This is the total load step, once the inductor ripple current has been added to the load step current.</t>
  </si>
  <si>
    <t>Cells with this color are cells in which you must enter your application parameters.</t>
  </si>
  <si>
    <t>Cells with this color are cells that contain fixed parameters. Do not change the values in these cells.</t>
  </si>
  <si>
    <t>Cells with this color are cells that display calculated values. Do not change the values in these cells.</t>
  </si>
  <si>
    <t>Enter the maximum input voltage.</t>
  </si>
  <si>
    <t>Recommended Bandwidth</t>
  </si>
  <si>
    <r>
      <t>BW</t>
    </r>
    <r>
      <rPr>
        <vertAlign val="subscript"/>
        <sz val="11"/>
        <color theme="1"/>
        <rFont val="Calibri"/>
        <family val="2"/>
        <scheme val="minor"/>
      </rPr>
      <t>max</t>
    </r>
  </si>
  <si>
    <t>Target Bandwidth</t>
  </si>
  <si>
    <r>
      <t>BW</t>
    </r>
    <r>
      <rPr>
        <vertAlign val="subscript"/>
        <sz val="11"/>
        <color theme="1"/>
        <rFont val="Calibri"/>
        <family val="2"/>
        <scheme val="minor"/>
      </rPr>
      <t>T</t>
    </r>
  </si>
  <si>
    <t>Enter a target BW, between the values of the previous 2 cells.  Values closer to 200 kHz are recommended for simpler designs.</t>
  </si>
  <si>
    <t>This is the calculated bandwidth of the converter using the above component values.</t>
  </si>
  <si>
    <t>Bandwidth</t>
  </si>
  <si>
    <t>Secondary Compensation Capacitance Pole</t>
  </si>
  <si>
    <r>
      <t>f</t>
    </r>
    <r>
      <rPr>
        <vertAlign val="subscript"/>
        <sz val="11"/>
        <rFont val="Calibri"/>
        <family val="2"/>
        <scheme val="minor"/>
      </rPr>
      <t>pole</t>
    </r>
  </si>
  <si>
    <r>
      <rPr>
        <sz val="11"/>
        <color theme="1"/>
        <rFont val="Arial"/>
        <family val="2"/>
      </rPr>
      <t>∆</t>
    </r>
    <r>
      <rPr>
        <sz val="9.35"/>
        <color theme="1"/>
        <rFont val="Calibri"/>
        <family val="2"/>
      </rPr>
      <t>I</t>
    </r>
    <r>
      <rPr>
        <vertAlign val="subscript"/>
        <sz val="9.35"/>
        <color theme="1"/>
        <rFont val="Calibri"/>
        <family val="2"/>
      </rPr>
      <t>OUT(max)</t>
    </r>
  </si>
  <si>
    <r>
      <rPr>
        <sz val="11"/>
        <color theme="1"/>
        <rFont val="Arial"/>
        <family val="2"/>
      </rPr>
      <t>∆</t>
    </r>
    <r>
      <rPr>
        <sz val="9.35"/>
        <color theme="1"/>
        <rFont val="Calibri"/>
        <family val="2"/>
      </rPr>
      <t>I</t>
    </r>
    <r>
      <rPr>
        <vertAlign val="subscript"/>
        <sz val="9.35"/>
        <color theme="1"/>
        <rFont val="Calibri"/>
        <family val="2"/>
      </rPr>
      <t>OUT</t>
    </r>
    <r>
      <rPr>
        <vertAlign val="subscript"/>
        <sz val="11"/>
        <color theme="1"/>
        <rFont val="Calibri"/>
        <family val="2"/>
      </rPr>
      <t>(step)</t>
    </r>
  </si>
  <si>
    <r>
      <t>R</t>
    </r>
    <r>
      <rPr>
        <vertAlign val="subscript"/>
        <sz val="11"/>
        <rFont val="Calibri"/>
        <family val="2"/>
        <scheme val="minor"/>
      </rPr>
      <t>Comp1</t>
    </r>
  </si>
  <si>
    <r>
      <t>Enter the value of R</t>
    </r>
    <r>
      <rPr>
        <vertAlign val="subscript"/>
        <sz val="11"/>
        <color theme="1"/>
        <rFont val="Calibri"/>
        <family val="2"/>
        <scheme val="minor"/>
      </rPr>
      <t>Comp1</t>
    </r>
    <r>
      <rPr>
        <sz val="11"/>
        <color theme="1"/>
        <rFont val="Calibri"/>
        <family val="2"/>
        <scheme val="minor"/>
      </rPr>
      <t xml:space="preserve"> you will use. This value should be larger than the value calculated above.</t>
    </r>
  </si>
  <si>
    <r>
      <t>C</t>
    </r>
    <r>
      <rPr>
        <vertAlign val="subscript"/>
        <sz val="11"/>
        <rFont val="Calibri"/>
        <family val="2"/>
        <scheme val="minor"/>
      </rPr>
      <t>Comp1</t>
    </r>
  </si>
  <si>
    <r>
      <t>C</t>
    </r>
    <r>
      <rPr>
        <vertAlign val="subscript"/>
        <sz val="11"/>
        <rFont val="Calibri"/>
        <family val="2"/>
        <scheme val="minor"/>
      </rPr>
      <t>Comp2</t>
    </r>
  </si>
  <si>
    <r>
      <t>Enter the value of C</t>
    </r>
    <r>
      <rPr>
        <vertAlign val="subscript"/>
        <sz val="11"/>
        <color theme="1"/>
        <rFont val="Calibri"/>
        <family val="2"/>
        <scheme val="minor"/>
      </rPr>
      <t>Comp1</t>
    </r>
    <r>
      <rPr>
        <sz val="11"/>
        <color theme="1"/>
        <rFont val="Calibri"/>
        <family val="2"/>
        <scheme val="minor"/>
      </rPr>
      <t xml:space="preserve"> you will use. This value should be the closest standard value to the value calculated above.</t>
    </r>
  </si>
  <si>
    <r>
      <t>This is the calculated frequency of the pole created by C</t>
    </r>
    <r>
      <rPr>
        <vertAlign val="subscript"/>
        <sz val="11"/>
        <color theme="1"/>
        <rFont val="Calibri"/>
        <family val="2"/>
        <scheme val="minor"/>
      </rPr>
      <t>Comp2</t>
    </r>
    <r>
      <rPr>
        <sz val="11"/>
        <color theme="1"/>
        <rFont val="Calibri"/>
        <family val="2"/>
        <scheme val="minor"/>
      </rPr>
      <t>.</t>
    </r>
  </si>
  <si>
    <t>Important Notice and Disclaimer</t>
  </si>
  <si>
    <t>TI PROVIDES TECHNICAL AND RELIABILITY DATA (INCLUDING DATASHEETS), DESIGN RESOURCES (INCLUDING REFERENCE DESIGNS), APPLICATION OR OTHER DESIGN ADVICE, WEB TOOLS, SAFETY INFORMATION, AND OTHER RESOURCES “AS IS” AND WITH ALL FAULTS, AND DISCLAIMS ALL WARRANTIES, EXPRESS AND IMPLIED, INCLUDING WITHOUT LIMITATION ANY IMPLIED WARRANTIES OF MERCHANTABILITY, FITNESS FOR A PARTICULAR PURPOSE OR NON-INFRINGEMENT OF THIRD PARTY INTELLECTUAL PROPERTY RIGHTS.</t>
  </si>
  <si>
    <t>These resources are intended for skilled developers designing with TI products. You are solely responsible for (1) selecting the appropriate TI products for your application, (2) designing, validating and testing your application, and (3) ensuring your application meets applicable standards, and any other safety, security, regulatory or other requirements.</t>
  </si>
  <si>
    <t>These resources are subject to change without notice. TI grants you permission to use these resources only for development of an application that uses the TI products described in the resource. Other reproduction and display of these resources is prohibited. No license is granted to any other TI intellectual property right or to any third party intellectual property right. TI disclaims responsibility for, and you will fully indemnify TI and its representatives against, any claims, damages, costs, losses, and liabilities arising out of your use of these resources.</t>
  </si>
  <si>
    <t>TI’s products are provided subject to TI’s Terms of Sale or other applicable terms available either on ti.com or provided in conjunction with such TI products. TI’s provision of these resources does not expand or otherwise alter TI’s applicable warranties or warranty disclaimers for TI products.  </t>
  </si>
  <si>
    <t>TI objects to and rejects any additional or different terms you may have proposed.  </t>
  </si>
  <si>
    <t>Enter the number of TPSM8287Bxx devices that are paralleled.</t>
  </si>
  <si>
    <t>Enter the maximum allowable output voltage deviation during a load transient. For typical applications, use the maximum overall voltage tolerance minus 0.8% for the DC accuracy of the TPSM8287Bxx device.</t>
  </si>
  <si>
    <t>Output Voltage Ripple</t>
  </si>
  <si>
    <t>The calculated maximum output voltage ripple, based on the minimum output capacitance value.  The ripple will be slightly higher in the application, due to the ESR and ESL in the output capacitors.</t>
  </si>
  <si>
    <r>
      <t>V</t>
    </r>
    <r>
      <rPr>
        <vertAlign val="subscript"/>
        <sz val="11"/>
        <rFont val="Calibri"/>
        <family val="2"/>
        <scheme val="minor"/>
      </rPr>
      <t>p-p(max)</t>
    </r>
  </si>
  <si>
    <t>Internal inductor value</t>
  </si>
  <si>
    <r>
      <t>R</t>
    </r>
    <r>
      <rPr>
        <vertAlign val="subscript"/>
        <sz val="11"/>
        <rFont val="Calibri"/>
        <family val="2"/>
        <scheme val="minor"/>
      </rPr>
      <t>Comp1(min)</t>
    </r>
  </si>
  <si>
    <t>Minimum Compensation Resistance (Calculated)</t>
  </si>
  <si>
    <t>Enter the switching frequency (1.5 MHz nominal)</t>
  </si>
  <si>
    <r>
      <t>Enter the value of C</t>
    </r>
    <r>
      <rPr>
        <vertAlign val="subscript"/>
        <sz val="11"/>
        <color theme="1"/>
        <rFont val="Calibri"/>
        <family val="2"/>
        <scheme val="minor"/>
      </rPr>
      <t>Comp2</t>
    </r>
    <r>
      <rPr>
        <sz val="11"/>
        <color theme="1"/>
        <rFont val="Calibri"/>
        <family val="2"/>
        <scheme val="minor"/>
      </rPr>
      <t xml:space="preserve"> you will use, if desired.
The purpose of this capacitor is to bypass high frequency noise away from the COMP pin. Its value is not critical, and 10 pF is suitable for most applications.</t>
    </r>
  </si>
  <si>
    <r>
      <t xml:space="preserve">Enter the minimum capacitance used in the application. Its value must be greater than the minimum calculated output capacitance, taking into consideration, tolerance, temperature effects, DC bias, aging, etc.  The TPSM8287Bxx integrates an additional 14 </t>
    </r>
    <r>
      <rPr>
        <sz val="11"/>
        <color theme="1"/>
        <rFont val="Calibri"/>
        <family val="2"/>
      </rPr>
      <t>µ</t>
    </r>
    <r>
      <rPr>
        <sz val="11"/>
        <color theme="1"/>
        <rFont val="Calibri"/>
        <family val="2"/>
        <scheme val="minor"/>
      </rPr>
      <t>F of capacitance.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</si>
</sst>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E+0"/>
    <numFmt numFmtId="167" formatCode="0E+00"/>
    <numFmt numFmtId="168" formatCode="##0E+0"/>
  </numFmts>
  <fonts count="17" x14ac:knownFonts="1">
    <font>
      <sz val="11"/>
      <color theme="1"/>
      <name val="Calibri"/>
      <family val="2"/>
      <scheme val="minor"/>
    </font>
    <font>
      <sz val="11"/>
      <color rgb="FF3F3F76"/>
      <name val="Calibri"/>
      <family val="2"/>
      <scheme val="minor"/>
    </font>
    <font>
      <b/>
      <sz val="11"/>
      <color rgb="FFFA7D00"/>
      <name val="Calibri"/>
      <family val="2"/>
      <scheme val="minor"/>
    </font>
    <font>
      <vertAlign val="subscript"/>
      <sz val="11"/>
      <color theme="1"/>
      <name val="Calibri"/>
      <family val="2"/>
      <scheme val="minor"/>
    </font>
    <font>
      <sz val="11"/>
      <color theme="1"/>
      <name val="Calibri"/>
      <family val="2"/>
    </font>
    <font>
      <sz val="11"/>
      <color theme="0"/>
      <name val="Calibri"/>
      <family val="2"/>
      <scheme val="minor"/>
    </font>
    <font>
      <sz val="11"/>
      <color theme="1"/>
      <name val="Arial"/>
      <family val="2"/>
    </font>
    <font>
      <sz val="9.35"/>
      <color theme="1"/>
      <name val="Calibri"/>
      <family val="2"/>
    </font>
    <font>
      <vertAlign val="subscript"/>
      <sz val="9.35"/>
      <color theme="1"/>
      <name val="Calibri"/>
      <family val="2"/>
    </font>
    <font>
      <vertAlign val="subscript"/>
      <sz val="11"/>
      <color theme="1"/>
      <name val="Arial"/>
      <family val="2"/>
    </font>
    <font>
      <sz val="11"/>
      <name val="Calibri"/>
      <family val="2"/>
      <scheme val="minor"/>
    </font>
    <font>
      <vertAlign val="subscript"/>
      <sz val="11"/>
      <name val="Calibri"/>
      <family val="2"/>
      <scheme val="minor"/>
    </font>
    <font>
      <sz val="11"/>
      <color theme="1"/>
      <name val="Calibri"/>
      <family val="2"/>
      <scheme val="minor"/>
    </font>
    <font>
      <vertAlign val="subscript"/>
      <sz val="11"/>
      <color theme="1"/>
      <name val="Calibri"/>
      <family val="2"/>
    </font>
    <font>
      <sz val="10"/>
      <color theme="1"/>
      <name val="Franklin Gothic Medium"/>
      <family val="2"/>
    </font>
    <font>
      <sz val="4"/>
      <color rgb="FF555555"/>
      <name val="Franklin Gothic Medium"/>
      <family val="2"/>
    </font>
    <font>
      <u/>
      <sz val="11"/>
      <color theme="10"/>
      <name val="Calibri"/>
      <family val="2"/>
      <scheme val="minor"/>
    </font>
  </fonts>
  <fills count="5">
    <fill>
      <patternFill patternType="none"/>
    </fill>
    <fill>
      <patternFill patternType="gray125"/>
    </fill>
    <fill>
      <patternFill patternType="solid">
        <fgColor rgb="FFFFCC99"/>
      </patternFill>
    </fill>
    <fill>
      <patternFill patternType="solid">
        <fgColor rgb="FFF2F2F2"/>
      </patternFill>
    </fill>
    <fill>
      <patternFill patternType="solid">
        <fgColor rgb="FFDE0000"/>
        <bgColor indexed="64"/>
      </patternFill>
    </fill>
  </fills>
  <borders count="6">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1" fillId="2" borderId="1" applyNumberFormat="0" applyAlignment="0" applyProtection="0"/>
    <xf numFmtId="0" fontId="2" fillId="3" borderId="1" applyNumberFormat="0" applyAlignment="0" applyProtection="0"/>
    <xf numFmtId="9" fontId="12" fillId="0" borderId="0" applyFont="0" applyFill="0" applyBorder="0" applyAlignment="0" applyProtection="0"/>
    <xf numFmtId="0" fontId="16" fillId="0" borderId="0" applyNumberFormat="0" applyFill="0" applyBorder="0" applyAlignment="0" applyProtection="0"/>
  </cellStyleXfs>
  <cellXfs count="49">
    <xf numFmtId="0" fontId="0" fillId="0" borderId="0" xfId="0"/>
    <xf numFmtId="0" fontId="5" fillId="4" borderId="2" xfId="0" applyFont="1" applyFill="1" applyBorder="1" applyAlignment="1" applyProtection="1">
      <alignment horizontal="center" vertical="center"/>
    </xf>
    <xf numFmtId="0" fontId="0" fillId="0" borderId="2" xfId="0" applyBorder="1" applyAlignment="1" applyProtection="1">
      <alignment vertical="center"/>
    </xf>
    <xf numFmtId="0" fontId="5" fillId="4" borderId="2" xfId="0" applyFont="1" applyFill="1" applyBorder="1" applyAlignment="1" applyProtection="1">
      <alignment horizontal="center" vertical="center" wrapText="1"/>
    </xf>
    <xf numFmtId="0" fontId="0" fillId="0" borderId="0" xfId="0" applyAlignment="1" applyProtection="1">
      <alignment vertical="center"/>
    </xf>
    <xf numFmtId="0" fontId="0" fillId="0" borderId="2" xfId="0" applyBorder="1" applyAlignment="1" applyProtection="1">
      <alignment horizontal="center" vertical="center"/>
    </xf>
    <xf numFmtId="0" fontId="0" fillId="0" borderId="2" xfId="0" applyBorder="1" applyAlignment="1" applyProtection="1">
      <alignment vertical="center" wrapText="1"/>
    </xf>
    <xf numFmtId="0" fontId="4" fillId="0" borderId="2" xfId="0" applyFont="1" applyBorder="1" applyAlignment="1" applyProtection="1">
      <alignment horizontal="center" vertical="center"/>
    </xf>
    <xf numFmtId="0" fontId="6" fillId="0" borderId="2" xfId="0" applyFont="1" applyBorder="1" applyAlignment="1" applyProtection="1">
      <alignment horizontal="center" vertical="center"/>
    </xf>
    <xf numFmtId="0" fontId="1" fillId="2" borderId="2" xfId="1" applyBorder="1" applyAlignment="1" applyProtection="1">
      <alignment horizontal="center" vertical="center"/>
    </xf>
    <xf numFmtId="0" fontId="2" fillId="3" borderId="2" xfId="2" applyBorder="1" applyAlignment="1" applyProtection="1">
      <alignment horizontal="center" vertical="center"/>
    </xf>
    <xf numFmtId="0" fontId="10" fillId="0" borderId="2" xfId="0" applyFont="1" applyBorder="1" applyAlignment="1" applyProtection="1">
      <alignment vertical="center"/>
    </xf>
    <xf numFmtId="0" fontId="10" fillId="0" borderId="2" xfId="0" applyFont="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vertical="center" wrapText="1"/>
    </xf>
    <xf numFmtId="48" fontId="2" fillId="3" borderId="2" xfId="2" applyNumberFormat="1" applyBorder="1" applyAlignment="1" applyProtection="1">
      <alignment horizontal="center" vertical="center"/>
    </xf>
    <xf numFmtId="0" fontId="1" fillId="2" borderId="1" xfId="1" applyAlignment="1" applyProtection="1">
      <alignment horizontal="center" vertical="center"/>
      <protection locked="0"/>
    </xf>
    <xf numFmtId="48" fontId="2" fillId="3" borderId="1" xfId="2" applyNumberFormat="1" applyAlignment="1" applyProtection="1">
      <alignment horizontal="center" vertical="center"/>
      <protection locked="0"/>
    </xf>
    <xf numFmtId="167" fontId="1" fillId="2" borderId="3" xfId="1" applyNumberFormat="1" applyBorder="1" applyAlignment="1" applyProtection="1">
      <alignment horizontal="center" vertical="center"/>
      <protection locked="0"/>
    </xf>
    <xf numFmtId="48" fontId="0" fillId="0" borderId="2" xfId="0" applyNumberFormat="1" applyBorder="1" applyAlignment="1">
      <alignment horizontal="center" vertical="center"/>
    </xf>
    <xf numFmtId="9" fontId="0" fillId="0" borderId="2" xfId="3" applyFont="1" applyBorder="1" applyAlignment="1">
      <alignment horizontal="center" vertical="center"/>
    </xf>
    <xf numFmtId="166" fontId="1" fillId="2" borderId="1" xfId="1" applyNumberFormat="1" applyAlignment="1" applyProtection="1">
      <alignment horizontal="center" vertical="center"/>
      <protection locked="0"/>
    </xf>
    <xf numFmtId="48" fontId="1" fillId="2" borderId="1" xfId="1" applyNumberFormat="1" applyAlignment="1" applyProtection="1">
      <alignment horizontal="center" vertical="center"/>
      <protection locked="0"/>
    </xf>
    <xf numFmtId="0" fontId="0" fillId="0" borderId="2" xfId="0" applyBorder="1" applyAlignment="1">
      <alignment horizontal="center" vertical="center"/>
    </xf>
    <xf numFmtId="166" fontId="0" fillId="0" borderId="0" xfId="0" applyNumberFormat="1" applyAlignment="1" applyProtection="1">
      <alignment horizontal="center" vertical="center"/>
    </xf>
    <xf numFmtId="0" fontId="0" fillId="0" borderId="2" xfId="0" applyFont="1" applyBorder="1" applyAlignment="1" applyProtection="1">
      <alignment horizontal="center" vertical="center"/>
    </xf>
    <xf numFmtId="168" fontId="1" fillId="2" borderId="1" xfId="1" applyNumberFormat="1" applyAlignment="1" applyProtection="1">
      <alignment horizontal="center" vertical="center"/>
      <protection locked="0"/>
    </xf>
    <xf numFmtId="168" fontId="1" fillId="2" borderId="1" xfId="1" applyNumberFormat="1" applyAlignment="1" applyProtection="1">
      <alignment horizontal="center" vertical="center"/>
    </xf>
    <xf numFmtId="168" fontId="2" fillId="3" borderId="1" xfId="2" applyNumberFormat="1" applyAlignment="1" applyProtection="1">
      <alignment horizontal="center" vertical="center"/>
      <protection locked="0"/>
    </xf>
    <xf numFmtId="168" fontId="10" fillId="0" borderId="1" xfId="2" applyNumberFormat="1" applyFont="1" applyFill="1" applyAlignment="1" applyProtection="1">
      <alignment horizontal="center" vertical="center"/>
      <protection locked="0"/>
    </xf>
    <xf numFmtId="165" fontId="2" fillId="3" borderId="1" xfId="2" applyNumberFormat="1" applyAlignment="1" applyProtection="1">
      <alignment horizontal="center" vertical="center"/>
      <protection locked="0"/>
    </xf>
    <xf numFmtId="168" fontId="2" fillId="3" borderId="1" xfId="2" applyNumberFormat="1" applyAlignment="1" applyProtection="1">
      <alignment horizontal="center" vertical="center"/>
    </xf>
    <xf numFmtId="0" fontId="14" fillId="0" borderId="0" xfId="0" applyFont="1" applyAlignment="1">
      <alignment vertical="center" wrapText="1"/>
    </xf>
    <xf numFmtId="0" fontId="15" fillId="0" borderId="0" xfId="0" applyFont="1" applyAlignment="1">
      <alignment vertical="center" wrapText="1"/>
    </xf>
    <xf numFmtId="0" fontId="16" fillId="0" borderId="0" xfId="4" applyAlignment="1">
      <alignment vertical="center" wrapText="1"/>
    </xf>
    <xf numFmtId="164" fontId="1" fillId="2" borderId="1" xfId="1" applyNumberFormat="1" applyAlignment="1" applyProtection="1">
      <alignment horizontal="center" vertical="center"/>
      <protection locked="0"/>
    </xf>
    <xf numFmtId="48" fontId="2" fillId="3" borderId="1" xfId="2" applyNumberFormat="1" applyAlignment="1" applyProtection="1">
      <alignment horizontal="center" vertical="center"/>
    </xf>
    <xf numFmtId="0" fontId="0" fillId="0" borderId="2" xfId="0" applyFill="1" applyBorder="1" applyAlignment="1" applyProtection="1">
      <alignment vertical="center" wrapText="1"/>
    </xf>
    <xf numFmtId="168" fontId="0" fillId="0" borderId="2" xfId="0" applyNumberFormat="1" applyFill="1" applyBorder="1" applyAlignment="1">
      <alignment horizontal="center" vertical="center"/>
    </xf>
    <xf numFmtId="0" fontId="0" fillId="0" borderId="0" xfId="0" applyFill="1" applyAlignment="1" applyProtection="1">
      <alignment vertical="center"/>
    </xf>
    <xf numFmtId="0" fontId="0" fillId="0" borderId="4" xfId="0" applyBorder="1" applyAlignment="1" applyProtection="1">
      <alignment horizontal="left" vertical="center"/>
    </xf>
    <xf numFmtId="0" fontId="0" fillId="0" borderId="5" xfId="0" applyBorder="1" applyAlignment="1" applyProtection="1">
      <alignment horizontal="left" vertical="center"/>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0" fontId="0" fillId="0" borderId="4" xfId="0" applyBorder="1" applyAlignment="1" applyProtection="1">
      <alignment horizontal="left" vertical="center" wrapText="1"/>
    </xf>
    <xf numFmtId="0" fontId="0" fillId="0" borderId="5" xfId="0" applyBorder="1" applyAlignment="1" applyProtection="1">
      <alignment horizontal="left" vertical="center" wrapText="1"/>
    </xf>
    <xf numFmtId="3" fontId="2" fillId="3" borderId="1" xfId="2" applyNumberFormat="1" applyAlignment="1" applyProtection="1">
      <alignment horizontal="center" vertical="center"/>
      <protection locked="0"/>
    </xf>
    <xf numFmtId="3" fontId="1" fillId="2" borderId="1" xfId="1" applyNumberFormat="1" applyAlignment="1" applyProtection="1">
      <alignment horizontal="center" vertical="center"/>
      <protection locked="0"/>
    </xf>
    <xf numFmtId="168" fontId="2" fillId="3" borderId="2" xfId="2" applyNumberFormat="1" applyBorder="1" applyAlignment="1" applyProtection="1">
      <alignment horizontal="center" vertical="center"/>
    </xf>
  </cellXfs>
  <cellStyles count="5">
    <cellStyle name="Calculation" xfId="2" builtinId="22"/>
    <cellStyle name="Hyperlink" xfId="4" builtinId="8"/>
    <cellStyle name="Input" xfId="1" builtinId="20"/>
    <cellStyle name="Normal" xfId="0" builtinId="0"/>
    <cellStyle name="Percent" xfId="3" builtinId="5"/>
  </cellStyles>
  <dxfs count="0"/>
  <tableStyles count="0" defaultTableStyle="TableStyleMedium2" defaultPivotStyle="PivotStyleLight16"/>
  <colors>
    <mruColors>
      <color rgb="FFDE0000"/>
      <color rgb="FFDEFFFF"/>
      <color rgb="FF9C0006"/>
      <color rgb="FF9C0000"/>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102998</xdr:colOff>
      <xdr:row>5</xdr:row>
      <xdr:rowOff>85725</xdr:rowOff>
    </xdr:from>
    <xdr:to>
      <xdr:col>14</xdr:col>
      <xdr:colOff>636619</xdr:colOff>
      <xdr:row>23</xdr:row>
      <xdr:rowOff>153103</xdr:rowOff>
    </xdr:to>
    <xdr:pic>
      <xdr:nvPicPr>
        <xdr:cNvPr id="2" name="Picture 1">
          <a:extLst>
            <a:ext uri="{FF2B5EF4-FFF2-40B4-BE49-F238E27FC236}">
              <a16:creationId xmlns:a16="http://schemas.microsoft.com/office/drawing/2014/main" id="{19590640-4F12-4E7F-8BB3-3F13BCA65BBD}"/>
            </a:ext>
          </a:extLst>
        </xdr:cNvPr>
        <xdr:cNvPicPr>
          <a:picLocks noChangeAspect="1"/>
        </xdr:cNvPicPr>
      </xdr:nvPicPr>
      <xdr:blipFill>
        <a:blip xmlns:r="http://schemas.openxmlformats.org/officeDocument/2006/relationships" r:embed="rId1"/>
        <a:stretch>
          <a:fillRect/>
        </a:stretch>
      </xdr:blipFill>
      <xdr:spPr>
        <a:xfrm>
          <a:off x="10370948" y="1019175"/>
          <a:ext cx="6450551" cy="498227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ti.com/legal/terms-conditions/terms-of-sal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C031B-1F8F-466A-B476-3CBDA3689CE2}">
  <dimension ref="A1:H32"/>
  <sheetViews>
    <sheetView showGridLines="0" tabSelected="1" zoomScaleNormal="100" workbookViewId="0">
      <selection activeCell="C2" sqref="C2"/>
    </sheetView>
  </sheetViews>
  <sheetFormatPr defaultColWidth="9.05078125" defaultRowHeight="14.4" x14ac:dyDescent="0.55000000000000004"/>
  <cols>
    <col min="1" max="1" width="44.41796875" style="4" customWidth="1"/>
    <col min="2" max="2" width="12.83984375" style="13" customWidth="1"/>
    <col min="3" max="3" width="16.68359375" style="13" bestFit="1" customWidth="1"/>
    <col min="4" max="4" width="9.26171875" style="13" customWidth="1"/>
    <col min="5" max="5" width="58.578125" style="14" customWidth="1"/>
    <col min="6" max="17" width="9.05078125" style="4"/>
    <col min="18" max="18" width="20.734375" style="4" bestFit="1" customWidth="1"/>
    <col min="19" max="19" width="9.83984375" style="4" customWidth="1"/>
    <col min="20" max="16384" width="9.05078125" style="4"/>
  </cols>
  <sheetData>
    <row r="1" spans="1:8" x14ac:dyDescent="0.55000000000000004">
      <c r="A1" s="1" t="s">
        <v>20</v>
      </c>
      <c r="B1" s="1" t="s">
        <v>21</v>
      </c>
      <c r="C1" s="1" t="s">
        <v>22</v>
      </c>
      <c r="D1" s="1" t="s">
        <v>23</v>
      </c>
      <c r="E1" s="3" t="s">
        <v>28</v>
      </c>
    </row>
    <row r="2" spans="1:8" x14ac:dyDescent="0.55000000000000004">
      <c r="A2" s="2" t="s">
        <v>10</v>
      </c>
      <c r="B2" s="5" t="s">
        <v>17</v>
      </c>
      <c r="C2" s="16">
        <v>1</v>
      </c>
      <c r="D2" s="5"/>
      <c r="E2" s="6" t="s">
        <v>89</v>
      </c>
    </row>
    <row r="3" spans="1:8" x14ac:dyDescent="0.55000000000000004">
      <c r="A3" s="2" t="s">
        <v>9</v>
      </c>
      <c r="B3" s="7" t="s">
        <v>16</v>
      </c>
      <c r="C3" s="16">
        <v>6</v>
      </c>
      <c r="D3" s="5" t="s">
        <v>0</v>
      </c>
      <c r="E3" s="6" t="s">
        <v>65</v>
      </c>
      <c r="G3" s="9">
        <v>123</v>
      </c>
      <c r="H3" s="4" t="s">
        <v>62</v>
      </c>
    </row>
    <row r="4" spans="1:8" x14ac:dyDescent="0.55000000000000004">
      <c r="A4" s="2" t="s">
        <v>8</v>
      </c>
      <c r="B4" s="7" t="s">
        <v>15</v>
      </c>
      <c r="C4" s="16">
        <v>0.6</v>
      </c>
      <c r="D4" s="5" t="s">
        <v>0</v>
      </c>
      <c r="E4" s="6" t="s">
        <v>26</v>
      </c>
      <c r="G4" s="10">
        <v>123</v>
      </c>
      <c r="H4" s="4" t="s">
        <v>64</v>
      </c>
    </row>
    <row r="5" spans="1:8" ht="16.8" x14ac:dyDescent="0.55000000000000004">
      <c r="A5" s="2" t="s">
        <v>11</v>
      </c>
      <c r="B5" s="7" t="s">
        <v>76</v>
      </c>
      <c r="C5" s="16">
        <v>3</v>
      </c>
      <c r="D5" s="5" t="s">
        <v>1</v>
      </c>
      <c r="E5" s="6" t="s">
        <v>27</v>
      </c>
      <c r="G5" s="23">
        <v>123</v>
      </c>
      <c r="H5" s="4" t="s">
        <v>63</v>
      </c>
    </row>
    <row r="6" spans="1:8" ht="42.75" customHeight="1" x14ac:dyDescent="0.55000000000000004">
      <c r="A6" s="40" t="s">
        <v>7</v>
      </c>
      <c r="B6" s="42" t="s">
        <v>14</v>
      </c>
      <c r="C6" s="35">
        <v>4.2000000000000003E-2</v>
      </c>
      <c r="D6" s="5"/>
      <c r="E6" s="44" t="s">
        <v>90</v>
      </c>
    </row>
    <row r="7" spans="1:8" x14ac:dyDescent="0.55000000000000004">
      <c r="A7" s="41"/>
      <c r="B7" s="43"/>
      <c r="C7" s="17">
        <f>C4*C6</f>
        <v>2.52E-2</v>
      </c>
      <c r="D7" s="5" t="s">
        <v>0</v>
      </c>
      <c r="E7" s="45"/>
    </row>
    <row r="8" spans="1:8" ht="16.2" x14ac:dyDescent="0.55000000000000004">
      <c r="A8" s="2" t="s">
        <v>12</v>
      </c>
      <c r="B8" s="8" t="s">
        <v>18</v>
      </c>
      <c r="C8" s="18">
        <v>9.9999999999999995E-7</v>
      </c>
      <c r="D8" s="5" t="s">
        <v>34</v>
      </c>
      <c r="E8" s="6" t="s">
        <v>52</v>
      </c>
    </row>
    <row r="9" spans="1:8" ht="16.8" x14ac:dyDescent="0.55000000000000004">
      <c r="A9" s="2" t="s">
        <v>49</v>
      </c>
      <c r="B9" s="5" t="s">
        <v>29</v>
      </c>
      <c r="C9" s="19">
        <v>1.5E-3</v>
      </c>
      <c r="D9" s="5" t="s">
        <v>33</v>
      </c>
      <c r="E9" s="6"/>
    </row>
    <row r="10" spans="1:8" x14ac:dyDescent="0.55000000000000004">
      <c r="A10" s="2" t="s">
        <v>50</v>
      </c>
      <c r="B10" s="8" t="s">
        <v>37</v>
      </c>
      <c r="C10" s="19">
        <v>1.2500000000000001E-5</v>
      </c>
      <c r="D10" s="5" t="s">
        <v>34</v>
      </c>
      <c r="E10" s="6"/>
      <c r="G10" s="39"/>
    </row>
    <row r="11" spans="1:8" ht="16.8" x14ac:dyDescent="0.55000000000000004">
      <c r="A11" s="2" t="s">
        <v>5</v>
      </c>
      <c r="B11" s="5" t="s">
        <v>13</v>
      </c>
      <c r="C11" s="21">
        <v>1500000</v>
      </c>
      <c r="D11" s="5" t="s">
        <v>35</v>
      </c>
      <c r="E11" s="37" t="s">
        <v>97</v>
      </c>
    </row>
    <row r="12" spans="1:8" ht="16.8" x14ac:dyDescent="0.55000000000000004">
      <c r="A12" s="2" t="s">
        <v>40</v>
      </c>
      <c r="B12" s="5" t="s">
        <v>41</v>
      </c>
      <c r="C12" s="20">
        <v>0.1</v>
      </c>
      <c r="D12" s="5"/>
      <c r="E12" s="6"/>
    </row>
    <row r="13" spans="1:8" x14ac:dyDescent="0.55000000000000004">
      <c r="A13" s="2" t="s">
        <v>6</v>
      </c>
      <c r="B13" s="5" t="s">
        <v>25</v>
      </c>
      <c r="C13" s="38">
        <v>4.9999999999999998E-8</v>
      </c>
      <c r="D13" s="5" t="s">
        <v>3</v>
      </c>
      <c r="E13" s="6" t="s">
        <v>94</v>
      </c>
    </row>
    <row r="14" spans="1:8" ht="16.8" x14ac:dyDescent="0.55000000000000004">
      <c r="A14" s="2" t="s">
        <v>36</v>
      </c>
      <c r="B14" s="5" t="s">
        <v>51</v>
      </c>
      <c r="C14" s="20">
        <v>0.2</v>
      </c>
      <c r="D14" s="5"/>
      <c r="E14" s="6"/>
    </row>
    <row r="15" spans="1:8" ht="16.8" x14ac:dyDescent="0.55000000000000004">
      <c r="A15" s="2" t="s">
        <v>48</v>
      </c>
      <c r="B15" s="5" t="s">
        <v>67</v>
      </c>
      <c r="C15" s="28">
        <f>C11/4</f>
        <v>375000</v>
      </c>
      <c r="D15" s="5" t="s">
        <v>35</v>
      </c>
      <c r="E15" s="6"/>
    </row>
    <row r="16" spans="1:8" x14ac:dyDescent="0.55000000000000004">
      <c r="A16" s="2" t="s">
        <v>66</v>
      </c>
      <c r="B16" s="5" t="s">
        <v>4</v>
      </c>
      <c r="C16" s="29">
        <v>200000</v>
      </c>
      <c r="D16" s="5" t="s">
        <v>35</v>
      </c>
      <c r="E16" s="6"/>
    </row>
    <row r="17" spans="1:5" ht="28.8" x14ac:dyDescent="0.55000000000000004">
      <c r="A17" s="2" t="s">
        <v>68</v>
      </c>
      <c r="B17" s="5" t="s">
        <v>69</v>
      </c>
      <c r="C17" s="26">
        <v>200000</v>
      </c>
      <c r="D17" s="25" t="s">
        <v>35</v>
      </c>
      <c r="E17" s="6" t="s">
        <v>70</v>
      </c>
    </row>
    <row r="18" spans="1:5" x14ac:dyDescent="0.55000000000000004">
      <c r="A18" s="2" t="s">
        <v>30</v>
      </c>
      <c r="B18" s="7" t="s">
        <v>31</v>
      </c>
      <c r="C18" s="30">
        <f>(C4/C3)*((C3-C4)/(C2*C13*C11))</f>
        <v>7.2000000000000011</v>
      </c>
      <c r="D18" s="5" t="s">
        <v>1</v>
      </c>
      <c r="E18" s="6" t="s">
        <v>60</v>
      </c>
    </row>
    <row r="19" spans="1:5" ht="28.8" x14ac:dyDescent="0.55000000000000004">
      <c r="A19" s="2" t="s">
        <v>32</v>
      </c>
      <c r="B19" s="7" t="s">
        <v>75</v>
      </c>
      <c r="C19" s="30">
        <f>C5+C18/2</f>
        <v>6.6000000000000005</v>
      </c>
      <c r="D19" s="5" t="s">
        <v>1</v>
      </c>
      <c r="E19" s="6" t="s">
        <v>61</v>
      </c>
    </row>
    <row r="20" spans="1:5" ht="28.8" x14ac:dyDescent="0.55000000000000004">
      <c r="A20" s="11" t="s">
        <v>96</v>
      </c>
      <c r="B20" s="12" t="s">
        <v>95</v>
      </c>
      <c r="C20" s="46">
        <f>(1/C9)*(((PI()*C5*(C13/C2))/(4*C10*C7)))*(1+C14)</f>
        <v>299.19930034188502</v>
      </c>
      <c r="D20" s="7" t="s">
        <v>39</v>
      </c>
      <c r="E20" s="6" t="s">
        <v>59</v>
      </c>
    </row>
    <row r="21" spans="1:5" ht="31.2" x14ac:dyDescent="0.55000000000000004">
      <c r="A21" s="11" t="s">
        <v>38</v>
      </c>
      <c r="B21" s="12" t="s">
        <v>77</v>
      </c>
      <c r="C21" s="47">
        <v>301</v>
      </c>
      <c r="D21" s="7" t="s">
        <v>39</v>
      </c>
      <c r="E21" s="6" t="s">
        <v>78</v>
      </c>
    </row>
    <row r="22" spans="1:5" ht="28.8" x14ac:dyDescent="0.55000000000000004">
      <c r="A22" s="11" t="s">
        <v>43</v>
      </c>
      <c r="B22" s="12" t="s">
        <v>42</v>
      </c>
      <c r="C22" s="31">
        <f>((C10*C2)/(2*PI()*C13*C17))*(C9*C21)*(1+SQRT(C14^2+C12^2))</f>
        <v>1.0990812027954189E-4</v>
      </c>
      <c r="D22" s="7" t="s">
        <v>2</v>
      </c>
      <c r="E22" s="6" t="s">
        <v>56</v>
      </c>
    </row>
    <row r="23" spans="1:5" ht="28.8" x14ac:dyDescent="0.55000000000000004">
      <c r="A23" s="11" t="s">
        <v>44</v>
      </c>
      <c r="B23" s="12" t="s">
        <v>45</v>
      </c>
      <c r="C23" s="31">
        <f>((1/C7)*((C13*C19^2)/(2*C2*C4)-(C5*C8)/2))*(1+C14)</f>
        <v>1.5000000000000029E-5</v>
      </c>
      <c r="D23" s="7" t="s">
        <v>2</v>
      </c>
      <c r="E23" s="6" t="s">
        <v>57</v>
      </c>
    </row>
    <row r="24" spans="1:5" ht="43.2" x14ac:dyDescent="0.55000000000000004">
      <c r="A24" s="11" t="s">
        <v>46</v>
      </c>
      <c r="B24" s="12" t="s">
        <v>24</v>
      </c>
      <c r="C24" s="31">
        <f>MAX(C22,C23)</f>
        <v>1.0990812027954189E-4</v>
      </c>
      <c r="D24" s="7" t="s">
        <v>2</v>
      </c>
      <c r="E24" s="6" t="s">
        <v>58</v>
      </c>
    </row>
    <row r="25" spans="1:5" ht="63" customHeight="1" x14ac:dyDescent="0.55000000000000004">
      <c r="A25" s="11" t="s">
        <v>47</v>
      </c>
      <c r="B25" s="12" t="s">
        <v>24</v>
      </c>
      <c r="C25" s="27">
        <f>2*0.000007+2*0.000006+4*0.000015+0.000027</f>
        <v>1.1300000000000001E-4</v>
      </c>
      <c r="D25" s="7" t="s">
        <v>2</v>
      </c>
      <c r="E25" s="6" t="s">
        <v>99</v>
      </c>
    </row>
    <row r="26" spans="1:5" ht="43.2" x14ac:dyDescent="0.55000000000000004">
      <c r="A26" s="11" t="s">
        <v>91</v>
      </c>
      <c r="B26" s="12" t="s">
        <v>93</v>
      </c>
      <c r="C26" s="36">
        <f>C18/(C25*8*C11)</f>
        <v>5.3097345132743371E-3</v>
      </c>
      <c r="D26" s="7" t="s">
        <v>0</v>
      </c>
      <c r="E26" s="6" t="s">
        <v>92</v>
      </c>
    </row>
    <row r="27" spans="1:5" ht="28.8" x14ac:dyDescent="0.55000000000000004">
      <c r="A27" s="11" t="s">
        <v>72</v>
      </c>
      <c r="B27" s="12" t="s">
        <v>4</v>
      </c>
      <c r="C27" s="48">
        <f>C2*C10*C21*C9/(2*PI()*C13*C25)</f>
        <v>158978.88673891759</v>
      </c>
      <c r="D27" s="7" t="s">
        <v>35</v>
      </c>
      <c r="E27" s="6" t="s">
        <v>71</v>
      </c>
    </row>
    <row r="28" spans="1:5" ht="16.8" x14ac:dyDescent="0.55000000000000004">
      <c r="A28" s="11" t="s">
        <v>53</v>
      </c>
      <c r="B28" s="12" t="s">
        <v>79</v>
      </c>
      <c r="C28" s="36">
        <f>4/(2*PI()*C27*C21)</f>
        <v>1.3303753085874697E-8</v>
      </c>
      <c r="D28" s="5" t="s">
        <v>2</v>
      </c>
      <c r="E28" s="6" t="s">
        <v>55</v>
      </c>
    </row>
    <row r="29" spans="1:5" ht="31.2" x14ac:dyDescent="0.55000000000000004">
      <c r="A29" s="11" t="s">
        <v>54</v>
      </c>
      <c r="B29" s="12" t="s">
        <v>79</v>
      </c>
      <c r="C29" s="22">
        <v>1.4999999999999999E-8</v>
      </c>
      <c r="D29" s="5" t="s">
        <v>2</v>
      </c>
      <c r="E29" s="6" t="s">
        <v>81</v>
      </c>
    </row>
    <row r="30" spans="1:5" ht="60" x14ac:dyDescent="0.55000000000000004">
      <c r="A30" s="11" t="s">
        <v>19</v>
      </c>
      <c r="B30" s="12" t="s">
        <v>80</v>
      </c>
      <c r="C30" s="26">
        <v>9.9999999999999994E-12</v>
      </c>
      <c r="D30" s="5" t="s">
        <v>2</v>
      </c>
      <c r="E30" s="6" t="s">
        <v>98</v>
      </c>
    </row>
    <row r="31" spans="1:5" ht="16.8" x14ac:dyDescent="0.55000000000000004">
      <c r="A31" s="11" t="s">
        <v>73</v>
      </c>
      <c r="B31" s="12" t="s">
        <v>74</v>
      </c>
      <c r="C31" s="15">
        <f>1/(2*PI()*C30*C21)</f>
        <v>52875396.376044966</v>
      </c>
      <c r="D31" s="5" t="s">
        <v>35</v>
      </c>
      <c r="E31" s="6" t="s">
        <v>82</v>
      </c>
    </row>
    <row r="32" spans="1:5" x14ac:dyDescent="0.55000000000000004">
      <c r="C32" s="24"/>
    </row>
  </sheetData>
  <sheetProtection selectLockedCells="1"/>
  <mergeCells count="3">
    <mergeCell ref="A6:A7"/>
    <mergeCell ref="B6:B7"/>
    <mergeCell ref="E6:E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CC42D-FA4A-4E26-8643-450DF628F2A8}">
  <dimension ref="B2:B7"/>
  <sheetViews>
    <sheetView workbookViewId="0">
      <selection activeCell="B11" sqref="B11"/>
    </sheetView>
  </sheetViews>
  <sheetFormatPr defaultRowHeight="14.4" x14ac:dyDescent="0.55000000000000004"/>
  <cols>
    <col min="2" max="2" width="97.7890625" customWidth="1"/>
  </cols>
  <sheetData>
    <row r="2" spans="2:2" x14ac:dyDescent="0.55000000000000004">
      <c r="B2" s="32" t="s">
        <v>83</v>
      </c>
    </row>
    <row r="3" spans="2:2" x14ac:dyDescent="0.55000000000000004">
      <c r="B3" s="33" t="s">
        <v>84</v>
      </c>
    </row>
    <row r="4" spans="2:2" x14ac:dyDescent="0.55000000000000004">
      <c r="B4" s="33" t="s">
        <v>85</v>
      </c>
    </row>
    <row r="5" spans="2:2" x14ac:dyDescent="0.55000000000000004">
      <c r="B5" s="33" t="s">
        <v>86</v>
      </c>
    </row>
    <row r="6" spans="2:2" ht="43.2" x14ac:dyDescent="0.55000000000000004">
      <c r="B6" s="34" t="s">
        <v>87</v>
      </c>
    </row>
    <row r="7" spans="2:2" x14ac:dyDescent="0.55000000000000004">
      <c r="B7" s="33" t="s">
        <v>88</v>
      </c>
    </row>
  </sheetData>
  <hyperlinks>
    <hyperlink ref="B6" r:id="rId1" display="https://www.ti.com/legal/terms-conditions/terms-of-sale.html" xr:uid="{EB3E79D0-AE55-4A2B-8508-FC26709C7633}"/>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TPSM8287Bxx</vt:lpstr>
      <vt:lpstr>Important Notice and Disclaimer</vt:lpstr>
    </vt:vector>
  </TitlesOfParts>
  <Company>Texas Instruments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Priego, Antonio</dc:creator>
  <cp:lastModifiedBy>Glaser, Chris</cp:lastModifiedBy>
  <dcterms:created xsi:type="dcterms:W3CDTF">2020-12-16T16:28:26Z</dcterms:created>
  <dcterms:modified xsi:type="dcterms:W3CDTF">2025-03-05T22:47:24Z</dcterms:modified>
</cp:coreProperties>
</file>