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.ti.com\data\HSP_DC\Users.fdr\RReeder\Articles-Papers\Articles\TI\RReeder\ADCNoiseConsiderations\"/>
    </mc:Choice>
  </mc:AlternateContent>
  <xr:revisionPtr revIDLastSave="0" documentId="8_{ADA757D6-5905-4BEC-93C2-5ECC71D62B81}" xr6:coauthVersionLast="36" xr6:coauthVersionMax="36" xr10:uidLastSave="{00000000-0000-0000-0000-000000000000}"/>
  <bookViews>
    <workbookView xWindow="120" yWindow="495" windowWidth="15240" windowHeight="7665" activeTab="1" xr2:uid="{00000000-000D-0000-FFFF-FFFF00000000}"/>
  </bookViews>
  <sheets>
    <sheet name="Additional Resources" sheetId="5" r:id="rId1"/>
    <sheet name="LMH5401-ADC3669" sheetId="4" r:id="rId2"/>
  </sheets>
  <calcPr calcId="191029"/>
</workbook>
</file>

<file path=xl/calcChain.xml><?xml version="1.0" encoding="utf-8"?>
<calcChain xmlns="http://schemas.openxmlformats.org/spreadsheetml/2006/main">
  <c r="F32" i="4" l="1"/>
  <c r="F33" i="4"/>
  <c r="F34" i="4"/>
  <c r="F35" i="4"/>
  <c r="F36" i="4"/>
  <c r="C16" i="4" l="1"/>
  <c r="F15" i="4"/>
  <c r="F23" i="4"/>
  <c r="F25" i="4" s="1"/>
  <c r="C26" i="4" l="1"/>
  <c r="C28" i="4"/>
  <c r="C27" i="4"/>
  <c r="F10" i="4"/>
  <c r="I68" i="4" l="1"/>
  <c r="C18" i="4" l="1"/>
  <c r="C17" i="4"/>
  <c r="J13" i="4"/>
  <c r="O12" i="4"/>
  <c r="O13" i="4" s="1"/>
  <c r="P12" i="4"/>
  <c r="P13" i="4" s="1"/>
  <c r="Q12" i="4"/>
  <c r="Q13" i="4" s="1"/>
  <c r="C24" i="4"/>
  <c r="F38" i="4" l="1"/>
</calcChain>
</file>

<file path=xl/sharedStrings.xml><?xml version="1.0" encoding="utf-8"?>
<sst xmlns="http://schemas.openxmlformats.org/spreadsheetml/2006/main" count="87" uniqueCount="77">
  <si>
    <t>Ro (ohms) =</t>
  </si>
  <si>
    <t>SNR</t>
  </si>
  <si>
    <t>ADC FullScale (Diff Vpp)</t>
  </si>
  <si>
    <t>Amp Gain (Av)</t>
  </si>
  <si>
    <t>Gain (dB)</t>
  </si>
  <si>
    <t>RTO (nV/sqrt(Hz))</t>
  </si>
  <si>
    <t>RTI (nV/sqrt(Hz))</t>
  </si>
  <si>
    <t>ADC</t>
  </si>
  <si>
    <t>AMP</t>
  </si>
  <si>
    <t>Sig BW (-3dB)</t>
  </si>
  <si>
    <t>Noise BW (-3dB) - 1st Order</t>
  </si>
  <si>
    <t>Noise BW (-3dB) - 2nd Order</t>
  </si>
  <si>
    <t>Noise BW (-3dB) - 3rd Order</t>
  </si>
  <si>
    <t>SFDR (dBc)</t>
  </si>
  <si>
    <t>Freq (MHz)</t>
  </si>
  <si>
    <t>SFDR</t>
  </si>
  <si>
    <t>POWER</t>
  </si>
  <si>
    <t>LDO Noise (nV)</t>
  </si>
  <si>
    <t>LDO Noise BW (Hz)</t>
  </si>
  <si>
    <t>AVDD</t>
  </si>
  <si>
    <t>DRVDD</t>
  </si>
  <si>
    <t>R. Reeder</t>
  </si>
  <si>
    <t>SFDR, typ (dBc)</t>
  </si>
  <si>
    <t>Clock Jitter (Sec)</t>
  </si>
  <si>
    <t>Actual ADC N-bit SNR (dBFS)</t>
  </si>
  <si>
    <t>Ideal N-bit SNR (dBFS)</t>
  </si>
  <si>
    <t>AMP BW (Hz)</t>
  </si>
  <si>
    <t>ADC BW (Hz)</t>
  </si>
  <si>
    <t>Number of Bits (Bits)</t>
  </si>
  <si>
    <t>Noise - Amp (V)</t>
  </si>
  <si>
    <t>Noise - ADC Thermal (V)</t>
  </si>
  <si>
    <t>Noise - Jitter (V)</t>
  </si>
  <si>
    <t>Noise - Power Supply (V)</t>
  </si>
  <si>
    <t>Effecitve Noise (nV/sqrt(Hz))</t>
  </si>
  <si>
    <t>Total Noise (nV/sqrt(Hz))</t>
  </si>
  <si>
    <t>Total Resistor Noise (nV/sqrt(Hz))</t>
  </si>
  <si>
    <t>AIN Freq (Hz)</t>
  </si>
  <si>
    <t>Sample Clock (Hz)</t>
  </si>
  <si>
    <t>ADC Noise Floor (V/sqrt(Hz))</t>
  </si>
  <si>
    <t>SNR (dBFS)</t>
  </si>
  <si>
    <t>Summary of Verrors</t>
  </si>
  <si>
    <t>Noise - Resistor (V)</t>
  </si>
  <si>
    <t>Designer</t>
  </si>
  <si>
    <t>Date</t>
  </si>
  <si>
    <t>AMP-AVDD</t>
  </si>
  <si>
    <t>ADC-AVDD</t>
  </si>
  <si>
    <t>ADC-DRVDD</t>
  </si>
  <si>
    <t>RESULT</t>
  </si>
  <si>
    <t>AMP/ADC PSRR (dB)</t>
  </si>
  <si>
    <t>ADC Noise Density (dBFS/Hz)</t>
  </si>
  <si>
    <t>1LSB or Bit (Vrms)</t>
  </si>
  <si>
    <t>Rt1 (ohms) =</t>
  </si>
  <si>
    <t>Rs1 (ohms) =</t>
  </si>
  <si>
    <t>Rtotal (ohms) =</t>
  </si>
  <si>
    <t xml:space="preserve">Radc (ohms) = </t>
  </si>
  <si>
    <t xml:space="preserve">Rt2 (ohms) = </t>
  </si>
  <si>
    <t>Rs2 (ohms) =</t>
  </si>
  <si>
    <r>
      <t>[1]</t>
    </r>
    <r>
      <rPr>
        <sz val="11"/>
        <rFont val="Myriad Pro"/>
        <family val="2"/>
      </rPr>
      <t xml:space="preserve"> NSD RTI is calculated from NF, as follows:</t>
    </r>
  </si>
  <si>
    <r>
      <t>NSD (RTI)</t>
    </r>
    <r>
      <rPr>
        <b/>
        <sz val="16"/>
        <rFont val="Myriad Pro"/>
        <family val="2"/>
      </rPr>
      <t xml:space="preserve"> = ½ × </t>
    </r>
  </si>
  <si>
    <t>k</t>
  </si>
  <si>
    <t>T</t>
  </si>
  <si>
    <t>NF</t>
  </si>
  <si>
    <t>Rin</t>
  </si>
  <si>
    <t>USER INPUT</t>
  </si>
  <si>
    <t>LMH5401</t>
  </si>
  <si>
    <t>TPS7A45</t>
  </si>
  <si>
    <t>ADC3669</t>
  </si>
  <si>
    <t>Additional Resources</t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</si>
  <si>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Low Noise Electronic System Design, C.D. Motchenbacher, June 1993</t>
    </r>
  </si>
  <si>
    <r>
      <t>2.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SLVA417: DC Output Errors in a Fully-Differential Amplifier, John Miller, TI.com</t>
    </r>
  </si>
  <si>
    <r>
      <t>3.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SBAA653: Practical Clocking Considerations That Give Your Next High-Speed Converter Design an Edge, Rob Reeder &amp; Andrea Vallenilla</t>
    </r>
  </si>
  <si>
    <r>
      <t>4.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AN-501: Brad Brannon, Analog Devices, Inc. https://www.analog.com/media/en/technical-documentation/application-notes/AN-501.pdf</t>
    </r>
    <r>
      <rPr>
        <sz val="8"/>
        <rFont val="Calibri"/>
        <family val="2"/>
      </rPr>
      <t>   </t>
    </r>
  </si>
  <si>
    <r>
      <t>5.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SLYT811: Clutter-free power supplies for RF converters in radar applications (Part 1): Rob Reeder &amp; Neeraj Gill</t>
    </r>
  </si>
  <si>
    <r>
      <t>6.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SLYT815: Clutter-free power supplies for RF converters in radar applications (Part 2): Rob Reeder &amp; Neeraj Gill</t>
    </r>
  </si>
  <si>
    <r>
      <t>7.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Unraveling the full-scale mysteries of your RF converter’s analog inputs, Rob Reeder, Electronic Products, Nov 2019</t>
    </r>
  </si>
  <si>
    <r>
      <t>8.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Breaking down accuracy errors in a precision high-speed ADC signal chain, Rob Reeder, Analog Design Journal, Sept 2020</t>
    </r>
  </si>
  <si>
    <r>
      <t>9.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How anti-aliasing filter design techniques improve active RF converter front ends, Rob Reeder, Analog Design Journal, April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</si>
</sst>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20"/>
      <color rgb="FFFF0000"/>
      <name val="Arial"/>
      <family val="2"/>
    </font>
    <font>
      <sz val="11"/>
      <color rgb="FF1F497D"/>
      <name val="Calibri"/>
      <family val="2"/>
    </font>
    <font>
      <vertAlign val="superscript"/>
      <sz val="11"/>
      <name val="Myriad Pro"/>
      <family val="2"/>
    </font>
    <font>
      <sz val="11"/>
      <name val="Myriad Pro"/>
      <family val="2"/>
    </font>
    <font>
      <b/>
      <i/>
      <sz val="16"/>
      <name val="Myriad Pro"/>
      <family val="2"/>
    </font>
    <font>
      <b/>
      <sz val="16"/>
      <name val="Myriad Pro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name val="Times New Roman"/>
      <family val="1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4" fillId="3" borderId="0" xfId="0" applyFont="1" applyFill="1"/>
    <xf numFmtId="0" fontId="7" fillId="2" borderId="0" xfId="0" applyFont="1" applyFill="1" applyAlignment="1">
      <alignment horizontal="left"/>
    </xf>
    <xf numFmtId="0" fontId="6" fillId="3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4" fillId="4" borderId="0" xfId="0" applyFont="1" applyFill="1" applyBorder="1"/>
    <xf numFmtId="0" fontId="0" fillId="4" borderId="4" xfId="0" applyFill="1" applyBorder="1"/>
    <xf numFmtId="0" fontId="4" fillId="4" borderId="4" xfId="0" applyFont="1" applyFill="1" applyBorder="1"/>
    <xf numFmtId="0" fontId="2" fillId="4" borderId="0" xfId="0" applyFont="1" applyFill="1" applyBorder="1"/>
    <xf numFmtId="0" fontId="2" fillId="4" borderId="4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4" fillId="4" borderId="2" xfId="0" applyFont="1" applyFill="1" applyBorder="1"/>
    <xf numFmtId="0" fontId="0" fillId="4" borderId="8" xfId="0" applyFill="1" applyBorder="1"/>
    <xf numFmtId="11" fontId="2" fillId="4" borderId="4" xfId="0" applyNumberFormat="1" applyFont="1" applyFill="1" applyBorder="1"/>
    <xf numFmtId="164" fontId="3" fillId="4" borderId="4" xfId="0" applyNumberFormat="1" applyFont="1" applyFill="1" applyBorder="1"/>
    <xf numFmtId="0" fontId="0" fillId="4" borderId="9" xfId="0" applyFill="1" applyBorder="1"/>
    <xf numFmtId="0" fontId="2" fillId="2" borderId="0" xfId="0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1" fontId="2" fillId="2" borderId="0" xfId="0" applyNumberFormat="1" applyFont="1" applyFill="1" applyBorder="1" applyAlignment="1">
      <alignment horizontal="center"/>
    </xf>
    <xf numFmtId="11" fontId="2" fillId="3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wrapText="1"/>
    </xf>
    <xf numFmtId="0" fontId="8" fillId="4" borderId="0" xfId="0" applyFont="1" applyFill="1" applyBorder="1"/>
    <xf numFmtId="2" fontId="2" fillId="3" borderId="0" xfId="0" applyNumberFormat="1" applyFont="1" applyFill="1" applyBorder="1" applyAlignment="1">
      <alignment horizontal="center"/>
    </xf>
    <xf numFmtId="11" fontId="2" fillId="4" borderId="0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1" fontId="0" fillId="0" borderId="0" xfId="0" applyNumberFormat="1"/>
    <xf numFmtId="165" fontId="2" fillId="2" borderId="0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 indent="2"/>
    </xf>
    <xf numFmtId="0" fontId="1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1286359</xdr:colOff>
      <xdr:row>54</xdr:row>
      <xdr:rowOff>152400</xdr:rowOff>
    </xdr:from>
    <xdr:to>
      <xdr:col>14</xdr:col>
      <xdr:colOff>431800</xdr:colOff>
      <xdr:row>62</xdr:row>
      <xdr:rowOff>104775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059" y="10172700"/>
          <a:ext cx="4327041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201083</xdr:colOff>
      <xdr:row>15</xdr:row>
      <xdr:rowOff>105833</xdr:rowOff>
    </xdr:from>
    <xdr:to>
      <xdr:col>19</xdr:col>
      <xdr:colOff>278107</xdr:colOff>
      <xdr:row>32</xdr:row>
      <xdr:rowOff>137584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09977E-02AE-48CA-AB71-C0E685A0A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302000"/>
          <a:ext cx="9348024" cy="291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C15"/>
  <sheetViews>
    <sheetView workbookViewId="0">
      <selection activeCell="C34" sqref="C34"/>
    </sheetView>
  </sheetViews>
  <sheetFormatPr defaultRowHeight="12.75"/>
  <sheetData>
    <row r="3" spans="3:3" ht="15">
      <c r="C3" s="57" t="s">
        <v>67</v>
      </c>
    </row>
    <row r="4" spans="3:3" ht="15">
      <c r="C4" s="58" t="s">
        <v>68</v>
      </c>
    </row>
    <row r="5" spans="3:3" ht="15">
      <c r="C5" s="58" t="s">
        <v>69</v>
      </c>
    </row>
    <row r="6" spans="3:3" ht="15">
      <c r="C6" s="58" t="s">
        <v>70</v>
      </c>
    </row>
    <row r="7" spans="3:3" ht="15">
      <c r="C7" s="58" t="s">
        <v>71</v>
      </c>
    </row>
    <row r="8" spans="3:3" ht="15">
      <c r="C8" s="58" t="s">
        <v>72</v>
      </c>
    </row>
    <row r="9" spans="3:3" ht="15">
      <c r="C9" s="58" t="s">
        <v>73</v>
      </c>
    </row>
    <row r="10" spans="3:3" ht="15">
      <c r="C10" s="58" t="s">
        <v>74</v>
      </c>
    </row>
    <row r="11" spans="3:3" ht="15">
      <c r="C11" s="58" t="s">
        <v>75</v>
      </c>
    </row>
    <row r="12" spans="3:3" ht="15">
      <c r="C12" s="58" t="s">
        <v>76</v>
      </c>
    </row>
    <row r="13" spans="3:3">
      <c r="C13" s="59"/>
    </row>
    <row r="14" spans="3:3">
      <c r="C14" s="59"/>
    </row>
    <row r="15" spans="3:3">
      <c r="C15" s="59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8"/>
  <sheetViews>
    <sheetView showGridLines="0" tabSelected="1" zoomScale="90" zoomScaleNormal="90" workbookViewId="0">
      <selection activeCell="Q41" sqref="Q41"/>
    </sheetView>
  </sheetViews>
  <sheetFormatPr defaultRowHeight="12.75"/>
  <cols>
    <col min="1" max="1" width="2.5703125" customWidth="1"/>
    <col min="2" max="2" width="33.42578125" bestFit="1" customWidth="1"/>
    <col min="3" max="3" width="16.5703125" style="28" bestFit="1" customWidth="1"/>
    <col min="4" max="4" width="3" customWidth="1"/>
    <col min="5" max="5" width="28.42578125" bestFit="1" customWidth="1"/>
    <col min="6" max="6" width="11.5703125" style="28" bestFit="1" customWidth="1"/>
    <col min="7" max="7" width="2.85546875" customWidth="1"/>
    <col min="8" max="8" width="2.42578125" customWidth="1"/>
    <col min="9" max="9" width="28.42578125" bestFit="1" customWidth="1"/>
    <col min="10" max="10" width="9.140625" bestFit="1" customWidth="1"/>
    <col min="11" max="11" width="7.140625" bestFit="1" customWidth="1"/>
    <col min="12" max="13" width="2.5703125" customWidth="1"/>
    <col min="14" max="14" width="27.5703125" bestFit="1" customWidth="1"/>
    <col min="15" max="15" width="16.140625" bestFit="1" customWidth="1"/>
    <col min="16" max="16" width="15.85546875" bestFit="1" customWidth="1"/>
    <col min="17" max="17" width="18" bestFit="1" customWidth="1"/>
    <col min="18" max="18" width="2.42578125" customWidth="1"/>
  </cols>
  <sheetData>
    <row r="1" spans="1:19" ht="18">
      <c r="B1" s="5" t="s">
        <v>42</v>
      </c>
      <c r="C1" s="37"/>
    </row>
    <row r="2" spans="1:19" ht="18">
      <c r="B2" s="44" t="s">
        <v>21</v>
      </c>
      <c r="I2" s="6" t="s">
        <v>63</v>
      </c>
    </row>
    <row r="3" spans="1:19" ht="18">
      <c r="B3" s="5" t="s">
        <v>43</v>
      </c>
      <c r="C3" s="4" t="s">
        <v>8</v>
      </c>
      <c r="D3" s="1"/>
      <c r="E3" s="8" t="s">
        <v>64</v>
      </c>
      <c r="I3" s="7" t="s">
        <v>47</v>
      </c>
      <c r="O3" s="42" t="s">
        <v>44</v>
      </c>
      <c r="P3" s="42" t="s">
        <v>45</v>
      </c>
      <c r="Q3" s="43" t="s">
        <v>46</v>
      </c>
    </row>
    <row r="4" spans="1:19" ht="18">
      <c r="B4" s="45">
        <v>45827</v>
      </c>
      <c r="C4" s="4" t="s">
        <v>7</v>
      </c>
      <c r="D4" s="1"/>
      <c r="E4" s="8" t="s">
        <v>66</v>
      </c>
      <c r="O4" s="44" t="s">
        <v>65</v>
      </c>
      <c r="P4" s="44" t="s">
        <v>65</v>
      </c>
      <c r="Q4" s="44" t="s">
        <v>65</v>
      </c>
    </row>
    <row r="5" spans="1:19" ht="18.75" thickBot="1">
      <c r="B5" s="1"/>
      <c r="C5" s="38"/>
      <c r="D5" s="1"/>
      <c r="E5" s="1"/>
    </row>
    <row r="6" spans="1:19" ht="18">
      <c r="A6" s="20"/>
      <c r="B6" s="21"/>
      <c r="C6" s="39"/>
      <c r="D6" s="21"/>
      <c r="E6" s="21"/>
      <c r="F6" s="29"/>
      <c r="G6" s="11"/>
      <c r="H6" s="10"/>
      <c r="I6" s="10"/>
      <c r="J6" s="10"/>
      <c r="K6" s="10"/>
      <c r="L6" s="11"/>
      <c r="M6" s="20"/>
      <c r="N6" s="10"/>
      <c r="O6" s="10"/>
      <c r="P6" s="10"/>
      <c r="Q6" s="10"/>
      <c r="R6" s="11"/>
      <c r="S6" s="3"/>
    </row>
    <row r="7" spans="1:19" ht="26.25">
      <c r="A7" s="22"/>
      <c r="B7" s="47" t="s">
        <v>1</v>
      </c>
      <c r="C7" s="40"/>
      <c r="D7" s="13"/>
      <c r="E7" s="13"/>
      <c r="F7" s="30"/>
      <c r="G7" s="14"/>
      <c r="H7" s="12"/>
      <c r="I7" s="47" t="s">
        <v>15</v>
      </c>
      <c r="J7" s="12"/>
      <c r="K7" s="12"/>
      <c r="L7" s="14"/>
      <c r="M7" s="22"/>
      <c r="N7" s="13" t="s">
        <v>16</v>
      </c>
      <c r="O7" s="40" t="s">
        <v>8</v>
      </c>
      <c r="P7" s="40" t="s">
        <v>7</v>
      </c>
      <c r="Q7" s="40" t="s">
        <v>7</v>
      </c>
      <c r="R7" s="14"/>
      <c r="S7" s="3"/>
    </row>
    <row r="8" spans="1:19" ht="18">
      <c r="A8" s="22"/>
      <c r="B8" s="13" t="s">
        <v>7</v>
      </c>
      <c r="C8" s="40"/>
      <c r="D8" s="13"/>
      <c r="E8" s="13" t="s">
        <v>8</v>
      </c>
      <c r="F8" s="30"/>
      <c r="G8" s="14"/>
      <c r="H8" s="12"/>
      <c r="I8" s="12"/>
      <c r="J8" s="13" t="s">
        <v>8</v>
      </c>
      <c r="K8" s="13" t="s">
        <v>7</v>
      </c>
      <c r="L8" s="15"/>
      <c r="M8" s="22"/>
      <c r="N8" s="12"/>
      <c r="O8" s="40" t="s">
        <v>19</v>
      </c>
      <c r="P8" s="40" t="s">
        <v>19</v>
      </c>
      <c r="Q8" s="40" t="s">
        <v>20</v>
      </c>
      <c r="R8" s="14"/>
      <c r="S8" s="3"/>
    </row>
    <row r="9" spans="1:19">
      <c r="A9" s="22"/>
      <c r="B9" s="12"/>
      <c r="C9" s="33"/>
      <c r="D9" s="12"/>
      <c r="E9" s="12"/>
      <c r="F9" s="30"/>
      <c r="G9" s="14"/>
      <c r="H9" s="12"/>
      <c r="I9" s="12"/>
      <c r="J9" s="12"/>
      <c r="K9" s="12"/>
      <c r="L9" s="14"/>
      <c r="M9" s="22"/>
      <c r="N9" s="16" t="s">
        <v>48</v>
      </c>
      <c r="O9" s="26">
        <v>-60</v>
      </c>
      <c r="P9" s="26">
        <v>-40</v>
      </c>
      <c r="Q9" s="26">
        <v>-80</v>
      </c>
      <c r="R9" s="14"/>
      <c r="S9" s="3"/>
    </row>
    <row r="10" spans="1:19">
      <c r="A10" s="22"/>
      <c r="B10" s="16" t="s">
        <v>28</v>
      </c>
      <c r="C10" s="26">
        <v>16</v>
      </c>
      <c r="D10" s="12"/>
      <c r="E10" s="16" t="s">
        <v>3</v>
      </c>
      <c r="F10" s="41">
        <f>10^(F14/20)</f>
        <v>1.9952623149688797</v>
      </c>
      <c r="G10" s="17"/>
      <c r="H10" s="12"/>
      <c r="I10" s="16" t="s">
        <v>14</v>
      </c>
      <c r="J10" s="26">
        <v>100</v>
      </c>
      <c r="K10" s="26">
        <v>100</v>
      </c>
      <c r="L10" s="17"/>
      <c r="M10" s="22"/>
      <c r="N10" s="16" t="s">
        <v>17</v>
      </c>
      <c r="O10" s="31">
        <v>3.4999999999999997E-5</v>
      </c>
      <c r="P10" s="31">
        <v>3.4999999999999997E-5</v>
      </c>
      <c r="Q10" s="31">
        <v>3.4999999999999997E-5</v>
      </c>
      <c r="R10" s="14"/>
      <c r="S10" s="3"/>
    </row>
    <row r="11" spans="1:19">
      <c r="A11" s="22"/>
      <c r="B11" s="16" t="s">
        <v>2</v>
      </c>
      <c r="C11" s="26">
        <v>2</v>
      </c>
      <c r="D11" s="12"/>
      <c r="E11" s="16" t="s">
        <v>26</v>
      </c>
      <c r="F11" s="31">
        <v>6200000000</v>
      </c>
      <c r="G11" s="23"/>
      <c r="H11" s="12"/>
      <c r="I11" s="16" t="s">
        <v>22</v>
      </c>
      <c r="J11" s="26">
        <v>-96</v>
      </c>
      <c r="K11" s="26">
        <v>-72</v>
      </c>
      <c r="L11" s="17"/>
      <c r="M11" s="22"/>
      <c r="N11" s="16" t="s">
        <v>18</v>
      </c>
      <c r="O11" s="31">
        <v>100000</v>
      </c>
      <c r="P11" s="31">
        <v>100000</v>
      </c>
      <c r="Q11" s="31">
        <v>100000</v>
      </c>
      <c r="R11" s="14"/>
      <c r="S11" s="3"/>
    </row>
    <row r="12" spans="1:19" ht="13.5" thickBot="1">
      <c r="A12" s="22"/>
      <c r="B12" s="12"/>
      <c r="C12" s="30"/>
      <c r="D12" s="12"/>
      <c r="E12" s="12"/>
      <c r="F12" s="30"/>
      <c r="G12" s="14"/>
      <c r="H12" s="12"/>
      <c r="I12" s="16"/>
      <c r="J12" s="12"/>
      <c r="K12" s="12"/>
      <c r="L12" s="14"/>
      <c r="M12" s="22"/>
      <c r="N12" s="16" t="s">
        <v>34</v>
      </c>
      <c r="O12" s="32">
        <f>O10/SQRT((O11))</f>
        <v>1.1067971810589326E-7</v>
      </c>
      <c r="P12" s="32">
        <f>P10/SQRT((P11))</f>
        <v>1.1067971810589326E-7</v>
      </c>
      <c r="Q12" s="32">
        <f>Q10/SQRT((Q11))</f>
        <v>1.1067971810589326E-7</v>
      </c>
      <c r="R12" s="14"/>
      <c r="S12" s="3"/>
    </row>
    <row r="13" spans="1:19" ht="19.5" thickBot="1">
      <c r="A13" s="22"/>
      <c r="B13" s="16" t="s">
        <v>27</v>
      </c>
      <c r="C13" s="31">
        <v>1400000000</v>
      </c>
      <c r="D13" s="12"/>
      <c r="E13" s="16" t="s">
        <v>6</v>
      </c>
      <c r="F13" s="26">
        <v>1.25</v>
      </c>
      <c r="G13" s="17"/>
      <c r="H13" s="12"/>
      <c r="I13" s="9" t="s">
        <v>13</v>
      </c>
      <c r="J13" s="27">
        <f>20*LOG(SQRT((10^(J11/20))^2+(10^(K11/20))^2))</f>
        <v>-71.982744749712083</v>
      </c>
      <c r="K13" s="12"/>
      <c r="L13" s="14"/>
      <c r="M13" s="22"/>
      <c r="N13" s="16" t="s">
        <v>33</v>
      </c>
      <c r="O13" s="32">
        <f>O12*(10^(O9/20))</f>
        <v>1.1067971810589326E-10</v>
      </c>
      <c r="P13" s="32">
        <f>P12*(10^(P9/20))</f>
        <v>1.1067971810589326E-9</v>
      </c>
      <c r="Q13" s="32">
        <f>Q12*(10^(Q9/20))</f>
        <v>1.1067971810589326E-11</v>
      </c>
      <c r="R13" s="14"/>
      <c r="S13" s="3"/>
    </row>
    <row r="14" spans="1:19" ht="13.5" thickBot="1">
      <c r="A14" s="22"/>
      <c r="B14" s="16" t="s">
        <v>36</v>
      </c>
      <c r="C14" s="31">
        <v>70000000</v>
      </c>
      <c r="D14" s="12"/>
      <c r="E14" s="16" t="s">
        <v>4</v>
      </c>
      <c r="F14" s="26">
        <v>6</v>
      </c>
      <c r="G14" s="17"/>
      <c r="H14" s="18"/>
      <c r="I14" s="18"/>
      <c r="J14" s="18"/>
      <c r="K14" s="18"/>
      <c r="L14" s="19"/>
      <c r="M14" s="25"/>
      <c r="N14" s="18"/>
      <c r="O14" s="18"/>
      <c r="P14" s="18"/>
      <c r="Q14" s="18"/>
      <c r="R14" s="19"/>
      <c r="S14" s="3"/>
    </row>
    <row r="15" spans="1:19">
      <c r="A15" s="22"/>
      <c r="B15" s="16" t="s">
        <v>9</v>
      </c>
      <c r="C15" s="31">
        <v>1400000000</v>
      </c>
      <c r="D15" s="12"/>
      <c r="E15" s="16" t="s">
        <v>5</v>
      </c>
      <c r="F15" s="48">
        <f>F13*(10^(F14/20))</f>
        <v>2.4940778937110997</v>
      </c>
      <c r="G15" s="1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>
      <c r="A16" s="22"/>
      <c r="B16" s="16" t="s">
        <v>10</v>
      </c>
      <c r="C16" s="32">
        <f>C15*1.57</f>
        <v>2198000000</v>
      </c>
      <c r="D16" s="12"/>
      <c r="E16" s="16"/>
      <c r="F16" s="33"/>
      <c r="G16" s="1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>
      <c r="A17" s="22"/>
      <c r="B17" s="16" t="s">
        <v>11</v>
      </c>
      <c r="C17" s="32">
        <f>C15*1.22</f>
        <v>1708000000</v>
      </c>
      <c r="D17" s="12"/>
      <c r="E17" s="16" t="s">
        <v>0</v>
      </c>
      <c r="F17" s="26">
        <v>20</v>
      </c>
      <c r="G17" s="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>
      <c r="A18" s="22"/>
      <c r="B18" s="16" t="s">
        <v>12</v>
      </c>
      <c r="C18" s="32">
        <f>C15*1.15</f>
        <v>1609999999.9999998</v>
      </c>
      <c r="D18" s="12"/>
      <c r="E18" s="16" t="s">
        <v>51</v>
      </c>
      <c r="F18" s="26">
        <v>1000</v>
      </c>
      <c r="G18" s="1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>
      <c r="A19" s="22"/>
      <c r="B19" s="16"/>
      <c r="C19" s="49"/>
      <c r="D19" s="12"/>
      <c r="E19" s="16" t="s">
        <v>52</v>
      </c>
      <c r="F19" s="26">
        <v>1</v>
      </c>
      <c r="G19" s="1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>
      <c r="A20" s="22"/>
      <c r="B20" s="12"/>
      <c r="C20" s="30"/>
      <c r="D20" s="12"/>
      <c r="E20" s="16" t="s">
        <v>56</v>
      </c>
      <c r="F20" s="26">
        <v>15</v>
      </c>
      <c r="G20" s="1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>
      <c r="A21" s="22"/>
      <c r="B21" s="16" t="s">
        <v>37</v>
      </c>
      <c r="C21" s="31">
        <v>500000000</v>
      </c>
      <c r="D21" s="12"/>
      <c r="E21" s="16" t="s">
        <v>55</v>
      </c>
      <c r="F21" s="26">
        <v>20</v>
      </c>
      <c r="G21" s="17"/>
      <c r="H21" s="3"/>
      <c r="I21" s="3"/>
      <c r="J21" s="3"/>
      <c r="K21" s="3"/>
      <c r="L21" s="3"/>
      <c r="M21" s="3"/>
      <c r="P21" s="3"/>
      <c r="Q21" s="3"/>
      <c r="R21" s="3"/>
      <c r="S21" s="3"/>
    </row>
    <row r="22" spans="1:19">
      <c r="A22" s="22"/>
      <c r="B22" s="16" t="s">
        <v>23</v>
      </c>
      <c r="C22" s="31">
        <v>7.4999999999999996E-14</v>
      </c>
      <c r="D22" s="12"/>
      <c r="E22" s="16" t="s">
        <v>54</v>
      </c>
      <c r="F22" s="56">
        <v>95</v>
      </c>
      <c r="G22" s="14"/>
      <c r="H22" s="3"/>
      <c r="I22" s="3"/>
      <c r="J22" s="3"/>
      <c r="K22" s="3"/>
      <c r="L22" s="3"/>
      <c r="M22" s="3"/>
      <c r="P22" s="3"/>
      <c r="Q22" s="3"/>
      <c r="R22" s="3"/>
      <c r="S22" s="3"/>
    </row>
    <row r="23" spans="1:19">
      <c r="A23" s="22"/>
      <c r="B23" s="16"/>
      <c r="C23" s="49"/>
      <c r="D23" s="12"/>
      <c r="E23" s="16" t="s">
        <v>53</v>
      </c>
      <c r="F23" s="56">
        <f>1/(1/(1/(1/(F22+F20)+1/F21)+F19)+1/F18)+F17</f>
        <v>37.60749641048892</v>
      </c>
      <c r="G23" s="14"/>
      <c r="H23" s="3"/>
      <c r="I23" s="3"/>
      <c r="J23" s="3"/>
      <c r="K23" s="3"/>
      <c r="L23" s="3"/>
      <c r="M23" s="3"/>
      <c r="P23" s="3"/>
      <c r="Q23" s="3"/>
      <c r="R23" s="3"/>
      <c r="S23" s="3"/>
    </row>
    <row r="24" spans="1:19">
      <c r="A24" s="22"/>
      <c r="B24" s="16" t="s">
        <v>25</v>
      </c>
      <c r="C24" s="41">
        <f>6.02*C10+1.76</f>
        <v>98.08</v>
      </c>
      <c r="D24" s="12"/>
      <c r="E24" s="16"/>
      <c r="F24" s="33"/>
      <c r="G24" s="14"/>
      <c r="H24" s="3"/>
      <c r="I24" s="3"/>
      <c r="J24" s="3"/>
      <c r="K24" s="3"/>
      <c r="L24" s="3"/>
      <c r="M24" s="3"/>
      <c r="P24" s="3"/>
      <c r="Q24" s="3"/>
      <c r="R24" s="3"/>
      <c r="S24" s="3"/>
    </row>
    <row r="25" spans="1:19" ht="25.5">
      <c r="A25" s="22"/>
      <c r="B25" s="16" t="s">
        <v>24</v>
      </c>
      <c r="C25" s="26">
        <v>75.2</v>
      </c>
      <c r="D25" s="12"/>
      <c r="E25" s="46" t="s">
        <v>35</v>
      </c>
      <c r="F25" s="32">
        <f>((SQRT(F23/1000))*0.000000004)/0.000000001</f>
        <v>0.7757060929036349</v>
      </c>
      <c r="G25" s="17"/>
      <c r="H25" s="3"/>
      <c r="I25" s="3"/>
      <c r="J25" s="3"/>
      <c r="K25" s="3"/>
      <c r="L25" s="3"/>
      <c r="M25" s="3"/>
      <c r="P25" s="3"/>
      <c r="Q25" s="3"/>
      <c r="R25" s="3"/>
      <c r="S25" s="3"/>
    </row>
    <row r="26" spans="1:19">
      <c r="A26" s="22"/>
      <c r="B26" s="16" t="s">
        <v>38</v>
      </c>
      <c r="C26" s="32">
        <f>F35/SQRT(C21/2)</f>
        <v>7.7716815688781379E-9</v>
      </c>
      <c r="D26" s="12"/>
      <c r="E26" s="16"/>
      <c r="F26" s="49"/>
      <c r="G26" s="17"/>
      <c r="H26" s="3"/>
      <c r="I26" s="3"/>
      <c r="J26" s="3"/>
      <c r="K26" s="3"/>
      <c r="L26" s="3"/>
      <c r="M26" s="3"/>
      <c r="P26" s="3"/>
      <c r="Q26" s="3"/>
      <c r="R26" s="3"/>
      <c r="S26" s="3"/>
    </row>
    <row r="27" spans="1:19">
      <c r="A27" s="22"/>
      <c r="B27" s="16" t="s">
        <v>49</v>
      </c>
      <c r="C27" s="48">
        <f>-1*(C25+10*LOG10(C21/2))</f>
        <v>-159.17940008672036</v>
      </c>
      <c r="D27" s="12"/>
      <c r="E27" s="16"/>
      <c r="F27" s="49"/>
      <c r="G27" s="17"/>
      <c r="H27" s="3"/>
      <c r="I27" s="3"/>
      <c r="J27" s="3"/>
      <c r="K27" s="3"/>
      <c r="L27" s="3"/>
      <c r="M27" s="3"/>
      <c r="P27" s="3"/>
      <c r="Q27" s="3"/>
      <c r="R27" s="3"/>
      <c r="S27" s="3"/>
    </row>
    <row r="28" spans="1:19">
      <c r="A28" s="22"/>
      <c r="B28" s="16" t="s">
        <v>50</v>
      </c>
      <c r="C28" s="41">
        <f>C11/2/SQRT(2)/2^C10</f>
        <v>1.0789593218788871E-5</v>
      </c>
      <c r="D28" s="12"/>
      <c r="E28" s="16"/>
      <c r="F28" s="49"/>
      <c r="G28" s="17"/>
      <c r="H28" s="3"/>
      <c r="I28" s="3"/>
      <c r="J28" s="3"/>
      <c r="K28" s="3"/>
      <c r="L28" s="3"/>
      <c r="M28" s="3"/>
      <c r="P28" s="3"/>
      <c r="Q28" s="3"/>
      <c r="R28" s="3"/>
      <c r="S28" s="3"/>
    </row>
    <row r="29" spans="1:19" ht="13.5" thickBot="1">
      <c r="A29" s="22"/>
      <c r="B29" s="50"/>
      <c r="C29" s="51"/>
      <c r="D29" s="12"/>
      <c r="E29" s="12"/>
      <c r="F29" s="30"/>
      <c r="G29" s="14"/>
      <c r="H29" s="3"/>
      <c r="I29" s="3"/>
      <c r="J29" s="3"/>
      <c r="K29" s="3"/>
      <c r="L29" s="3"/>
      <c r="M29" s="3"/>
      <c r="P29" s="3"/>
      <c r="Q29" s="3"/>
      <c r="R29" s="3"/>
      <c r="S29" s="3"/>
    </row>
    <row r="30" spans="1:19">
      <c r="A30" s="22"/>
      <c r="B30" s="12"/>
      <c r="C30" s="30"/>
      <c r="D30" s="20"/>
      <c r="E30" s="10"/>
      <c r="F30" s="29"/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>
      <c r="A31" s="22"/>
      <c r="B31" s="12"/>
      <c r="C31" s="30"/>
      <c r="D31" s="22"/>
      <c r="E31" s="16" t="s">
        <v>40</v>
      </c>
      <c r="F31" s="30"/>
      <c r="G31" s="1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>
      <c r="A32" s="22"/>
      <c r="B32" s="12"/>
      <c r="C32" s="30"/>
      <c r="D32" s="22"/>
      <c r="E32" s="16" t="s">
        <v>41</v>
      </c>
      <c r="F32" s="32">
        <f>F25*SQRT(C17)*0.000000001</f>
        <v>3.2058347772551246E-5</v>
      </c>
      <c r="G32" s="23"/>
    </row>
    <row r="33" spans="1:7">
      <c r="A33" s="22"/>
      <c r="B33" s="12"/>
      <c r="C33" s="30"/>
      <c r="D33" s="22"/>
      <c r="E33" s="16" t="s">
        <v>32</v>
      </c>
      <c r="F33" s="32">
        <f>SQRT(O13^2+P13^2+Q13^2)</f>
        <v>1.1123724645998748E-9</v>
      </c>
      <c r="G33" s="17"/>
    </row>
    <row r="34" spans="1:7">
      <c r="A34" s="22"/>
      <c r="B34" s="12"/>
      <c r="C34" s="30"/>
      <c r="D34" s="22"/>
      <c r="E34" s="16" t="s">
        <v>31</v>
      </c>
      <c r="F34" s="32">
        <f>2*3.14*C14*C22</f>
        <v>3.2969999999999998E-5</v>
      </c>
      <c r="G34" s="23"/>
    </row>
    <row r="35" spans="1:7">
      <c r="A35" s="22"/>
      <c r="B35" s="12"/>
      <c r="C35" s="30"/>
      <c r="D35" s="22"/>
      <c r="E35" s="16" t="s">
        <v>30</v>
      </c>
      <c r="F35" s="32">
        <f>(((C11/2)/SQRT(2))/10^(C25/20))</f>
        <v>1.2288107503602839E-4</v>
      </c>
      <c r="G35" s="23"/>
    </row>
    <row r="36" spans="1:7">
      <c r="A36" s="22"/>
      <c r="B36" s="12"/>
      <c r="C36" s="30"/>
      <c r="D36" s="22"/>
      <c r="E36" s="16" t="s">
        <v>29</v>
      </c>
      <c r="F36" s="32">
        <f>F15*SQRT(C16)*0.000000001</f>
        <v>1.1692943657906112E-4</v>
      </c>
      <c r="G36" s="23"/>
    </row>
    <row r="37" spans="1:7" ht="13.5" thickBot="1">
      <c r="A37" s="22"/>
      <c r="B37" s="12"/>
      <c r="C37" s="30"/>
      <c r="D37" s="22"/>
      <c r="E37" s="12"/>
      <c r="F37" s="30"/>
      <c r="G37" s="14"/>
    </row>
    <row r="38" spans="1:7" ht="19.5" thickBot="1">
      <c r="A38" s="22"/>
      <c r="B38" s="12"/>
      <c r="C38" s="30"/>
      <c r="D38" s="22"/>
      <c r="E38" s="9" t="s">
        <v>39</v>
      </c>
      <c r="F38" s="34">
        <f>20*LOG10(((C11/2)/SQRT(2))/SQRT(F34^2+F35^2+F36^2+F33^2+F32^2))</f>
        <v>72.09194131365679</v>
      </c>
      <c r="G38" s="24"/>
    </row>
    <row r="39" spans="1:7" ht="13.5" thickBot="1">
      <c r="A39" s="25"/>
      <c r="B39" s="18"/>
      <c r="C39" s="35"/>
      <c r="D39" s="25"/>
      <c r="E39" s="18"/>
      <c r="F39" s="35"/>
      <c r="G39" s="19"/>
    </row>
    <row r="41" spans="1:7">
      <c r="E41" s="2"/>
    </row>
    <row r="43" spans="1:7">
      <c r="E43" s="3"/>
      <c r="F43" s="36"/>
    </row>
    <row r="44" spans="1:7">
      <c r="E44" s="3"/>
      <c r="F44" s="36"/>
    </row>
    <row r="45" spans="1:7">
      <c r="E45" s="3"/>
      <c r="F45" s="36"/>
    </row>
    <row r="53" spans="8:9" ht="15">
      <c r="I53" s="52"/>
    </row>
    <row r="54" spans="8:9" ht="16.5">
      <c r="I54" s="53" t="s">
        <v>57</v>
      </c>
    </row>
    <row r="59" spans="8:9" ht="20.25">
      <c r="I59" s="54" t="s">
        <v>58</v>
      </c>
    </row>
    <row r="63" spans="8:9">
      <c r="H63" s="2" t="s">
        <v>62</v>
      </c>
      <c r="I63">
        <v>100</v>
      </c>
    </row>
    <row r="64" spans="8:9">
      <c r="H64" s="2" t="s">
        <v>61</v>
      </c>
      <c r="I64">
        <v>5.6</v>
      </c>
    </row>
    <row r="65" spans="8:9">
      <c r="H65" s="2" t="s">
        <v>59</v>
      </c>
      <c r="I65" s="55">
        <v>1.3800000000000001E-23</v>
      </c>
    </row>
    <row r="66" spans="8:9">
      <c r="H66" s="2" t="s">
        <v>60</v>
      </c>
      <c r="I66">
        <v>300</v>
      </c>
    </row>
    <row r="68" spans="8:9">
      <c r="I68">
        <f>0.5*SQRT(4*I65*I66*(10^(I64/10)-1)*I63)</f>
        <v>1.0436202119297134E-9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Additional Resources</vt:lpstr>
      <vt:lpstr>LMH5401-ADC3669</vt:lpstr>
    </vt:vector>
  </TitlesOfParts>
  <Company>Analog Devices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Ramya Ramachandran</dc:creator>
  <cp:lastModifiedBy>Reeder, Rob</cp:lastModifiedBy>
  <dcterms:created xsi:type="dcterms:W3CDTF">2005-10-14T15:06:55Z</dcterms:created>
  <dcterms:modified xsi:type="dcterms:W3CDTF">2025-06-28T16:27:05Z</dcterms:modified>
</cp:coreProperties>
</file>