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a0500956\TI Drive\"/>
    </mc:Choice>
  </mc:AlternateContent>
  <xr:revisionPtr revIDLastSave="0" documentId="8_{D7AC9AE1-83FE-4D64-A135-9A2C44037610}" xr6:coauthVersionLast="36" xr6:coauthVersionMax="36" xr10:uidLastSave="{00000000-0000-0000-0000-000000000000}"/>
  <bookViews>
    <workbookView xWindow="0" yWindow="0" windowWidth="19200" windowHeight="8150" xr2:uid="{F8B34A9A-FA5A-43D7-BA28-C7DCC7C35D9A}"/>
  </bookViews>
  <sheets>
    <sheet name="TPS3704 Calc" sheetId="13" r:id="rId1"/>
    <sheet name="12V Example" sheetId="12" r:id="rId2"/>
    <sheet name="3.3V Example" sheetId="9" r:id="rId3"/>
    <sheet name="1% Resistor Values" sheetId="1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9" l="1"/>
  <c r="E32" i="13" l="1"/>
  <c r="E35" i="13" s="1"/>
  <c r="D15" i="13"/>
  <c r="D17" i="13" s="1"/>
  <c r="D57" i="9"/>
  <c r="E29" i="12"/>
  <c r="D17" i="12"/>
  <c r="E32" i="12"/>
  <c r="D15" i="12"/>
  <c r="D40" i="12" s="1"/>
  <c r="D51" i="9"/>
  <c r="H57" i="9"/>
  <c r="H55" i="9"/>
  <c r="H56" i="9"/>
  <c r="H52" i="9"/>
  <c r="H51" i="9"/>
  <c r="G57" i="9"/>
  <c r="G55" i="9"/>
  <c r="G56" i="9"/>
  <c r="G52" i="9"/>
  <c r="G50" i="9"/>
  <c r="G51" i="9"/>
  <c r="F52" i="9"/>
  <c r="F51" i="9"/>
  <c r="F50" i="9"/>
  <c r="F57" i="9"/>
  <c r="F56" i="9"/>
  <c r="F55" i="9"/>
  <c r="D55" i="9"/>
  <c r="D56" i="9"/>
  <c r="E55" i="9"/>
  <c r="E57" i="9"/>
  <c r="E56" i="9"/>
  <c r="E52" i="9"/>
  <c r="E50" i="9"/>
  <c r="E51" i="9"/>
  <c r="D52" i="9"/>
  <c r="D50" i="9"/>
  <c r="D15" i="9"/>
  <c r="D17" i="9" s="1"/>
  <c r="D40" i="9" s="1"/>
  <c r="E29" i="13" l="1"/>
  <c r="D51" i="13" s="1"/>
  <c r="D40" i="13"/>
  <c r="E56" i="13"/>
  <c r="H56" i="13"/>
  <c r="D56" i="13"/>
  <c r="E34" i="13"/>
  <c r="F56" i="13"/>
  <c r="E36" i="13"/>
  <c r="G56" i="13"/>
  <c r="E30" i="12"/>
  <c r="G51" i="12"/>
  <c r="E28" i="12"/>
  <c r="H51" i="12"/>
  <c r="D51" i="12"/>
  <c r="F51" i="12"/>
  <c r="E51" i="12"/>
  <c r="E35" i="12"/>
  <c r="E32" i="9"/>
  <c r="H51" i="13" l="1"/>
  <c r="E28" i="13"/>
  <c r="H50" i="13" s="1"/>
  <c r="E51" i="13"/>
  <c r="G51" i="13"/>
  <c r="E30" i="13"/>
  <c r="G52" i="13" s="1"/>
  <c r="F51" i="13"/>
  <c r="E55" i="13"/>
  <c r="H55" i="13"/>
  <c r="D55" i="13"/>
  <c r="G55" i="13"/>
  <c r="F55" i="13"/>
  <c r="H57" i="13"/>
  <c r="G57" i="13"/>
  <c r="F57" i="13"/>
  <c r="E57" i="13"/>
  <c r="D57" i="13"/>
  <c r="H56" i="12"/>
  <c r="E34" i="12"/>
  <c r="E56" i="12"/>
  <c r="D56" i="12"/>
  <c r="G56" i="12"/>
  <c r="F56" i="12"/>
  <c r="E36" i="12"/>
  <c r="F50" i="12"/>
  <c r="E50" i="12"/>
  <c r="D50" i="12"/>
  <c r="H50" i="12"/>
  <c r="G50" i="12"/>
  <c r="D52" i="12"/>
  <c r="G52" i="12"/>
  <c r="F52" i="12"/>
  <c r="E52" i="12"/>
  <c r="H52" i="12"/>
  <c r="E35" i="9"/>
  <c r="E29" i="9"/>
  <c r="E28" i="9" s="1"/>
  <c r="E36" i="9"/>
  <c r="E34" i="9"/>
  <c r="D50" i="13" l="1"/>
  <c r="E50" i="13"/>
  <c r="F50" i="13"/>
  <c r="G50" i="13"/>
  <c r="D52" i="13"/>
  <c r="H52" i="13"/>
  <c r="F52" i="13"/>
  <c r="E52" i="13"/>
  <c r="E57" i="12"/>
  <c r="H57" i="12"/>
  <c r="G57" i="12"/>
  <c r="D57" i="12"/>
  <c r="F57" i="12"/>
  <c r="G55" i="12"/>
  <c r="H55" i="12"/>
  <c r="F55" i="12"/>
  <c r="E55" i="12"/>
  <c r="D55" i="12"/>
  <c r="E30" i="9"/>
</calcChain>
</file>

<file path=xl/sharedStrings.xml><?xml version="1.0" encoding="utf-8"?>
<sst xmlns="http://schemas.openxmlformats.org/spreadsheetml/2006/main" count="259" uniqueCount="65">
  <si>
    <t>Isense</t>
  </si>
  <si>
    <t>nA</t>
  </si>
  <si>
    <t>V</t>
  </si>
  <si>
    <t>R2</t>
  </si>
  <si>
    <t>R1</t>
  </si>
  <si>
    <t>%</t>
  </si>
  <si>
    <t>user input</t>
  </si>
  <si>
    <t>Notes</t>
  </si>
  <si>
    <t>Vit+</t>
  </si>
  <si>
    <t>Vit-</t>
  </si>
  <si>
    <t>Vsense</t>
  </si>
  <si>
    <t>Isense Multiplier</t>
  </si>
  <si>
    <t>Desired Current</t>
  </si>
  <si>
    <t>A</t>
  </si>
  <si>
    <t>Ω</t>
  </si>
  <si>
    <t>Voltage at monitored rail</t>
  </si>
  <si>
    <t>Thresholds%</t>
  </si>
  <si>
    <t>Select value 0.8V or 0.4V</t>
  </si>
  <si>
    <t>Tps3704 Adjustable Varient Resistor Calculator</t>
  </si>
  <si>
    <r>
      <t>V</t>
    </r>
    <r>
      <rPr>
        <sz val="8"/>
        <color theme="1"/>
        <rFont val="Calibri"/>
        <family val="2"/>
        <scheme val="minor"/>
      </rPr>
      <t>MON</t>
    </r>
  </si>
  <si>
    <t>Vsense OV plus 4% tolerance set point</t>
  </si>
  <si>
    <t xml:space="preserve">Calculated Resistor </t>
  </si>
  <si>
    <t>User Input</t>
  </si>
  <si>
    <t>Vsense UV  4% tolerance set point</t>
  </si>
  <si>
    <t>Vmon OV max</t>
  </si>
  <si>
    <t>Vmon OV</t>
  </si>
  <si>
    <t>Vmon OV min</t>
  </si>
  <si>
    <t>Vmon UV</t>
  </si>
  <si>
    <t>Vmon UV max</t>
  </si>
  <si>
    <t>Vmon UV min</t>
  </si>
  <si>
    <t>Vsense Voltage Threshold Accuracy</t>
  </si>
  <si>
    <t>Vsense OV min</t>
  </si>
  <si>
    <t>Vsense OV max</t>
  </si>
  <si>
    <t>Vsense UV max</t>
  </si>
  <si>
    <t>Vsense UV min</t>
  </si>
  <si>
    <r>
      <t>Accuracy Band Across -40</t>
    </r>
    <r>
      <rPr>
        <sz val="11"/>
        <color theme="1"/>
        <rFont val="Tahoma"/>
        <family val="2"/>
      </rPr>
      <t>℃ to 125℃</t>
    </r>
  </si>
  <si>
    <t>Accuracy Band Across -40℃ to 125℃</t>
  </si>
  <si>
    <t>Calculated R2 value</t>
  </si>
  <si>
    <t>Calculated R1 value</t>
  </si>
  <si>
    <t>Vmon Voltage Threshold Accuracy Considering Resistor Tolerance R(1%)</t>
  </si>
  <si>
    <t>R1  R2 nominal</t>
  </si>
  <si>
    <t>R1+  R2+</t>
  </si>
  <si>
    <t>R1+  R2-</t>
  </si>
  <si>
    <t>R1-  R2+</t>
  </si>
  <si>
    <t>R1-  R2-</t>
  </si>
  <si>
    <t>Worst Case Result</t>
  </si>
  <si>
    <t xml:space="preserve">Vsense OV </t>
  </si>
  <si>
    <t>OV Max is 1% higher than Vsense OV Due to Change in Temperature</t>
  </si>
  <si>
    <t>OV Min is 1% lower than Vsense OV Due to Change in Temperature</t>
  </si>
  <si>
    <t>UV Max is 1% higher than Vsense OV Due to Change in Temperature</t>
  </si>
  <si>
    <t>UV Min is 1% lower than Vsense OV Due to Change in Temperature</t>
  </si>
  <si>
    <t>At least 50*Isense</t>
  </si>
  <si>
    <t>Based on part selection</t>
  </si>
  <si>
    <t>Vsense UV</t>
  </si>
  <si>
    <t>Selected R2 Tolerance</t>
  </si>
  <si>
    <t>Selected R2 Value</t>
  </si>
  <si>
    <t xml:space="preserve">Based on calculated R2 value please indicate selected resistor value </t>
  </si>
  <si>
    <t>Please indicate tolerance of selected R2 resistance</t>
  </si>
  <si>
    <t>Selected R1 Value</t>
  </si>
  <si>
    <t xml:space="preserve">Based on calculated R1 value please indicate selected resistor value </t>
  </si>
  <si>
    <t>Please indicate tolerance of selected R1 resistance</t>
  </si>
  <si>
    <t>R+ = R nominal + (Tolerance%*R)</t>
  </si>
  <si>
    <t>R- = R nominal - (Tolerance%*R)</t>
  </si>
  <si>
    <t>Vmon Voltage Threshold Accuracy Considering Resistor Tolerance</t>
  </si>
  <si>
    <t xml:space="preserve"> 1% Resistor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</si>
</sst>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b/>
      <sz val="11"/>
      <color theme="1"/>
      <name val="Calibri"/>
      <family val="2"/>
      <scheme val="minor"/>
    </font>
    <font>
      <sz val="11"/>
      <color theme="1"/>
      <name val="Calibri"/>
      <family val="2"/>
    </font>
    <font>
      <sz val="8"/>
      <color theme="1"/>
      <name val="Calibri"/>
      <family val="2"/>
      <scheme val="minor"/>
    </font>
    <font>
      <sz val="11"/>
      <name val="Calibri"/>
      <family val="2"/>
      <scheme val="minor"/>
    </font>
    <font>
      <b/>
      <sz val="26"/>
      <color rgb="FFFF0000"/>
      <name val="Bahnschrift Condensed"/>
      <family val="2"/>
    </font>
    <font>
      <b/>
      <sz val="12"/>
      <color theme="1"/>
      <name val="Calibri"/>
      <family val="2"/>
      <scheme val="minor"/>
    </font>
    <font>
      <sz val="12"/>
      <color theme="1"/>
      <name val="Calibri"/>
      <family val="2"/>
      <scheme val="minor"/>
    </font>
    <font>
      <sz val="11"/>
      <color theme="1"/>
      <name val="Tahoma"/>
      <family val="2"/>
    </font>
    <font>
      <sz val="11"/>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theme="0"/>
      </top>
      <bottom/>
      <diagonal/>
    </border>
    <border>
      <left/>
      <right style="medium">
        <color indexed="64"/>
      </right>
      <top style="thin">
        <color theme="0"/>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8">
    <xf numFmtId="0" fontId="0" fillId="0" borderId="0" xfId="0"/>
    <xf numFmtId="0" fontId="0" fillId="3" borderId="0" xfId="0" applyFill="1"/>
    <xf numFmtId="0" fontId="0" fillId="0" borderId="0" xfId="0" applyFill="1"/>
    <xf numFmtId="0" fontId="0" fillId="0" borderId="2" xfId="0" applyBorder="1"/>
    <xf numFmtId="0" fontId="0" fillId="4" borderId="2" xfId="0" applyFill="1" applyBorder="1"/>
    <xf numFmtId="0" fontId="0" fillId="3" borderId="1" xfId="0" applyFill="1" applyBorder="1"/>
    <xf numFmtId="0" fontId="0" fillId="0" borderId="1" xfId="0" applyFill="1" applyBorder="1"/>
    <xf numFmtId="164" fontId="0" fillId="0" borderId="1" xfId="0" applyNumberFormat="1" applyFill="1" applyBorder="1" applyAlignment="1">
      <alignment horizontal="center"/>
    </xf>
    <xf numFmtId="11" fontId="0" fillId="0" borderId="1" xfId="0" applyNumberFormat="1" applyFill="1" applyBorder="1"/>
    <xf numFmtId="164" fontId="0" fillId="0" borderId="1" xfId="0" applyNumberFormat="1" applyFill="1" applyBorder="1" applyAlignment="1">
      <alignment horizontal="left"/>
    </xf>
    <xf numFmtId="0" fontId="2" fillId="0" borderId="1" xfId="0" applyFont="1" applyFill="1" applyBorder="1"/>
    <xf numFmtId="0" fontId="0" fillId="2" borderId="1" xfId="0" applyFill="1" applyBorder="1"/>
    <xf numFmtId="0" fontId="0" fillId="0" borderId="13" xfId="0" applyFill="1" applyBorder="1"/>
    <xf numFmtId="0" fontId="4" fillId="2" borderId="1" xfId="0" applyFont="1" applyFill="1" applyBorder="1"/>
    <xf numFmtId="0" fontId="4" fillId="2" borderId="0" xfId="0" applyFont="1" applyFill="1"/>
    <xf numFmtId="164" fontId="0" fillId="0" borderId="9" xfId="0" applyNumberFormat="1" applyFill="1" applyBorder="1" applyAlignment="1">
      <alignment horizontal="left"/>
    </xf>
    <xf numFmtId="0" fontId="0" fillId="0" borderId="17" xfId="0" applyBorder="1"/>
    <xf numFmtId="0" fontId="0" fillId="0" borderId="0" xfId="0" applyBorder="1"/>
    <xf numFmtId="0" fontId="0" fillId="0" borderId="4" xfId="0" applyBorder="1"/>
    <xf numFmtId="0" fontId="0" fillId="4" borderId="12" xfId="0" applyFill="1" applyBorder="1"/>
    <xf numFmtId="0" fontId="0" fillId="0" borderId="13" xfId="0" quotePrefix="1" applyFill="1" applyBorder="1"/>
    <xf numFmtId="2" fontId="0" fillId="0" borderId="13" xfId="0" applyNumberFormat="1" applyFill="1" applyBorder="1" applyAlignment="1">
      <alignment horizontal="center"/>
    </xf>
    <xf numFmtId="0" fontId="6" fillId="0" borderId="0" xfId="0" applyFont="1" applyFill="1" applyBorder="1" applyAlignment="1"/>
    <xf numFmtId="0" fontId="0" fillId="2" borderId="1" xfId="0" applyNumberFormat="1" applyFill="1" applyBorder="1"/>
    <xf numFmtId="0" fontId="7" fillId="0" borderId="27" xfId="0" applyFont="1" applyFill="1" applyBorder="1" applyAlignment="1">
      <alignment horizontal="center"/>
    </xf>
    <xf numFmtId="0" fontId="7" fillId="0" borderId="0" xfId="0" applyFont="1" applyFill="1" applyBorder="1" applyAlignment="1">
      <alignment horizontal="center"/>
    </xf>
    <xf numFmtId="0" fontId="0" fillId="0" borderId="0" xfId="0" applyAlignment="1">
      <alignment horizontal="left" vertical="center"/>
    </xf>
    <xf numFmtId="0" fontId="4" fillId="5" borderId="0" xfId="0" applyFont="1" applyFill="1"/>
    <xf numFmtId="0" fontId="4" fillId="0" borderId="0" xfId="0" applyFont="1" applyFill="1"/>
    <xf numFmtId="0" fontId="0" fillId="0" borderId="30" xfId="0" applyBorder="1"/>
    <xf numFmtId="0" fontId="0" fillId="0" borderId="22" xfId="0" applyBorder="1"/>
    <xf numFmtId="0" fontId="0" fillId="0" borderId="3" xfId="0" applyBorder="1"/>
    <xf numFmtId="0" fontId="0" fillId="0" borderId="31" xfId="0" applyBorder="1"/>
    <xf numFmtId="0" fontId="0" fillId="0" borderId="32" xfId="0" applyBorder="1"/>
    <xf numFmtId="0" fontId="0" fillId="0" borderId="0" xfId="0" applyBorder="1" applyAlignment="1">
      <alignment horizontal="center"/>
    </xf>
    <xf numFmtId="0" fontId="0" fillId="0" borderId="5" xfId="0" applyFill="1" applyBorder="1"/>
    <xf numFmtId="164" fontId="0" fillId="0" borderId="20" xfId="0" applyNumberFormat="1" applyFill="1"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center"/>
    </xf>
    <xf numFmtId="0" fontId="0" fillId="0" borderId="0" xfId="0" applyAlignment="1">
      <alignment vertical="top"/>
    </xf>
    <xf numFmtId="0" fontId="0" fillId="3" borderId="9" xfId="0" applyFill="1" applyBorder="1" applyAlignment="1">
      <alignment horizontal="left"/>
    </xf>
    <xf numFmtId="0" fontId="0" fillId="0" borderId="10" xfId="0" applyFill="1" applyBorder="1" applyAlignment="1">
      <alignment horizontal="center"/>
    </xf>
    <xf numFmtId="0" fontId="0" fillId="0" borderId="9" xfId="0" applyFill="1" applyBorder="1" applyAlignment="1">
      <alignment horizontal="center"/>
    </xf>
    <xf numFmtId="0" fontId="0" fillId="4" borderId="1" xfId="0" applyFill="1" applyBorder="1"/>
    <xf numFmtId="164" fontId="0" fillId="4" borderId="1" xfId="0" applyNumberFormat="1" applyFill="1" applyBorder="1" applyAlignment="1">
      <alignment horizontal="center"/>
    </xf>
    <xf numFmtId="0" fontId="0" fillId="3" borderId="1" xfId="0" applyFill="1" applyBorder="1" applyAlignment="1"/>
    <xf numFmtId="0" fontId="0" fillId="0" borderId="1" xfId="0" applyFill="1" applyBorder="1" applyAlignment="1"/>
    <xf numFmtId="0" fontId="4" fillId="3" borderId="1" xfId="0" applyFont="1" applyFill="1" applyBorder="1"/>
    <xf numFmtId="0" fontId="0" fillId="4" borderId="35" xfId="0" applyFill="1" applyBorder="1"/>
    <xf numFmtId="0" fontId="1" fillId="4" borderId="35" xfId="0" applyFont="1" applyFill="1" applyBorder="1" applyAlignment="1">
      <alignment horizontal="center"/>
    </xf>
    <xf numFmtId="0" fontId="0" fillId="4" borderId="35" xfId="0" applyFill="1" applyBorder="1" applyAlignment="1">
      <alignment horizontal="center"/>
    </xf>
    <xf numFmtId="0" fontId="0" fillId="4" borderId="35" xfId="0" applyFill="1" applyBorder="1" applyAlignment="1">
      <alignment horizontal="center" vertical="top"/>
    </xf>
    <xf numFmtId="0" fontId="1" fillId="4" borderId="36" xfId="0" applyFont="1" applyFill="1" applyBorder="1" applyAlignment="1">
      <alignment horizontal="center"/>
    </xf>
    <xf numFmtId="0" fontId="0" fillId="0" borderId="30" xfId="0" applyBorder="1" applyAlignment="1">
      <alignment horizontal="center"/>
    </xf>
    <xf numFmtId="0" fontId="0" fillId="5" borderId="3" xfId="0" applyFill="1" applyBorder="1"/>
    <xf numFmtId="0" fontId="9" fillId="6" borderId="1" xfId="0" applyFont="1" applyFill="1" applyBorder="1" applyAlignment="1">
      <alignment vertical="center" wrapText="1"/>
    </xf>
    <xf numFmtId="0" fontId="9" fillId="6" borderId="2" xfId="0" applyFont="1" applyFill="1" applyBorder="1" applyAlignment="1">
      <alignment vertical="center" wrapText="1"/>
    </xf>
    <xf numFmtId="0" fontId="9" fillId="6" borderId="37" xfId="0" applyFont="1" applyFill="1" applyBorder="1" applyAlignment="1">
      <alignment vertical="center" wrapText="1"/>
    </xf>
    <xf numFmtId="0" fontId="9" fillId="6" borderId="4" xfId="0" applyFont="1" applyFill="1" applyBorder="1" applyAlignment="1">
      <alignment vertical="center" wrapText="1"/>
    </xf>
    <xf numFmtId="0" fontId="9" fillId="6" borderId="5" xfId="0" applyFont="1" applyFill="1" applyBorder="1" applyAlignment="1">
      <alignment vertical="center" wrapText="1"/>
    </xf>
    <xf numFmtId="0" fontId="9" fillId="6" borderId="20" xfId="0" applyFont="1" applyFill="1" applyBorder="1" applyAlignment="1">
      <alignment vertical="center" wrapText="1"/>
    </xf>
    <xf numFmtId="0" fontId="9" fillId="6" borderId="12" xfId="0" applyFont="1" applyFill="1" applyBorder="1" applyAlignment="1">
      <alignment vertical="center" wrapText="1"/>
    </xf>
    <xf numFmtId="0" fontId="9" fillId="6" borderId="13" xfId="0" applyFont="1" applyFill="1" applyBorder="1" applyAlignment="1">
      <alignment vertical="center" wrapText="1"/>
    </xf>
    <xf numFmtId="0" fontId="9" fillId="6" borderId="14" xfId="0" applyFont="1" applyFill="1" applyBorder="1" applyAlignment="1">
      <alignment vertical="center" wrapText="1"/>
    </xf>
    <xf numFmtId="0" fontId="0" fillId="0" borderId="3" xfId="0" applyBorder="1" applyAlignment="1">
      <alignment horizontal="left"/>
    </xf>
    <xf numFmtId="0" fontId="0" fillId="0" borderId="0" xfId="0" applyAlignment="1">
      <alignment horizontal="center"/>
    </xf>
    <xf numFmtId="0" fontId="0" fillId="0" borderId="0" xfId="0" applyAlignment="1">
      <alignment horizontal="center" vertical="center"/>
    </xf>
    <xf numFmtId="0" fontId="5" fillId="0" borderId="11" xfId="0" applyFont="1" applyBorder="1" applyAlignment="1">
      <alignment horizontal="center"/>
    </xf>
    <xf numFmtId="0" fontId="0" fillId="0" borderId="11"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left"/>
    </xf>
    <xf numFmtId="0" fontId="0" fillId="0" borderId="6" xfId="0" applyBorder="1" applyAlignment="1"/>
    <xf numFmtId="0" fontId="0" fillId="0" borderId="7" xfId="0" applyBorder="1" applyAlignment="1"/>
    <xf numFmtId="0" fontId="0" fillId="0" borderId="8" xfId="0" applyBorder="1" applyAlignment="1"/>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6" fillId="0" borderId="9" xfId="0" applyFont="1" applyFill="1" applyBorder="1" applyAlignment="1">
      <alignment horizontal="center"/>
    </xf>
    <xf numFmtId="0" fontId="7" fillId="0" borderId="10"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4" borderId="6" xfId="0" applyFill="1" applyBorder="1" applyAlignment="1">
      <alignment horizontal="left"/>
    </xf>
    <xf numFmtId="0" fontId="0" fillId="4" borderId="7" xfId="0" applyFill="1" applyBorder="1" applyAlignment="1">
      <alignment horizontal="left"/>
    </xf>
    <xf numFmtId="0" fontId="0" fillId="4" borderId="8" xfId="0" applyFill="1" applyBorder="1" applyAlignment="1">
      <alignment horizontal="left"/>
    </xf>
    <xf numFmtId="0" fontId="0" fillId="0" borderId="3" xfId="0" applyBorder="1" applyAlignment="1">
      <alignment horizontal="center"/>
    </xf>
    <xf numFmtId="0" fontId="0" fillId="0" borderId="10" xfId="0" applyFill="1"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Fill="1" applyBorder="1" applyAlignment="1">
      <alignment horizontal="center"/>
    </xf>
    <xf numFmtId="0" fontId="0" fillId="0" borderId="10" xfId="0" applyBorder="1" applyAlignment="1">
      <alignment horizont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1" fillId="0" borderId="19"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18" xfId="0" applyFont="1" applyBorder="1" applyAlignment="1">
      <alignment horizontal="center"/>
    </xf>
    <xf numFmtId="0" fontId="1" fillId="0" borderId="23" xfId="0" applyFont="1" applyBorder="1" applyAlignment="1">
      <alignment horizontal="center"/>
    </xf>
    <xf numFmtId="0" fontId="1" fillId="0" borderId="21" xfId="0" applyFont="1" applyBorder="1" applyAlignment="1">
      <alignment horizontal="center"/>
    </xf>
    <xf numFmtId="0" fontId="0" fillId="0" borderId="19" xfId="0" applyBorder="1" applyAlignment="1">
      <alignment horizontal="center"/>
    </xf>
    <xf numFmtId="0" fontId="0" fillId="0" borderId="28"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0" borderId="33" xfId="0" applyBorder="1" applyAlignment="1">
      <alignment horizontal="center" vertical="top"/>
    </xf>
    <xf numFmtId="0" fontId="0" fillId="0" borderId="34" xfId="0" applyBorder="1" applyAlignment="1">
      <alignment horizontal="center" vertical="top"/>
    </xf>
    <xf numFmtId="0" fontId="0" fillId="0" borderId="17" xfId="0" applyBorder="1" applyAlignment="1">
      <alignment horizontal="center" vertical="top"/>
    </xf>
    <xf numFmtId="0" fontId="0" fillId="0" borderId="29" xfId="0" applyBorder="1" applyAlignment="1">
      <alignment horizontal="center" vertical="top"/>
    </xf>
    <xf numFmtId="0" fontId="0" fillId="0" borderId="18" xfId="0" applyBorder="1" applyAlignment="1">
      <alignment horizontal="center" vertical="top"/>
    </xf>
    <xf numFmtId="0" fontId="0" fillId="0" borderId="21" xfId="0" applyBorder="1" applyAlignment="1">
      <alignment horizontal="center" vertical="top"/>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ti.com/product/TPS3704-Q1#design-tools-simulation"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ti.com/product/TPS3704-Q1#design-tools-simulation"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ti.com/product/TPS3704-Q1#design-tools-simulation"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100231</xdr:colOff>
      <xdr:row>15</xdr:row>
      <xdr:rowOff>88909</xdr:rowOff>
    </xdr:from>
    <xdr:to>
      <xdr:col>29</xdr:col>
      <xdr:colOff>292102</xdr:colOff>
      <xdr:row>35</xdr:row>
      <xdr:rowOff>100316</xdr:rowOff>
    </xdr:to>
    <xdr:pic>
      <xdr:nvPicPr>
        <xdr:cNvPr id="2" name="Picture 1">
          <a:extLst>
            <a:ext uri="{FF2B5EF4-FFF2-40B4-BE49-F238E27FC236}">
              <a16:creationId xmlns:a16="http://schemas.microsoft.com/office/drawing/2014/main" id="{DCD14958-8193-4EB2-A01E-32059C3A3FFD}"/>
            </a:ext>
          </a:extLst>
        </xdr:cNvPr>
        <xdr:cNvPicPr>
          <a:picLocks noChangeAspect="1"/>
        </xdr:cNvPicPr>
      </xdr:nvPicPr>
      <xdr:blipFill>
        <a:blip xmlns:r="http://schemas.openxmlformats.org/officeDocument/2006/relationships" r:embed="rId1"/>
        <a:stretch>
          <a:fillRect/>
        </a:stretch>
      </xdr:blipFill>
      <xdr:spPr>
        <a:xfrm>
          <a:off x="17128391" y="2887989"/>
          <a:ext cx="6897471" cy="369440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10</xdr:col>
      <xdr:colOff>763263</xdr:colOff>
      <xdr:row>45</xdr:row>
      <xdr:rowOff>46548</xdr:rowOff>
    </xdr:from>
    <xdr:to>
      <xdr:col>21</xdr:col>
      <xdr:colOff>178091</xdr:colOff>
      <xdr:row>73</xdr:row>
      <xdr:rowOff>136759</xdr:rowOff>
    </xdr:to>
    <xdr:pic>
      <xdr:nvPicPr>
        <xdr:cNvPr id="3" name="Picture 2">
          <a:extLst>
            <a:ext uri="{FF2B5EF4-FFF2-40B4-BE49-F238E27FC236}">
              <a16:creationId xmlns:a16="http://schemas.microsoft.com/office/drawing/2014/main" id="{D5737FC3-62C7-4C8F-9A8E-2AA6EC97F97D}"/>
            </a:ext>
          </a:extLst>
        </xdr:cNvPr>
        <xdr:cNvPicPr>
          <a:picLocks noChangeAspect="1"/>
        </xdr:cNvPicPr>
      </xdr:nvPicPr>
      <xdr:blipFill>
        <a:blip xmlns:r="http://schemas.openxmlformats.org/officeDocument/2006/relationships" r:embed="rId2"/>
        <a:stretch>
          <a:fillRect/>
        </a:stretch>
      </xdr:blipFill>
      <xdr:spPr>
        <a:xfrm>
          <a:off x="11118843" y="8399338"/>
          <a:ext cx="7916208" cy="525276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1081170</xdr:colOff>
      <xdr:row>59</xdr:row>
      <xdr:rowOff>19807</xdr:rowOff>
    </xdr:from>
    <xdr:to>
      <xdr:col>10</xdr:col>
      <xdr:colOff>9529</xdr:colOff>
      <xdr:row>63</xdr:row>
      <xdr:rowOff>78945</xdr:rowOff>
    </xdr:to>
    <xdr:sp macro="" textlink="">
      <xdr:nvSpPr>
        <xdr:cNvPr id="4" name="TextBox 3">
          <a:hlinkClick xmlns:r="http://schemas.openxmlformats.org/officeDocument/2006/relationships" r:id="rId3"/>
          <a:extLst>
            <a:ext uri="{FF2B5EF4-FFF2-40B4-BE49-F238E27FC236}">
              <a16:creationId xmlns:a16="http://schemas.microsoft.com/office/drawing/2014/main" id="{C15EA8C1-0CB8-4AC2-A294-C52906671762}"/>
            </a:ext>
          </a:extLst>
        </xdr:cNvPr>
        <xdr:cNvSpPr txBox="1"/>
      </xdr:nvSpPr>
      <xdr:spPr>
        <a:xfrm>
          <a:off x="1792370" y="10981177"/>
          <a:ext cx="8575279" cy="78684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Note: To obtain a "Power Supply Tolerance Window" plug in "Vmon OV min" and "Vmon UV max” into the "OV min" and "UV max" cells of the "TPS3704 Voltage Threshold Accuracy and Tolerance Calculator" spreadsheet. The spreadsheet can be found on the Texas Instruments TPS3704 webpage under "Design tools &amp; simulation".  https://www.ti.com/product/TPS3704-Q1#design-tools-simulation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100231</xdr:colOff>
      <xdr:row>15</xdr:row>
      <xdr:rowOff>88909</xdr:rowOff>
    </xdr:from>
    <xdr:to>
      <xdr:col>29</xdr:col>
      <xdr:colOff>292102</xdr:colOff>
      <xdr:row>35</xdr:row>
      <xdr:rowOff>100316</xdr:rowOff>
    </xdr:to>
    <xdr:pic>
      <xdr:nvPicPr>
        <xdr:cNvPr id="2" name="Picture 1">
          <a:extLst>
            <a:ext uri="{FF2B5EF4-FFF2-40B4-BE49-F238E27FC236}">
              <a16:creationId xmlns:a16="http://schemas.microsoft.com/office/drawing/2014/main" id="{54174BAA-35E2-4CC7-8BF8-5D4D33F93DF4}"/>
            </a:ext>
          </a:extLst>
        </xdr:cNvPr>
        <xdr:cNvPicPr>
          <a:picLocks noChangeAspect="1"/>
        </xdr:cNvPicPr>
      </xdr:nvPicPr>
      <xdr:blipFill>
        <a:blip xmlns:r="http://schemas.openxmlformats.org/officeDocument/2006/relationships" r:embed="rId1"/>
        <a:stretch>
          <a:fillRect/>
        </a:stretch>
      </xdr:blipFill>
      <xdr:spPr>
        <a:xfrm>
          <a:off x="17014091" y="2887989"/>
          <a:ext cx="6894931" cy="369821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10</xdr:col>
      <xdr:colOff>763263</xdr:colOff>
      <xdr:row>45</xdr:row>
      <xdr:rowOff>46548</xdr:rowOff>
    </xdr:from>
    <xdr:to>
      <xdr:col>21</xdr:col>
      <xdr:colOff>178091</xdr:colOff>
      <xdr:row>73</xdr:row>
      <xdr:rowOff>136759</xdr:rowOff>
    </xdr:to>
    <xdr:pic>
      <xdr:nvPicPr>
        <xdr:cNvPr id="3" name="Picture 2">
          <a:extLst>
            <a:ext uri="{FF2B5EF4-FFF2-40B4-BE49-F238E27FC236}">
              <a16:creationId xmlns:a16="http://schemas.microsoft.com/office/drawing/2014/main" id="{032044EC-55B5-4415-A01A-37892A857D9A}"/>
            </a:ext>
          </a:extLst>
        </xdr:cNvPr>
        <xdr:cNvPicPr>
          <a:picLocks noChangeAspect="1"/>
        </xdr:cNvPicPr>
      </xdr:nvPicPr>
      <xdr:blipFill>
        <a:blip xmlns:r="http://schemas.openxmlformats.org/officeDocument/2006/relationships" r:embed="rId2"/>
        <a:stretch>
          <a:fillRect/>
        </a:stretch>
      </xdr:blipFill>
      <xdr:spPr>
        <a:xfrm>
          <a:off x="11004543" y="8399338"/>
          <a:ext cx="7913668" cy="525657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1081170</xdr:colOff>
      <xdr:row>59</xdr:row>
      <xdr:rowOff>19807</xdr:rowOff>
    </xdr:from>
    <xdr:to>
      <xdr:col>10</xdr:col>
      <xdr:colOff>9529</xdr:colOff>
      <xdr:row>63</xdr:row>
      <xdr:rowOff>78945</xdr:rowOff>
    </xdr:to>
    <xdr:sp macro="" textlink="">
      <xdr:nvSpPr>
        <xdr:cNvPr id="4" name="TextBox 3">
          <a:hlinkClick xmlns:r="http://schemas.openxmlformats.org/officeDocument/2006/relationships" r:id="rId3"/>
          <a:extLst>
            <a:ext uri="{FF2B5EF4-FFF2-40B4-BE49-F238E27FC236}">
              <a16:creationId xmlns:a16="http://schemas.microsoft.com/office/drawing/2014/main" id="{EC97A0F0-0491-40C6-85F2-8A0B3A662E0D}"/>
            </a:ext>
          </a:extLst>
        </xdr:cNvPr>
        <xdr:cNvSpPr txBox="1"/>
      </xdr:nvSpPr>
      <xdr:spPr>
        <a:xfrm>
          <a:off x="1792370" y="10981177"/>
          <a:ext cx="8460979" cy="78684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Note: To obtain a "Power Supply Tolerance Window" plug in "Vmon OV min" and "Vmon UV max” into the "OV min" and "UV max" cells of the "TPS3704 Voltage Threshold Accuracy and Tolerance Calculator" spreadsheet. The spreadsheet can be found on the Texas Instruments TPS3704 webpage under "Design tools &amp; simulation".  https://www.ti.com/product/TPS3704-Q1#design-tools-simulation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100231</xdr:colOff>
      <xdr:row>15</xdr:row>
      <xdr:rowOff>88909</xdr:rowOff>
    </xdr:from>
    <xdr:to>
      <xdr:col>29</xdr:col>
      <xdr:colOff>292102</xdr:colOff>
      <xdr:row>35</xdr:row>
      <xdr:rowOff>100316</xdr:rowOff>
    </xdr:to>
    <xdr:pic>
      <xdr:nvPicPr>
        <xdr:cNvPr id="2" name="Picture 1">
          <a:extLst>
            <a:ext uri="{FF2B5EF4-FFF2-40B4-BE49-F238E27FC236}">
              <a16:creationId xmlns:a16="http://schemas.microsoft.com/office/drawing/2014/main" id="{0EA52635-0102-4FE9-8B22-4744C92A52C4}"/>
            </a:ext>
          </a:extLst>
        </xdr:cNvPr>
        <xdr:cNvPicPr>
          <a:picLocks noChangeAspect="1"/>
        </xdr:cNvPicPr>
      </xdr:nvPicPr>
      <xdr:blipFill>
        <a:blip xmlns:r="http://schemas.openxmlformats.org/officeDocument/2006/relationships" r:embed="rId1"/>
        <a:stretch>
          <a:fillRect/>
        </a:stretch>
      </xdr:blipFill>
      <xdr:spPr>
        <a:xfrm>
          <a:off x="16819781" y="2895609"/>
          <a:ext cx="6889850" cy="371218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10</xdr:col>
      <xdr:colOff>763263</xdr:colOff>
      <xdr:row>45</xdr:row>
      <xdr:rowOff>46548</xdr:rowOff>
    </xdr:from>
    <xdr:to>
      <xdr:col>21</xdr:col>
      <xdr:colOff>178091</xdr:colOff>
      <xdr:row>73</xdr:row>
      <xdr:rowOff>136759</xdr:rowOff>
    </xdr:to>
    <xdr:pic>
      <xdr:nvPicPr>
        <xdr:cNvPr id="3" name="Picture 2">
          <a:extLst>
            <a:ext uri="{FF2B5EF4-FFF2-40B4-BE49-F238E27FC236}">
              <a16:creationId xmlns:a16="http://schemas.microsoft.com/office/drawing/2014/main" id="{7648C99E-A441-422A-98D1-FE5EFDCF329D}"/>
            </a:ext>
          </a:extLst>
        </xdr:cNvPr>
        <xdr:cNvPicPr>
          <a:picLocks noChangeAspect="1"/>
        </xdr:cNvPicPr>
      </xdr:nvPicPr>
      <xdr:blipFill>
        <a:blip xmlns:r="http://schemas.openxmlformats.org/officeDocument/2006/relationships" r:embed="rId2"/>
        <a:stretch>
          <a:fillRect/>
        </a:stretch>
      </xdr:blipFill>
      <xdr:spPr>
        <a:xfrm>
          <a:off x="10815313" y="8434898"/>
          <a:ext cx="7914937" cy="52511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1081170</xdr:colOff>
      <xdr:row>59</xdr:row>
      <xdr:rowOff>19807</xdr:rowOff>
    </xdr:from>
    <xdr:to>
      <xdr:col>10</xdr:col>
      <xdr:colOff>9529</xdr:colOff>
      <xdr:row>63</xdr:row>
      <xdr:rowOff>78945</xdr:rowOff>
    </xdr:to>
    <xdr:sp macro="" textlink="">
      <xdr:nvSpPr>
        <xdr:cNvPr id="9" name="TextBox 8">
          <a:hlinkClick xmlns:r="http://schemas.openxmlformats.org/officeDocument/2006/relationships" r:id="rId3"/>
          <a:extLst>
            <a:ext uri="{FF2B5EF4-FFF2-40B4-BE49-F238E27FC236}">
              <a16:creationId xmlns:a16="http://schemas.microsoft.com/office/drawing/2014/main" id="{A34E1397-0B3E-453D-AD51-7C3BCB16815B}"/>
            </a:ext>
          </a:extLst>
        </xdr:cNvPr>
        <xdr:cNvSpPr txBox="1"/>
      </xdr:nvSpPr>
      <xdr:spPr>
        <a:xfrm>
          <a:off x="1787414" y="11124563"/>
          <a:ext cx="8416188" cy="80255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Note: To obtain a "Power Supply Tolerance Window" plug in "Vmon OV min" and "Vmon UV max” into the "OV min" and "UV max" cells of the "TPS3704 Voltage Threshold Accuracy and Tolerance Calculator" spreadsheet. The spreadsheet can be found on the Texas Instruments TPS3704 webpage under "Design tools &amp; simulation".  https://www.ti.com/product/TPS3704-Q1#design-tools-simulation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3F28C-A4D3-469F-800E-6C7EADAF7594}">
  <dimension ref="A2:R74"/>
  <sheetViews>
    <sheetView tabSelected="1" zoomScale="60" zoomScaleNormal="60" workbookViewId="0">
      <selection activeCell="A7" sqref="A7"/>
    </sheetView>
  </sheetViews>
  <sheetFormatPr defaultRowHeight="14.5" x14ac:dyDescent="0.35"/>
  <cols>
    <col min="1" max="1" width="10.08984375" customWidth="1"/>
    <col min="2" max="2" width="15.7265625" customWidth="1"/>
    <col min="3" max="3" width="19.08984375" bestFit="1" customWidth="1"/>
    <col min="4" max="4" width="20.7265625" customWidth="1"/>
    <col min="5" max="5" width="14.81640625" customWidth="1"/>
    <col min="6" max="6" width="14.26953125" customWidth="1"/>
    <col min="7" max="7" width="13.90625" customWidth="1"/>
    <col min="8" max="8" width="11.90625" customWidth="1"/>
    <col min="9" max="9" width="11.6328125" customWidth="1"/>
    <col min="10" max="10" width="15.90625" customWidth="1"/>
    <col min="11" max="11" width="15.26953125" customWidth="1"/>
    <col min="12" max="12" width="13.90625" customWidth="1"/>
    <col min="13" max="13" width="13.26953125" customWidth="1"/>
    <col min="14" max="14" width="13.54296875" customWidth="1"/>
    <col min="15" max="15" width="14.453125" customWidth="1"/>
    <col min="16" max="16" width="7.54296875" customWidth="1"/>
  </cols>
  <sheetData>
    <row r="2" spans="1:17" x14ac:dyDescent="0.35">
      <c r="A2" s="1"/>
      <c r="B2" s="65" t="s">
        <v>22</v>
      </c>
      <c r="C2" s="65"/>
      <c r="D2" s="2"/>
      <c r="E2" s="2"/>
      <c r="F2" s="2"/>
      <c r="G2" s="2"/>
      <c r="H2" s="2"/>
      <c r="I2" s="2"/>
      <c r="J2" s="2"/>
      <c r="K2" s="2"/>
      <c r="L2" s="2"/>
      <c r="M2" s="2"/>
      <c r="N2" s="2"/>
      <c r="O2" s="2"/>
      <c r="P2" s="2"/>
      <c r="Q2" s="2"/>
    </row>
    <row r="3" spans="1:17" x14ac:dyDescent="0.35">
      <c r="A3" s="14"/>
      <c r="B3" s="66" t="s">
        <v>21</v>
      </c>
      <c r="C3" s="66"/>
      <c r="D3" s="2"/>
      <c r="E3" s="2"/>
      <c r="F3" s="2"/>
      <c r="G3" s="2"/>
      <c r="H3" s="2"/>
      <c r="I3" s="2"/>
      <c r="J3" s="2"/>
      <c r="K3" s="2"/>
      <c r="L3" s="2"/>
      <c r="M3" s="2"/>
      <c r="N3" s="2"/>
      <c r="O3" s="2"/>
      <c r="P3" s="2"/>
      <c r="Q3" s="2"/>
    </row>
    <row r="4" spans="1:17" x14ac:dyDescent="0.35">
      <c r="A4" s="27"/>
      <c r="B4" s="66" t="s">
        <v>45</v>
      </c>
      <c r="C4" s="66"/>
      <c r="D4" s="2"/>
      <c r="E4" s="2"/>
      <c r="F4" s="2"/>
      <c r="G4" s="2"/>
      <c r="H4" s="2"/>
      <c r="I4" s="2"/>
      <c r="J4" s="2"/>
      <c r="K4" s="2"/>
      <c r="L4" s="2"/>
      <c r="M4" s="2"/>
      <c r="N4" s="2"/>
      <c r="O4" s="2"/>
      <c r="P4" s="2"/>
      <c r="Q4" s="2"/>
    </row>
    <row r="5" spans="1:17" x14ac:dyDescent="0.35">
      <c r="A5" s="28"/>
      <c r="B5" s="26"/>
      <c r="C5" s="26"/>
      <c r="D5" s="2"/>
      <c r="E5" s="2"/>
      <c r="F5" s="2"/>
      <c r="G5" s="2"/>
      <c r="H5" s="2"/>
      <c r="I5" s="2"/>
      <c r="J5" s="2"/>
      <c r="K5" s="2"/>
      <c r="L5" s="2"/>
      <c r="M5" s="2"/>
      <c r="N5" s="2"/>
      <c r="O5" s="2"/>
      <c r="P5" s="2"/>
      <c r="Q5" s="2"/>
    </row>
    <row r="6" spans="1:17" ht="15" thickBot="1" x14ac:dyDescent="0.4">
      <c r="A6" s="2"/>
      <c r="D6" s="2"/>
      <c r="E6" s="2"/>
      <c r="F6" s="2"/>
      <c r="G6" s="2"/>
      <c r="H6" s="2"/>
      <c r="I6" s="2"/>
      <c r="J6" s="2"/>
      <c r="K6" s="2"/>
      <c r="L6" s="2"/>
      <c r="M6" s="2"/>
      <c r="N6" s="2"/>
      <c r="O6" s="2"/>
      <c r="P6" s="2"/>
      <c r="Q6" s="2"/>
    </row>
    <row r="7" spans="1:17" ht="15.5" thickTop="1" thickBot="1" x14ac:dyDescent="0.4">
      <c r="B7" s="67" t="s">
        <v>18</v>
      </c>
      <c r="C7" s="68"/>
      <c r="D7" s="68"/>
      <c r="E7" s="68"/>
      <c r="F7" s="68"/>
      <c r="G7" s="68"/>
      <c r="H7" s="68"/>
      <c r="I7" s="68"/>
      <c r="J7" s="68"/>
      <c r="K7" s="68"/>
      <c r="L7" s="68"/>
      <c r="M7" s="68"/>
      <c r="N7" s="68"/>
      <c r="O7" s="68"/>
      <c r="P7" s="68"/>
      <c r="Q7" s="68"/>
    </row>
    <row r="8" spans="1:17" ht="15.5" thickTop="1" thickBot="1" x14ac:dyDescent="0.4">
      <c r="B8" s="68"/>
      <c r="C8" s="68"/>
      <c r="D8" s="68"/>
      <c r="E8" s="68"/>
      <c r="F8" s="68"/>
      <c r="G8" s="68"/>
      <c r="H8" s="68"/>
      <c r="I8" s="68"/>
      <c r="J8" s="68"/>
      <c r="K8" s="68"/>
      <c r="L8" s="68"/>
      <c r="M8" s="68"/>
      <c r="N8" s="68"/>
      <c r="O8" s="68"/>
      <c r="P8" s="68"/>
      <c r="Q8" s="68"/>
    </row>
    <row r="9" spans="1:17" ht="15" thickTop="1" x14ac:dyDescent="0.35">
      <c r="B9" s="69"/>
      <c r="C9" s="70"/>
      <c r="D9" s="70"/>
      <c r="E9" s="70"/>
      <c r="F9" s="71"/>
      <c r="G9" s="75" t="s">
        <v>7</v>
      </c>
      <c r="H9" s="76"/>
      <c r="I9" s="76"/>
      <c r="J9" s="76"/>
      <c r="K9" s="76"/>
      <c r="L9" s="76"/>
      <c r="M9" s="76"/>
      <c r="N9" s="76"/>
      <c r="O9" s="76"/>
      <c r="P9" s="76"/>
      <c r="Q9" s="77"/>
    </row>
    <row r="10" spans="1:17" ht="15" thickBot="1" x14ac:dyDescent="0.4">
      <c r="B10" s="72"/>
      <c r="C10" s="73"/>
      <c r="D10" s="73"/>
      <c r="E10" s="73"/>
      <c r="F10" s="74"/>
      <c r="G10" s="78"/>
      <c r="H10" s="79"/>
      <c r="I10" s="79"/>
      <c r="J10" s="79"/>
      <c r="K10" s="79"/>
      <c r="L10" s="79"/>
      <c r="M10" s="79"/>
      <c r="N10" s="79"/>
      <c r="O10" s="79"/>
      <c r="P10" s="79"/>
      <c r="Q10" s="80"/>
    </row>
    <row r="11" spans="1:17" x14ac:dyDescent="0.35">
      <c r="B11" s="19"/>
      <c r="C11" s="12" t="s">
        <v>0</v>
      </c>
      <c r="D11" s="20">
        <v>350</v>
      </c>
      <c r="E11" s="12" t="s">
        <v>1</v>
      </c>
      <c r="F11" s="21"/>
      <c r="G11" s="81"/>
      <c r="H11" s="81"/>
      <c r="I11" s="81"/>
      <c r="J11" s="81"/>
      <c r="K11" s="81"/>
      <c r="L11" s="81"/>
      <c r="M11" s="81"/>
      <c r="N11" s="81"/>
      <c r="O11" s="81"/>
      <c r="P11" s="81"/>
      <c r="Q11" s="81"/>
    </row>
    <row r="12" spans="1:17" x14ac:dyDescent="0.35">
      <c r="B12" s="3" t="s">
        <v>6</v>
      </c>
      <c r="C12" s="5" t="s">
        <v>10</v>
      </c>
      <c r="D12" s="5"/>
      <c r="E12" s="6" t="s">
        <v>2</v>
      </c>
      <c r="F12" s="7"/>
      <c r="G12" s="82" t="s">
        <v>17</v>
      </c>
      <c r="H12" s="83"/>
      <c r="I12" s="83"/>
      <c r="J12" s="83"/>
      <c r="K12" s="83"/>
      <c r="L12" s="83"/>
      <c r="M12" s="83"/>
      <c r="N12" s="83"/>
      <c r="O12" s="83"/>
      <c r="P12" s="83"/>
      <c r="Q12" s="84"/>
    </row>
    <row r="13" spans="1:17" x14ac:dyDescent="0.35">
      <c r="B13" s="3"/>
      <c r="C13" s="6"/>
      <c r="D13" s="6"/>
      <c r="E13" s="6"/>
      <c r="F13" s="7"/>
      <c r="G13" s="64"/>
      <c r="H13" s="64"/>
      <c r="I13" s="64"/>
      <c r="J13" s="64"/>
      <c r="K13" s="64"/>
      <c r="L13" s="64"/>
      <c r="M13" s="64"/>
      <c r="N13" s="64"/>
      <c r="O13" s="64"/>
      <c r="P13" s="64"/>
      <c r="Q13" s="64"/>
    </row>
    <row r="14" spans="1:17" x14ac:dyDescent="0.35">
      <c r="B14" s="4" t="s">
        <v>6</v>
      </c>
      <c r="C14" s="45" t="s">
        <v>11</v>
      </c>
      <c r="D14" s="5"/>
      <c r="F14" s="7"/>
      <c r="G14" s="85" t="s">
        <v>51</v>
      </c>
      <c r="H14" s="86"/>
      <c r="I14" s="86"/>
      <c r="J14" s="86"/>
      <c r="K14" s="86"/>
      <c r="L14" s="86"/>
      <c r="M14" s="86"/>
      <c r="N14" s="86"/>
      <c r="O14" s="86"/>
      <c r="P14" s="86"/>
      <c r="Q14" s="87"/>
    </row>
    <row r="15" spans="1:17" x14ac:dyDescent="0.35">
      <c r="B15" s="3"/>
      <c r="C15" s="46" t="s">
        <v>12</v>
      </c>
      <c r="D15" s="8">
        <f>D14*D11*0.000000001</f>
        <v>0</v>
      </c>
      <c r="E15" s="9" t="s">
        <v>13</v>
      </c>
      <c r="G15" s="64"/>
      <c r="H15" s="64"/>
      <c r="I15" s="64"/>
      <c r="J15" s="64"/>
      <c r="K15" s="64"/>
      <c r="L15" s="64"/>
      <c r="M15" s="64"/>
      <c r="N15" s="64"/>
      <c r="O15" s="64"/>
      <c r="P15" s="64"/>
      <c r="Q15" s="64"/>
    </row>
    <row r="16" spans="1:17" x14ac:dyDescent="0.35">
      <c r="B16" s="3"/>
      <c r="C16" s="6"/>
      <c r="D16" s="6"/>
      <c r="E16" s="6"/>
      <c r="F16" s="7"/>
      <c r="G16" s="64"/>
      <c r="H16" s="64"/>
      <c r="I16" s="64"/>
      <c r="J16" s="64"/>
      <c r="K16" s="64"/>
      <c r="L16" s="64"/>
      <c r="M16" s="64"/>
      <c r="N16" s="64"/>
      <c r="O16" s="64"/>
      <c r="P16" s="64"/>
      <c r="Q16" s="64"/>
    </row>
    <row r="17" spans="2:18" x14ac:dyDescent="0.35">
      <c r="B17" s="3"/>
      <c r="C17" s="11" t="s">
        <v>3</v>
      </c>
      <c r="D17" s="23" t="e">
        <f>D12/D15</f>
        <v>#DIV/0!</v>
      </c>
      <c r="E17" s="10" t="s">
        <v>14</v>
      </c>
      <c r="F17" s="7"/>
      <c r="G17" s="64" t="s">
        <v>37</v>
      </c>
      <c r="H17" s="64"/>
      <c r="I17" s="64"/>
      <c r="J17" s="64"/>
      <c r="K17" s="64"/>
      <c r="L17" s="64"/>
      <c r="M17" s="64"/>
      <c r="N17" s="64"/>
      <c r="O17" s="64"/>
      <c r="P17" s="64"/>
      <c r="Q17" s="64"/>
    </row>
    <row r="18" spans="2:18" x14ac:dyDescent="0.35">
      <c r="B18" s="4" t="s">
        <v>6</v>
      </c>
      <c r="C18" s="5" t="s">
        <v>55</v>
      </c>
      <c r="D18" s="5"/>
      <c r="E18" s="6" t="s">
        <v>14</v>
      </c>
      <c r="F18" s="7"/>
      <c r="G18" s="85" t="s">
        <v>56</v>
      </c>
      <c r="H18" s="86"/>
      <c r="I18" s="86"/>
      <c r="J18" s="86"/>
      <c r="K18" s="86"/>
      <c r="L18" s="86"/>
      <c r="M18" s="86"/>
      <c r="N18" s="86"/>
      <c r="O18" s="86"/>
      <c r="P18" s="86"/>
      <c r="Q18" s="87"/>
    </row>
    <row r="19" spans="2:18" x14ac:dyDescent="0.35">
      <c r="B19" s="4" t="s">
        <v>6</v>
      </c>
      <c r="C19" s="5" t="s">
        <v>54</v>
      </c>
      <c r="D19" s="5"/>
      <c r="E19" s="43" t="s">
        <v>5</v>
      </c>
      <c r="F19" s="44"/>
      <c r="G19" s="93" t="s">
        <v>57</v>
      </c>
      <c r="H19" s="94"/>
      <c r="I19" s="94"/>
      <c r="J19" s="94"/>
      <c r="K19" s="94"/>
      <c r="L19" s="94"/>
      <c r="M19" s="94"/>
      <c r="N19" s="94"/>
      <c r="O19" s="94"/>
      <c r="P19" s="94"/>
      <c r="Q19" s="95"/>
    </row>
    <row r="20" spans="2:18" x14ac:dyDescent="0.35">
      <c r="B20" s="4"/>
      <c r="C20" s="6"/>
      <c r="D20" s="6"/>
      <c r="E20" s="6"/>
      <c r="F20" s="7"/>
      <c r="G20" s="96"/>
      <c r="H20" s="96"/>
      <c r="I20" s="96"/>
      <c r="J20" s="96"/>
      <c r="K20" s="96"/>
      <c r="L20" s="96"/>
      <c r="M20" s="96"/>
      <c r="N20" s="96"/>
      <c r="O20" s="96"/>
      <c r="P20" s="96"/>
      <c r="Q20" s="96"/>
    </row>
    <row r="21" spans="2:18" x14ac:dyDescent="0.35">
      <c r="B21" s="4" t="s">
        <v>6</v>
      </c>
      <c r="C21" s="40" t="s">
        <v>19</v>
      </c>
      <c r="D21" s="5"/>
      <c r="E21" s="6" t="s">
        <v>2</v>
      </c>
      <c r="G21" s="64" t="s">
        <v>15</v>
      </c>
      <c r="H21" s="64"/>
      <c r="I21" s="64"/>
      <c r="J21" s="64"/>
      <c r="K21" s="64"/>
      <c r="L21" s="64"/>
      <c r="M21" s="64"/>
      <c r="N21" s="64"/>
      <c r="O21" s="64"/>
      <c r="P21" s="64"/>
      <c r="Q21" s="64"/>
    </row>
    <row r="22" spans="2:18" x14ac:dyDescent="0.35">
      <c r="B22" s="4"/>
      <c r="C22" s="6"/>
      <c r="D22" s="6"/>
      <c r="E22" s="6"/>
      <c r="F22" s="7"/>
      <c r="G22" s="96"/>
      <c r="H22" s="96"/>
      <c r="I22" s="96"/>
      <c r="J22" s="96"/>
      <c r="K22" s="96"/>
      <c r="L22" s="96"/>
      <c r="M22" s="96"/>
      <c r="N22" s="96"/>
      <c r="O22" s="96"/>
      <c r="P22" s="96"/>
      <c r="Q22" s="96"/>
    </row>
    <row r="23" spans="2:18" ht="15.5" x14ac:dyDescent="0.35">
      <c r="B23" s="3"/>
      <c r="C23" s="88" t="s">
        <v>16</v>
      </c>
      <c r="D23" s="97"/>
      <c r="E23" s="6"/>
      <c r="F23" s="7"/>
      <c r="G23" s="98"/>
      <c r="H23" s="99"/>
      <c r="I23" s="99"/>
      <c r="J23" s="99"/>
      <c r="K23" s="99"/>
      <c r="L23" s="99"/>
      <c r="M23" s="99"/>
      <c r="N23" s="99"/>
      <c r="O23" s="99"/>
      <c r="P23" s="99"/>
      <c r="Q23" s="100"/>
    </row>
    <row r="24" spans="2:18" x14ac:dyDescent="0.35">
      <c r="B24" s="3" t="s">
        <v>6</v>
      </c>
      <c r="C24" s="5" t="s">
        <v>8</v>
      </c>
      <c r="D24" s="5"/>
      <c r="E24" s="6" t="s">
        <v>5</v>
      </c>
      <c r="F24" s="7"/>
      <c r="G24" s="64" t="s">
        <v>52</v>
      </c>
      <c r="H24" s="64"/>
      <c r="I24" s="64"/>
      <c r="J24" s="64"/>
      <c r="K24" s="64"/>
      <c r="L24" s="64"/>
      <c r="M24" s="64"/>
      <c r="N24" s="64"/>
      <c r="O24" s="64"/>
      <c r="P24" s="64"/>
      <c r="Q24" s="64"/>
    </row>
    <row r="25" spans="2:18" x14ac:dyDescent="0.35">
      <c r="B25" s="3" t="s">
        <v>6</v>
      </c>
      <c r="C25" s="5" t="s">
        <v>9</v>
      </c>
      <c r="D25" s="5"/>
      <c r="E25" s="6" t="s">
        <v>5</v>
      </c>
      <c r="F25" s="7"/>
      <c r="G25" s="64" t="s">
        <v>52</v>
      </c>
      <c r="H25" s="64"/>
      <c r="I25" s="64"/>
      <c r="J25" s="64"/>
      <c r="K25" s="64"/>
      <c r="L25" s="64"/>
      <c r="M25" s="64"/>
      <c r="N25" s="64"/>
      <c r="O25" s="64"/>
      <c r="P25" s="64"/>
      <c r="Q25" s="64"/>
    </row>
    <row r="26" spans="2:18" x14ac:dyDescent="0.35">
      <c r="B26" s="3"/>
      <c r="C26" s="6"/>
      <c r="D26" s="6"/>
      <c r="E26" s="6"/>
      <c r="F26" s="7"/>
      <c r="G26" s="64"/>
      <c r="H26" s="64"/>
      <c r="I26" s="64"/>
      <c r="J26" s="64"/>
      <c r="K26" s="64"/>
      <c r="L26" s="64"/>
      <c r="M26" s="64"/>
      <c r="N26" s="64"/>
      <c r="O26" s="64"/>
      <c r="P26" s="64"/>
      <c r="Q26" s="64"/>
    </row>
    <row r="27" spans="2:18" ht="15.5" x14ac:dyDescent="0.35">
      <c r="B27" s="3"/>
      <c r="C27" s="88" t="s">
        <v>30</v>
      </c>
      <c r="D27" s="89"/>
      <c r="E27" s="6"/>
      <c r="F27" s="7"/>
      <c r="G27" s="90"/>
      <c r="H27" s="91"/>
      <c r="I27" s="91"/>
      <c r="J27" s="91"/>
      <c r="K27" s="91"/>
      <c r="L27" s="91"/>
      <c r="M27" s="91"/>
      <c r="N27" s="91"/>
      <c r="O27" s="91"/>
      <c r="P27" s="91"/>
      <c r="Q27" s="92"/>
    </row>
    <row r="28" spans="2:18" x14ac:dyDescent="0.35">
      <c r="B28" s="3"/>
      <c r="C28" s="101" t="s">
        <v>32</v>
      </c>
      <c r="D28" s="97"/>
      <c r="E28" s="6">
        <f>E29*1.01</f>
        <v>0</v>
      </c>
      <c r="F28" s="15" t="s">
        <v>2</v>
      </c>
      <c r="G28" s="90" t="s">
        <v>47</v>
      </c>
      <c r="H28" s="91"/>
      <c r="I28" s="91"/>
      <c r="J28" s="91"/>
      <c r="K28" s="102"/>
      <c r="L28" s="103" t="s">
        <v>35</v>
      </c>
      <c r="M28" s="103"/>
      <c r="N28" s="103"/>
      <c r="O28" s="103"/>
      <c r="P28" s="103"/>
      <c r="Q28" s="104"/>
      <c r="R28" s="16"/>
    </row>
    <row r="29" spans="2:18" x14ac:dyDescent="0.35">
      <c r="B29" s="3"/>
      <c r="C29" s="101" t="s">
        <v>46</v>
      </c>
      <c r="D29" s="97"/>
      <c r="E29" s="6">
        <f>E32*(1+(D24/100))</f>
        <v>0</v>
      </c>
      <c r="F29" s="15" t="s">
        <v>2</v>
      </c>
      <c r="G29" s="105" t="s">
        <v>20</v>
      </c>
      <c r="H29" s="106"/>
      <c r="I29" s="106"/>
      <c r="J29" s="106"/>
      <c r="K29" s="106"/>
      <c r="L29" s="103"/>
      <c r="M29" s="103"/>
      <c r="N29" s="103"/>
      <c r="O29" s="103"/>
      <c r="P29" s="103"/>
      <c r="Q29" s="104"/>
      <c r="R29" s="16"/>
    </row>
    <row r="30" spans="2:18" x14ac:dyDescent="0.35">
      <c r="B30" s="3"/>
      <c r="C30" s="101" t="s">
        <v>31</v>
      </c>
      <c r="D30" s="97"/>
      <c r="E30" s="6">
        <f>E29*0.99</f>
        <v>0</v>
      </c>
      <c r="F30" s="15" t="s">
        <v>2</v>
      </c>
      <c r="G30" s="105" t="s">
        <v>48</v>
      </c>
      <c r="H30" s="106"/>
      <c r="I30" s="106"/>
      <c r="J30" s="106"/>
      <c r="K30" s="106"/>
      <c r="L30" s="103"/>
      <c r="M30" s="103"/>
      <c r="N30" s="103"/>
      <c r="O30" s="103"/>
      <c r="P30" s="103"/>
      <c r="Q30" s="104"/>
      <c r="R30" s="16"/>
    </row>
    <row r="31" spans="2:18" x14ac:dyDescent="0.35">
      <c r="B31" s="3"/>
      <c r="C31" s="101"/>
      <c r="D31" s="97"/>
      <c r="E31" s="6"/>
      <c r="F31" s="15"/>
      <c r="G31" s="90"/>
      <c r="H31" s="91"/>
      <c r="I31" s="91"/>
      <c r="J31" s="91"/>
      <c r="K31" s="91"/>
      <c r="L31" s="91"/>
      <c r="M31" s="91"/>
      <c r="N31" s="91"/>
      <c r="O31" s="91"/>
      <c r="P31" s="91"/>
      <c r="Q31" s="92"/>
    </row>
    <row r="32" spans="2:18" x14ac:dyDescent="0.35">
      <c r="B32" s="3"/>
      <c r="C32" s="101" t="s">
        <v>10</v>
      </c>
      <c r="D32" s="97"/>
      <c r="E32" s="6">
        <f>D12</f>
        <v>0</v>
      </c>
      <c r="F32" s="9" t="s">
        <v>2</v>
      </c>
      <c r="G32" s="85"/>
      <c r="H32" s="86"/>
      <c r="I32" s="86"/>
      <c r="J32" s="86"/>
      <c r="K32" s="107"/>
      <c r="L32" s="107"/>
      <c r="M32" s="107"/>
      <c r="N32" s="107"/>
      <c r="O32" s="107"/>
      <c r="P32" s="107"/>
      <c r="Q32" s="108"/>
    </row>
    <row r="33" spans="2:18" x14ac:dyDescent="0.35">
      <c r="B33" s="3"/>
      <c r="C33" s="101"/>
      <c r="D33" s="97"/>
      <c r="E33" s="6"/>
      <c r="F33" s="9"/>
      <c r="G33" s="90"/>
      <c r="H33" s="91"/>
      <c r="I33" s="91"/>
      <c r="J33" s="91"/>
      <c r="K33" s="91"/>
      <c r="L33" s="91"/>
      <c r="M33" s="91"/>
      <c r="N33" s="91"/>
      <c r="O33" s="91"/>
      <c r="P33" s="91"/>
      <c r="Q33" s="91"/>
      <c r="R33" s="16"/>
    </row>
    <row r="34" spans="2:18" x14ac:dyDescent="0.35">
      <c r="B34" s="3"/>
      <c r="C34" s="101" t="s">
        <v>34</v>
      </c>
      <c r="D34" s="97"/>
      <c r="E34" s="6">
        <f>E35*1.01</f>
        <v>0</v>
      </c>
      <c r="F34" s="9" t="s">
        <v>2</v>
      </c>
      <c r="G34" s="90" t="s">
        <v>49</v>
      </c>
      <c r="H34" s="91"/>
      <c r="I34" s="91"/>
      <c r="J34" s="91"/>
      <c r="K34" s="102"/>
      <c r="L34" s="103" t="s">
        <v>36</v>
      </c>
      <c r="M34" s="103"/>
      <c r="N34" s="103"/>
      <c r="O34" s="103"/>
      <c r="P34" s="103"/>
      <c r="Q34" s="104"/>
      <c r="R34" s="16"/>
    </row>
    <row r="35" spans="2:18" x14ac:dyDescent="0.35">
      <c r="B35" s="3"/>
      <c r="C35" s="101" t="s">
        <v>53</v>
      </c>
      <c r="D35" s="97"/>
      <c r="E35" s="6">
        <f>E32*(1-(D25/100))</f>
        <v>0</v>
      </c>
      <c r="F35" s="9" t="s">
        <v>2</v>
      </c>
      <c r="G35" s="90" t="s">
        <v>23</v>
      </c>
      <c r="H35" s="91"/>
      <c r="I35" s="91"/>
      <c r="J35" s="91"/>
      <c r="K35" s="102"/>
      <c r="L35" s="103"/>
      <c r="M35" s="103"/>
      <c r="N35" s="103"/>
      <c r="O35" s="103"/>
      <c r="P35" s="103"/>
      <c r="Q35" s="104"/>
      <c r="R35" s="16"/>
    </row>
    <row r="36" spans="2:18" x14ac:dyDescent="0.35">
      <c r="B36" s="3"/>
      <c r="C36" s="101" t="s">
        <v>33</v>
      </c>
      <c r="D36" s="97"/>
      <c r="E36" s="6">
        <f>E35*0.99</f>
        <v>0</v>
      </c>
      <c r="F36" s="9" t="s">
        <v>2</v>
      </c>
      <c r="G36" s="105" t="s">
        <v>50</v>
      </c>
      <c r="H36" s="106"/>
      <c r="I36" s="106"/>
      <c r="J36" s="106"/>
      <c r="K36" s="106"/>
      <c r="L36" s="103"/>
      <c r="M36" s="103"/>
      <c r="N36" s="103"/>
      <c r="O36" s="103"/>
      <c r="P36" s="103"/>
      <c r="Q36" s="104"/>
      <c r="R36" s="16"/>
    </row>
    <row r="37" spans="2:18" x14ac:dyDescent="0.35">
      <c r="B37" s="3"/>
      <c r="C37" s="101"/>
      <c r="D37" s="97"/>
      <c r="E37" s="6"/>
      <c r="F37" s="9"/>
      <c r="G37" s="90"/>
      <c r="H37" s="91"/>
      <c r="I37" s="91"/>
      <c r="J37" s="91"/>
      <c r="K37" s="91"/>
      <c r="L37" s="91"/>
      <c r="M37" s="91"/>
      <c r="N37" s="91"/>
      <c r="O37" s="91"/>
      <c r="P37" s="91"/>
      <c r="Q37" s="92"/>
    </row>
    <row r="38" spans="2:18" x14ac:dyDescent="0.35">
      <c r="B38" s="3"/>
      <c r="C38" s="42"/>
      <c r="D38" s="41"/>
      <c r="E38" s="6"/>
      <c r="F38" s="9"/>
      <c r="G38" s="90"/>
      <c r="H38" s="91"/>
      <c r="I38" s="91"/>
      <c r="J38" s="91"/>
      <c r="K38" s="91"/>
      <c r="L38" s="91"/>
      <c r="M38" s="91"/>
      <c r="N38" s="91"/>
      <c r="O38" s="91"/>
      <c r="P38" s="91"/>
      <c r="Q38" s="92"/>
      <c r="R38" s="17"/>
    </row>
    <row r="39" spans="2:18" x14ac:dyDescent="0.35">
      <c r="B39" s="3"/>
      <c r="C39" s="42"/>
      <c r="D39" s="41"/>
      <c r="E39" s="6"/>
      <c r="F39" s="9"/>
      <c r="G39" s="90"/>
      <c r="H39" s="91"/>
      <c r="I39" s="91"/>
      <c r="J39" s="91"/>
      <c r="K39" s="91"/>
      <c r="L39" s="91"/>
      <c r="M39" s="91"/>
      <c r="N39" s="91"/>
      <c r="O39" s="91"/>
      <c r="P39" s="91"/>
      <c r="Q39" s="92"/>
    </row>
    <row r="40" spans="2:18" x14ac:dyDescent="0.35">
      <c r="B40" s="3"/>
      <c r="C40" s="13" t="s">
        <v>4</v>
      </c>
      <c r="D40" s="13" t="e">
        <f>D17*(D21-E32)/E32</f>
        <v>#DIV/0!</v>
      </c>
      <c r="E40" s="10" t="s">
        <v>14</v>
      </c>
      <c r="F40" s="7"/>
      <c r="G40" s="85" t="s">
        <v>38</v>
      </c>
      <c r="H40" s="86"/>
      <c r="I40" s="86"/>
      <c r="J40" s="86"/>
      <c r="K40" s="86"/>
      <c r="L40" s="86"/>
      <c r="M40" s="86"/>
      <c r="N40" s="86"/>
      <c r="O40" s="86"/>
      <c r="P40" s="86"/>
      <c r="Q40" s="87"/>
    </row>
    <row r="41" spans="2:18" x14ac:dyDescent="0.35">
      <c r="B41" s="3"/>
      <c r="C41" s="5" t="s">
        <v>58</v>
      </c>
      <c r="D41" s="47"/>
      <c r="E41" s="6" t="s">
        <v>14</v>
      </c>
      <c r="F41" s="7"/>
      <c r="G41" s="85" t="s">
        <v>59</v>
      </c>
      <c r="H41" s="86"/>
      <c r="I41" s="86"/>
      <c r="J41" s="86"/>
      <c r="K41" s="86"/>
      <c r="L41" s="86"/>
      <c r="M41" s="86"/>
      <c r="N41" s="86"/>
      <c r="O41" s="86"/>
      <c r="P41" s="86"/>
      <c r="Q41" s="87"/>
    </row>
    <row r="42" spans="2:18" x14ac:dyDescent="0.35">
      <c r="B42" s="3"/>
      <c r="C42" s="5" t="s">
        <v>54</v>
      </c>
      <c r="D42" s="47"/>
      <c r="E42" s="6" t="s">
        <v>5</v>
      </c>
      <c r="F42" s="7"/>
      <c r="G42" s="85" t="s">
        <v>60</v>
      </c>
      <c r="H42" s="86"/>
      <c r="I42" s="86"/>
      <c r="J42" s="86"/>
      <c r="K42" s="86"/>
      <c r="L42" s="86"/>
      <c r="M42" s="86"/>
      <c r="N42" s="86"/>
      <c r="O42" s="86"/>
      <c r="P42" s="86"/>
      <c r="Q42" s="87"/>
    </row>
    <row r="43" spans="2:18" ht="15" thickBot="1" x14ac:dyDescent="0.4">
      <c r="B43" s="18"/>
      <c r="C43" s="35"/>
      <c r="D43" s="35"/>
      <c r="E43" s="35"/>
      <c r="F43" s="36"/>
      <c r="G43" s="85"/>
      <c r="H43" s="86"/>
      <c r="I43" s="86"/>
      <c r="J43" s="86"/>
      <c r="K43" s="86"/>
      <c r="L43" s="86"/>
      <c r="M43" s="86"/>
      <c r="N43" s="86"/>
      <c r="O43" s="86"/>
      <c r="P43" s="86"/>
      <c r="Q43" s="87"/>
    </row>
    <row r="44" spans="2:18" ht="15.5" x14ac:dyDescent="0.35">
      <c r="B44" s="17"/>
      <c r="C44" s="22"/>
      <c r="D44" s="22"/>
      <c r="E44" s="22"/>
      <c r="F44" s="22"/>
      <c r="G44" s="24"/>
      <c r="H44" s="24"/>
      <c r="I44" s="24"/>
      <c r="J44" s="24"/>
      <c r="K44" s="24"/>
      <c r="L44" s="24"/>
      <c r="M44" s="24"/>
      <c r="N44" s="24"/>
      <c r="O44" s="24"/>
      <c r="P44" s="24"/>
      <c r="Q44" s="24"/>
    </row>
    <row r="45" spans="2:18" ht="15.5" x14ac:dyDescent="0.35">
      <c r="B45" s="17"/>
      <c r="C45" s="22"/>
      <c r="D45" s="22"/>
      <c r="E45" s="22"/>
      <c r="F45" s="22"/>
      <c r="G45" s="25"/>
      <c r="H45" s="25"/>
      <c r="I45" s="25"/>
      <c r="J45" s="25"/>
      <c r="K45" s="25"/>
      <c r="L45" s="25"/>
      <c r="M45" s="25"/>
      <c r="N45" s="25"/>
      <c r="O45" s="25"/>
      <c r="P45" s="25"/>
      <c r="Q45" s="25"/>
    </row>
    <row r="46" spans="2:18" ht="16" thickBot="1" x14ac:dyDescent="0.4">
      <c r="B46" s="17"/>
      <c r="C46" s="22"/>
      <c r="D46" s="22"/>
      <c r="E46" s="22"/>
      <c r="F46" s="22"/>
      <c r="G46" s="25"/>
      <c r="H46" s="25"/>
      <c r="I46" s="25"/>
      <c r="J46" s="25"/>
      <c r="K46" s="25"/>
      <c r="L46" s="25"/>
      <c r="M46" s="25"/>
      <c r="N46" s="25"/>
      <c r="O46" s="25"/>
      <c r="P46" s="25"/>
      <c r="Q46" s="25"/>
    </row>
    <row r="47" spans="2:18" x14ac:dyDescent="0.35">
      <c r="C47" s="109" t="s">
        <v>63</v>
      </c>
      <c r="D47" s="110"/>
      <c r="E47" s="110"/>
      <c r="F47" s="110"/>
      <c r="G47" s="110"/>
      <c r="H47" s="110"/>
      <c r="I47" s="110"/>
      <c r="J47" s="111"/>
    </row>
    <row r="48" spans="2:18" ht="15" thickBot="1" x14ac:dyDescent="0.4">
      <c r="C48" s="112"/>
      <c r="D48" s="113"/>
      <c r="E48" s="113"/>
      <c r="F48" s="113"/>
      <c r="G48" s="113"/>
      <c r="H48" s="113"/>
      <c r="I48" s="113"/>
      <c r="J48" s="114"/>
      <c r="K48" s="16"/>
    </row>
    <row r="49" spans="2:13" ht="15" thickBot="1" x14ac:dyDescent="0.4">
      <c r="C49" s="29"/>
      <c r="D49" s="53" t="s">
        <v>40</v>
      </c>
      <c r="E49" s="53" t="s">
        <v>41</v>
      </c>
      <c r="F49" s="53" t="s">
        <v>43</v>
      </c>
      <c r="G49" s="53" t="s">
        <v>42</v>
      </c>
      <c r="H49" s="53" t="s">
        <v>44</v>
      </c>
      <c r="I49" s="115" t="s">
        <v>61</v>
      </c>
      <c r="J49" s="116"/>
    </row>
    <row r="50" spans="2:13" x14ac:dyDescent="0.35">
      <c r="C50" s="30" t="s">
        <v>24</v>
      </c>
      <c r="D50" s="33" t="e">
        <f>$E$28*(($D$18)+($D$41))/($D$18)</f>
        <v>#DIV/0!</v>
      </c>
      <c r="E50" s="31" t="e">
        <f>$E$28*(((1+$D$19/100)*$D$18)+((1+$D$42/100)*$D$41))/((1+$D$19/100)*$D$18)</f>
        <v>#DIV/0!</v>
      </c>
      <c r="F50" s="31" t="e">
        <f>$E$28*(((1+$D$19/100)*$D$18)+((1-$D$42/100)*$D$41))/((1+$D$19/100)*$D$18)</f>
        <v>#DIV/0!</v>
      </c>
      <c r="G50" s="31" t="e">
        <f>$E$28*(((1-$D$19/100)*$D$18)+((1+$D$42/100)*$D$41))/((1-$D$19/100)*$D$18)</f>
        <v>#DIV/0!</v>
      </c>
      <c r="H50" s="31" t="e">
        <f>$E$28*(((1-$D$19/100)*$D$18)+((1-$D$42/100)*$D$41))/((1-$D$19/100)*$D$18)</f>
        <v>#DIV/0!</v>
      </c>
      <c r="I50" s="117"/>
      <c r="J50" s="118"/>
    </row>
    <row r="51" spans="2:13" x14ac:dyDescent="0.35">
      <c r="C51" s="31" t="s">
        <v>25</v>
      </c>
      <c r="D51" s="31" t="e">
        <f>$E$29*(($D$18)+($D$41))/($D$18)</f>
        <v>#DIV/0!</v>
      </c>
      <c r="E51" s="31" t="e">
        <f>$E$29*(((1+$D$19/100)*$D$18)+((1+$D$42/100)*$D$41))/((1+$D$19/100)*$D$18)</f>
        <v>#DIV/0!</v>
      </c>
      <c r="F51" s="31" t="e">
        <f>$E$29*(((1+$D$19/100)*$D$18)+((1-$D$42/100)*$D$41))/((1+$D$19/100)*$D$18)</f>
        <v>#DIV/0!</v>
      </c>
      <c r="G51" s="31" t="e">
        <f>$E$29*(((1-$D$19/100)*$D$18)+((1+$D$42/100)*$D$41))/((1-$D$19/100)*$D$18)</f>
        <v>#DIV/0!</v>
      </c>
      <c r="H51" s="31" t="e">
        <f>$E$29*(((1-$D$19/100)*$D$18)+((1-$D$42/100)*$D$41))/((1-$D$19/100)*$D$18)</f>
        <v>#DIV/0!</v>
      </c>
      <c r="I51" s="117"/>
      <c r="J51" s="118"/>
    </row>
    <row r="52" spans="2:13" x14ac:dyDescent="0.35">
      <c r="C52" s="31" t="s">
        <v>26</v>
      </c>
      <c r="D52" s="31" t="e">
        <f>$E$30*(($D$18)+($D$41))/($D$18)</f>
        <v>#DIV/0!</v>
      </c>
      <c r="E52" s="31" t="e">
        <f>$E$30*(((1+$D$19/100)*$D$18)+((1+$D$42/100)*$D$41))/((1+$D$19/100)*$D$18)</f>
        <v>#DIV/0!</v>
      </c>
      <c r="F52" s="54" t="e">
        <f>$E$30*(((1+$D$19/100)*$D$18)+((1-$D$42/100)*$D$41))/((1+$D$19/100)*$D$18)</f>
        <v>#DIV/0!</v>
      </c>
      <c r="G52" s="31" t="e">
        <f>$E$30*(((1-$D$19/100)*$D$18)+((1+$D$42/100)*$D$41))/((1-$D$19/100)*$D$18)</f>
        <v>#DIV/0!</v>
      </c>
      <c r="H52" s="31" t="e">
        <f>$E$30*(((1-$D$19/100)*$D$18)+((1-$D$42/100)*$D$41))/((1-$D$19/100)*$D$18)</f>
        <v>#DIV/0!</v>
      </c>
      <c r="I52" s="117"/>
      <c r="J52" s="118"/>
    </row>
    <row r="53" spans="2:13" x14ac:dyDescent="0.35">
      <c r="C53" s="31"/>
      <c r="D53" s="31"/>
      <c r="E53" s="31"/>
      <c r="F53" s="31"/>
      <c r="G53" s="31"/>
      <c r="H53" s="31"/>
      <c r="I53" s="117"/>
      <c r="J53" s="118"/>
    </row>
    <row r="54" spans="2:13" x14ac:dyDescent="0.35">
      <c r="C54" s="31"/>
      <c r="D54" s="31"/>
      <c r="E54" s="31"/>
      <c r="F54" s="31"/>
      <c r="G54" s="31"/>
      <c r="H54" s="31"/>
      <c r="I54" s="119" t="s">
        <v>62</v>
      </c>
      <c r="J54" s="120"/>
    </row>
    <row r="55" spans="2:13" x14ac:dyDescent="0.35">
      <c r="C55" s="31" t="s">
        <v>29</v>
      </c>
      <c r="D55" s="31" t="e">
        <f>$E$34*(($D$18)+($D$41))/($D$18)</f>
        <v>#DIV/0!</v>
      </c>
      <c r="E55" s="31" t="e">
        <f>$E$34*(((1+$D$19/100)*$D$18)+((1+$D$42/100)*$D$41))/((1+$D$19/100)*$D$18)</f>
        <v>#DIV/0!</v>
      </c>
      <c r="F55" s="31" t="e">
        <f>$E$34*(((1+$D$19/100)*$D$18)+((1-$D$42/100)*$D$41))/((1+$D$19/100)*$D$18)</f>
        <v>#DIV/0!</v>
      </c>
      <c r="G55" s="54" t="e">
        <f>$E$34*(((1-$D$19/100)*$D$18)+((1+$D$42/100)*$D$41))/((1-$D$19/100)*$D$18)</f>
        <v>#DIV/0!</v>
      </c>
      <c r="H55" s="31" t="e">
        <f>$E$34*(((1-$D$19/100)*$D$18)+((1-$D$42/100)*$D$41))/((1-$D$19/100)*$D$18)</f>
        <v>#DIV/0!</v>
      </c>
      <c r="I55" s="121"/>
      <c r="J55" s="122"/>
    </row>
    <row r="56" spans="2:13" x14ac:dyDescent="0.35">
      <c r="C56" s="31" t="s">
        <v>27</v>
      </c>
      <c r="D56" s="31" t="e">
        <f>$E$35*(($D$18)+($D$41))/($D$18)</f>
        <v>#DIV/0!</v>
      </c>
      <c r="E56" s="31" t="e">
        <f>$E$35*(((1+$D$19/100)*$D$18)+((1+$D$42/100)*$D$41))/((1+$D$19/100)*$D$18)</f>
        <v>#DIV/0!</v>
      </c>
      <c r="F56" s="31" t="e">
        <f>$E$35*(((1+$D$19/100)*$D$18)+((1-$D$42/100)*$D$41))/((1+$D$19/100)*$D$18)</f>
        <v>#DIV/0!</v>
      </c>
      <c r="G56" s="31" t="e">
        <f>$E$35*(((1-$D$19/100)*$D$18)+((1+$D$42/100)*$D$41))/((1-$D$19/100)*$D$18)</f>
        <v>#DIV/0!</v>
      </c>
      <c r="H56" s="31" t="e">
        <f>$E$35*(((1-$D$19/100)*$D$18)+((1-$D$42/100)*$D$41))/((1-$D$19/100)*$D$18)</f>
        <v>#DIV/0!</v>
      </c>
      <c r="I56" s="121"/>
      <c r="J56" s="122"/>
    </row>
    <row r="57" spans="2:13" x14ac:dyDescent="0.35">
      <c r="C57" s="31" t="s">
        <v>28</v>
      </c>
      <c r="D57" s="31" t="e">
        <f>$E$36*(($D$18)+($D$41))/($D$18)</f>
        <v>#DIV/0!</v>
      </c>
      <c r="E57" s="31" t="e">
        <f>$E$36*(((1+$D$19/100)*$D$18)+((1+$D$42/100)*$D$41))/((1+$D$19/100)*$D$18)</f>
        <v>#DIV/0!</v>
      </c>
      <c r="F57" s="31" t="e">
        <f>$E$36*(((1+$D$19/100)*$D$18)+((1-$D$42/100)*$D$41))/((1+$D$19/100)*$D$18)</f>
        <v>#DIV/0!</v>
      </c>
      <c r="G57" s="31" t="e">
        <f>$E$36*(((1-$D$19/100)*$D$18)+((1+$D$42/100)*$D$41))/((1-$D$19/100)*$D$18)</f>
        <v>#DIV/0!</v>
      </c>
      <c r="H57" s="31" t="e">
        <f>$E$36*(((1-$D$19/100)*$D$18)+((1-$D$42/100)*$D$41))/((1-$D$19/100)*$D$18)</f>
        <v>#DIV/0!</v>
      </c>
      <c r="I57" s="121"/>
      <c r="J57" s="122"/>
      <c r="L57" s="17"/>
    </row>
    <row r="58" spans="2:13" ht="15" thickBot="1" x14ac:dyDescent="0.4">
      <c r="C58" s="32"/>
      <c r="D58" s="32"/>
      <c r="E58" s="32"/>
      <c r="F58" s="32"/>
      <c r="G58" s="32"/>
      <c r="H58" s="32"/>
      <c r="I58" s="123"/>
      <c r="J58" s="124"/>
    </row>
    <row r="59" spans="2:13" x14ac:dyDescent="0.35">
      <c r="C59" s="52"/>
      <c r="D59" s="52"/>
      <c r="E59" s="52"/>
      <c r="F59" s="52"/>
      <c r="G59" s="52"/>
      <c r="H59" s="52"/>
      <c r="I59" s="52"/>
      <c r="J59" s="52"/>
      <c r="K59" s="17"/>
      <c r="L59" s="17"/>
    </row>
    <row r="60" spans="2:13" x14ac:dyDescent="0.35">
      <c r="B60" s="2"/>
      <c r="C60" s="49"/>
      <c r="D60" s="49"/>
      <c r="E60" s="49"/>
      <c r="F60" s="49"/>
      <c r="G60" s="49"/>
      <c r="H60" s="49"/>
      <c r="I60" s="49"/>
      <c r="J60" s="49"/>
    </row>
    <row r="61" spans="2:13" x14ac:dyDescent="0.35">
      <c r="C61" s="48"/>
      <c r="D61" s="50"/>
      <c r="E61" s="50"/>
      <c r="F61" s="50"/>
      <c r="G61" s="50"/>
      <c r="H61" s="50"/>
      <c r="I61" s="50"/>
      <c r="J61" s="50"/>
    </row>
    <row r="62" spans="2:13" x14ac:dyDescent="0.35">
      <c r="C62" s="48"/>
      <c r="D62" s="48"/>
      <c r="E62" s="48"/>
      <c r="F62" s="48"/>
      <c r="G62" s="48"/>
      <c r="H62" s="48"/>
      <c r="I62" s="50"/>
      <c r="J62" s="50"/>
      <c r="M62" s="34"/>
    </row>
    <row r="63" spans="2:13" x14ac:dyDescent="0.35">
      <c r="C63" s="48"/>
      <c r="D63" s="48"/>
      <c r="E63" s="48"/>
      <c r="F63" s="48"/>
      <c r="G63" s="48"/>
      <c r="H63" s="48"/>
      <c r="I63" s="50"/>
      <c r="J63" s="50"/>
      <c r="M63" s="17"/>
    </row>
    <row r="64" spans="2:13" x14ac:dyDescent="0.35">
      <c r="C64" s="48"/>
      <c r="D64" s="48"/>
      <c r="E64" s="48"/>
      <c r="F64" s="48"/>
      <c r="G64" s="48"/>
      <c r="H64" s="48"/>
      <c r="I64" s="50"/>
      <c r="J64" s="50"/>
    </row>
    <row r="65" spans="1:10" x14ac:dyDescent="0.35">
      <c r="C65" s="48"/>
      <c r="D65" s="48"/>
      <c r="E65" s="48"/>
      <c r="F65" s="48"/>
      <c r="G65" s="48"/>
      <c r="H65" s="48"/>
      <c r="I65" s="50"/>
      <c r="J65" s="50"/>
    </row>
    <row r="66" spans="1:10" x14ac:dyDescent="0.35">
      <c r="C66" s="48"/>
      <c r="D66" s="48"/>
      <c r="E66" s="48"/>
      <c r="F66" s="48"/>
      <c r="G66" s="48"/>
      <c r="H66" s="48"/>
      <c r="I66" s="51"/>
      <c r="J66" s="51"/>
    </row>
    <row r="67" spans="1:10" x14ac:dyDescent="0.35">
      <c r="C67" s="48"/>
      <c r="D67" s="48"/>
      <c r="E67" s="48"/>
      <c r="F67" s="48"/>
      <c r="G67" s="48"/>
      <c r="H67" s="48"/>
      <c r="I67" s="51"/>
      <c r="J67" s="51"/>
    </row>
    <row r="68" spans="1:10" x14ac:dyDescent="0.35">
      <c r="A68" s="2"/>
      <c r="C68" s="48"/>
      <c r="D68" s="48"/>
      <c r="E68" s="48"/>
      <c r="F68" s="48"/>
      <c r="G68" s="48"/>
      <c r="H68" s="48"/>
      <c r="I68" s="51"/>
      <c r="J68" s="51"/>
    </row>
    <row r="69" spans="1:10" x14ac:dyDescent="0.35">
      <c r="C69" s="48"/>
      <c r="D69" s="48"/>
      <c r="E69" s="48"/>
      <c r="F69" s="48"/>
      <c r="G69" s="48"/>
      <c r="H69" s="48"/>
      <c r="I69" s="51"/>
      <c r="J69" s="51"/>
    </row>
    <row r="72" spans="1:10" x14ac:dyDescent="0.35">
      <c r="C72" s="39"/>
      <c r="D72" s="39"/>
      <c r="E72" s="39"/>
      <c r="F72" s="39"/>
      <c r="G72" s="39"/>
      <c r="H72" s="39"/>
      <c r="I72" s="39"/>
      <c r="J72" s="39"/>
    </row>
    <row r="73" spans="1:10" x14ac:dyDescent="0.35">
      <c r="C73" s="39"/>
      <c r="D73" s="39"/>
      <c r="E73" s="39"/>
      <c r="F73" s="39"/>
      <c r="G73" s="39"/>
      <c r="H73" s="39"/>
      <c r="I73" s="39"/>
      <c r="J73" s="39"/>
    </row>
    <row r="74" spans="1:10" x14ac:dyDescent="0.35">
      <c r="C74" s="39"/>
      <c r="D74" s="39"/>
      <c r="E74" s="39"/>
      <c r="F74" s="39"/>
      <c r="G74" s="39"/>
      <c r="H74" s="39"/>
      <c r="I74" s="39"/>
      <c r="J74" s="39"/>
    </row>
  </sheetData>
  <mergeCells count="56">
    <mergeCell ref="G42:Q42"/>
    <mergeCell ref="G43:Q43"/>
    <mergeCell ref="C47:J48"/>
    <mergeCell ref="I49:J53"/>
    <mergeCell ref="I54:J58"/>
    <mergeCell ref="G41:Q41"/>
    <mergeCell ref="C34:D34"/>
    <mergeCell ref="G34:K34"/>
    <mergeCell ref="L34:Q36"/>
    <mergeCell ref="C35:D35"/>
    <mergeCell ref="G35:K35"/>
    <mergeCell ref="C36:D36"/>
    <mergeCell ref="G36:K36"/>
    <mergeCell ref="C37:D37"/>
    <mergeCell ref="G37:Q37"/>
    <mergeCell ref="G38:Q38"/>
    <mergeCell ref="G39:Q39"/>
    <mergeCell ref="G40:Q40"/>
    <mergeCell ref="C31:D31"/>
    <mergeCell ref="G31:Q31"/>
    <mergeCell ref="C32:D32"/>
    <mergeCell ref="G32:Q32"/>
    <mergeCell ref="C33:D33"/>
    <mergeCell ref="G33:Q33"/>
    <mergeCell ref="C28:D28"/>
    <mergeCell ref="G28:K28"/>
    <mergeCell ref="L28:Q30"/>
    <mergeCell ref="C29:D29"/>
    <mergeCell ref="G29:K29"/>
    <mergeCell ref="C30:D30"/>
    <mergeCell ref="G30:K30"/>
    <mergeCell ref="C27:D27"/>
    <mergeCell ref="G27:Q27"/>
    <mergeCell ref="G17:Q17"/>
    <mergeCell ref="G18:Q18"/>
    <mergeCell ref="G19:Q19"/>
    <mergeCell ref="G20:Q20"/>
    <mergeCell ref="G21:Q21"/>
    <mergeCell ref="G22:Q22"/>
    <mergeCell ref="C23:D23"/>
    <mergeCell ref="G23:Q23"/>
    <mergeCell ref="G24:Q24"/>
    <mergeCell ref="G25:Q25"/>
    <mergeCell ref="G26:Q26"/>
    <mergeCell ref="G16:Q16"/>
    <mergeCell ref="B2:C2"/>
    <mergeCell ref="B3:C3"/>
    <mergeCell ref="B4:C4"/>
    <mergeCell ref="B7:Q8"/>
    <mergeCell ref="B9:F10"/>
    <mergeCell ref="G9:Q10"/>
    <mergeCell ref="G11:Q11"/>
    <mergeCell ref="G12:Q12"/>
    <mergeCell ref="G13:Q13"/>
    <mergeCell ref="G14:Q14"/>
    <mergeCell ref="G15:Q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E0AC2-205F-4F0E-A237-DEF909BA00FF}">
  <dimension ref="A2:R74"/>
  <sheetViews>
    <sheetView zoomScale="60" zoomScaleNormal="60" workbookViewId="0">
      <selection activeCell="A6" sqref="A6"/>
    </sheetView>
  </sheetViews>
  <sheetFormatPr defaultRowHeight="14.5" x14ac:dyDescent="0.35"/>
  <cols>
    <col min="1" max="1" width="10.08984375" customWidth="1"/>
    <col min="2" max="2" width="15.7265625" customWidth="1"/>
    <col min="3" max="3" width="19.08984375" bestFit="1" customWidth="1"/>
    <col min="4" max="4" width="20.7265625" customWidth="1"/>
    <col min="5" max="5" width="14.81640625" customWidth="1"/>
    <col min="6" max="6" width="14.26953125" customWidth="1"/>
    <col min="7" max="7" width="13.90625" customWidth="1"/>
    <col min="8" max="8" width="11.90625" customWidth="1"/>
    <col min="9" max="9" width="11.6328125" customWidth="1"/>
    <col min="10" max="10" width="15.90625" customWidth="1"/>
    <col min="11" max="11" width="15.26953125" customWidth="1"/>
    <col min="12" max="12" width="13.90625" customWidth="1"/>
    <col min="13" max="13" width="13.26953125" customWidth="1"/>
    <col min="14" max="14" width="13.54296875" customWidth="1"/>
    <col min="15" max="15" width="14.453125" customWidth="1"/>
    <col min="16" max="16" width="7.54296875" customWidth="1"/>
  </cols>
  <sheetData>
    <row r="2" spans="1:17" x14ac:dyDescent="0.35">
      <c r="A2" s="1"/>
      <c r="B2" s="65" t="s">
        <v>22</v>
      </c>
      <c r="C2" s="65"/>
      <c r="D2" s="2"/>
      <c r="E2" s="2"/>
      <c r="F2" s="2"/>
      <c r="G2" s="2"/>
      <c r="H2" s="2"/>
      <c r="I2" s="2"/>
      <c r="J2" s="2"/>
      <c r="K2" s="2"/>
      <c r="L2" s="2"/>
      <c r="M2" s="2"/>
      <c r="N2" s="2"/>
      <c r="O2" s="2"/>
      <c r="P2" s="2"/>
      <c r="Q2" s="2"/>
    </row>
    <row r="3" spans="1:17" x14ac:dyDescent="0.35">
      <c r="A3" s="14"/>
      <c r="B3" s="66" t="s">
        <v>21</v>
      </c>
      <c r="C3" s="66"/>
      <c r="D3" s="2"/>
      <c r="E3" s="2"/>
      <c r="F3" s="2"/>
      <c r="G3" s="2"/>
      <c r="H3" s="2"/>
      <c r="I3" s="2"/>
      <c r="J3" s="2"/>
      <c r="K3" s="2"/>
      <c r="L3" s="2"/>
      <c r="M3" s="2"/>
      <c r="N3" s="2"/>
      <c r="O3" s="2"/>
      <c r="P3" s="2"/>
      <c r="Q3" s="2"/>
    </row>
    <row r="4" spans="1:17" x14ac:dyDescent="0.35">
      <c r="A4" s="27"/>
      <c r="B4" s="66" t="s">
        <v>45</v>
      </c>
      <c r="C4" s="66"/>
      <c r="D4" s="2"/>
      <c r="E4" s="2"/>
      <c r="F4" s="2"/>
      <c r="G4" s="2"/>
      <c r="H4" s="2"/>
      <c r="I4" s="2"/>
      <c r="J4" s="2"/>
      <c r="K4" s="2"/>
      <c r="L4" s="2"/>
      <c r="M4" s="2"/>
      <c r="N4" s="2"/>
      <c r="O4" s="2"/>
      <c r="P4" s="2"/>
      <c r="Q4" s="2"/>
    </row>
    <row r="5" spans="1:17" x14ac:dyDescent="0.35">
      <c r="A5" s="28"/>
      <c r="B5" s="26"/>
      <c r="C5" s="26"/>
      <c r="D5" s="2"/>
      <c r="E5" s="2"/>
      <c r="F5" s="2"/>
      <c r="G5" s="2"/>
      <c r="H5" s="2"/>
      <c r="I5" s="2"/>
      <c r="J5" s="2"/>
      <c r="K5" s="2"/>
      <c r="L5" s="2"/>
      <c r="M5" s="2"/>
      <c r="N5" s="2"/>
      <c r="O5" s="2"/>
      <c r="P5" s="2"/>
      <c r="Q5" s="2"/>
    </row>
    <row r="6" spans="1:17" ht="15" thickBot="1" x14ac:dyDescent="0.4">
      <c r="A6" s="2"/>
      <c r="D6" s="2"/>
      <c r="E6" s="2"/>
      <c r="F6" s="2"/>
      <c r="G6" s="2"/>
      <c r="H6" s="2"/>
      <c r="I6" s="2"/>
      <c r="J6" s="2"/>
      <c r="K6" s="2"/>
      <c r="L6" s="2"/>
      <c r="M6" s="2"/>
      <c r="N6" s="2"/>
      <c r="O6" s="2"/>
      <c r="P6" s="2"/>
      <c r="Q6" s="2"/>
    </row>
    <row r="7" spans="1:17" ht="15.5" thickTop="1" thickBot="1" x14ac:dyDescent="0.4">
      <c r="B7" s="67" t="s">
        <v>18</v>
      </c>
      <c r="C7" s="68"/>
      <c r="D7" s="68"/>
      <c r="E7" s="68"/>
      <c r="F7" s="68"/>
      <c r="G7" s="68"/>
      <c r="H7" s="68"/>
      <c r="I7" s="68"/>
      <c r="J7" s="68"/>
      <c r="K7" s="68"/>
      <c r="L7" s="68"/>
      <c r="M7" s="68"/>
      <c r="N7" s="68"/>
      <c r="O7" s="68"/>
      <c r="P7" s="68"/>
      <c r="Q7" s="68"/>
    </row>
    <row r="8" spans="1:17" ht="15.5" thickTop="1" thickBot="1" x14ac:dyDescent="0.4">
      <c r="B8" s="68"/>
      <c r="C8" s="68"/>
      <c r="D8" s="68"/>
      <c r="E8" s="68"/>
      <c r="F8" s="68"/>
      <c r="G8" s="68"/>
      <c r="H8" s="68"/>
      <c r="I8" s="68"/>
      <c r="J8" s="68"/>
      <c r="K8" s="68"/>
      <c r="L8" s="68"/>
      <c r="M8" s="68"/>
      <c r="N8" s="68"/>
      <c r="O8" s="68"/>
      <c r="P8" s="68"/>
      <c r="Q8" s="68"/>
    </row>
    <row r="9" spans="1:17" ht="15" thickTop="1" x14ac:dyDescent="0.35">
      <c r="B9" s="69"/>
      <c r="C9" s="70"/>
      <c r="D9" s="70"/>
      <c r="E9" s="70"/>
      <c r="F9" s="71"/>
      <c r="G9" s="75" t="s">
        <v>7</v>
      </c>
      <c r="H9" s="76"/>
      <c r="I9" s="76"/>
      <c r="J9" s="76"/>
      <c r="K9" s="76"/>
      <c r="L9" s="76"/>
      <c r="M9" s="76"/>
      <c r="N9" s="76"/>
      <c r="O9" s="76"/>
      <c r="P9" s="76"/>
      <c r="Q9" s="77"/>
    </row>
    <row r="10" spans="1:17" ht="15" thickBot="1" x14ac:dyDescent="0.4">
      <c r="B10" s="72"/>
      <c r="C10" s="73"/>
      <c r="D10" s="73"/>
      <c r="E10" s="73"/>
      <c r="F10" s="74"/>
      <c r="G10" s="78"/>
      <c r="H10" s="79"/>
      <c r="I10" s="79"/>
      <c r="J10" s="79"/>
      <c r="K10" s="79"/>
      <c r="L10" s="79"/>
      <c r="M10" s="79"/>
      <c r="N10" s="79"/>
      <c r="O10" s="79"/>
      <c r="P10" s="79"/>
      <c r="Q10" s="80"/>
    </row>
    <row r="11" spans="1:17" x14ac:dyDescent="0.35">
      <c r="B11" s="19"/>
      <c r="C11" s="12" t="s">
        <v>0</v>
      </c>
      <c r="D11" s="20">
        <v>350</v>
      </c>
      <c r="E11" s="12" t="s">
        <v>1</v>
      </c>
      <c r="F11" s="21"/>
      <c r="G11" s="81"/>
      <c r="H11" s="81"/>
      <c r="I11" s="81"/>
      <c r="J11" s="81"/>
      <c r="K11" s="81"/>
      <c r="L11" s="81"/>
      <c r="M11" s="81"/>
      <c r="N11" s="81"/>
      <c r="O11" s="81"/>
      <c r="P11" s="81"/>
      <c r="Q11" s="81"/>
    </row>
    <row r="12" spans="1:17" x14ac:dyDescent="0.35">
      <c r="B12" s="3" t="s">
        <v>6</v>
      </c>
      <c r="C12" s="5" t="s">
        <v>10</v>
      </c>
      <c r="D12" s="5">
        <v>0.8</v>
      </c>
      <c r="E12" s="6" t="s">
        <v>2</v>
      </c>
      <c r="F12" s="7"/>
      <c r="G12" s="82" t="s">
        <v>17</v>
      </c>
      <c r="H12" s="83"/>
      <c r="I12" s="83"/>
      <c r="J12" s="83"/>
      <c r="K12" s="83"/>
      <c r="L12" s="83"/>
      <c r="M12" s="83"/>
      <c r="N12" s="83"/>
      <c r="O12" s="83"/>
      <c r="P12" s="83"/>
      <c r="Q12" s="84"/>
    </row>
    <row r="13" spans="1:17" x14ac:dyDescent="0.35">
      <c r="B13" s="3"/>
      <c r="C13" s="6"/>
      <c r="D13" s="6"/>
      <c r="E13" s="6"/>
      <c r="F13" s="7"/>
      <c r="G13" s="64"/>
      <c r="H13" s="64"/>
      <c r="I13" s="64"/>
      <c r="J13" s="64"/>
      <c r="K13" s="64"/>
      <c r="L13" s="64"/>
      <c r="M13" s="64"/>
      <c r="N13" s="64"/>
      <c r="O13" s="64"/>
      <c r="P13" s="64"/>
      <c r="Q13" s="64"/>
    </row>
    <row r="14" spans="1:17" x14ac:dyDescent="0.35">
      <c r="B14" s="4" t="s">
        <v>6</v>
      </c>
      <c r="C14" s="45" t="s">
        <v>11</v>
      </c>
      <c r="D14" s="5">
        <v>640</v>
      </c>
      <c r="F14" s="7"/>
      <c r="G14" s="85" t="s">
        <v>51</v>
      </c>
      <c r="H14" s="86"/>
      <c r="I14" s="86"/>
      <c r="J14" s="86"/>
      <c r="K14" s="86"/>
      <c r="L14" s="86"/>
      <c r="M14" s="86"/>
      <c r="N14" s="86"/>
      <c r="O14" s="86"/>
      <c r="P14" s="86"/>
      <c r="Q14" s="87"/>
    </row>
    <row r="15" spans="1:17" x14ac:dyDescent="0.35">
      <c r="B15" s="3"/>
      <c r="C15" s="46" t="s">
        <v>12</v>
      </c>
      <c r="D15" s="8">
        <f>D14*D11*0.000000001</f>
        <v>2.2400000000000002E-4</v>
      </c>
      <c r="E15" s="9" t="s">
        <v>13</v>
      </c>
      <c r="G15" s="64"/>
      <c r="H15" s="64"/>
      <c r="I15" s="64"/>
      <c r="J15" s="64"/>
      <c r="K15" s="64"/>
      <c r="L15" s="64"/>
      <c r="M15" s="64"/>
      <c r="N15" s="64"/>
      <c r="O15" s="64"/>
      <c r="P15" s="64"/>
      <c r="Q15" s="64"/>
    </row>
    <row r="16" spans="1:17" x14ac:dyDescent="0.35">
      <c r="B16" s="3"/>
      <c r="C16" s="6"/>
      <c r="D16" s="6"/>
      <c r="E16" s="6"/>
      <c r="F16" s="7"/>
      <c r="G16" s="64"/>
      <c r="H16" s="64"/>
      <c r="I16" s="64"/>
      <c r="J16" s="64"/>
      <c r="K16" s="64"/>
      <c r="L16" s="64"/>
      <c r="M16" s="64"/>
      <c r="N16" s="64"/>
      <c r="O16" s="64"/>
      <c r="P16" s="64"/>
      <c r="Q16" s="64"/>
    </row>
    <row r="17" spans="2:18" x14ac:dyDescent="0.35">
      <c r="B17" s="3"/>
      <c r="C17" s="11" t="s">
        <v>3</v>
      </c>
      <c r="D17" s="23">
        <f>D12/D15</f>
        <v>3571.4285714285711</v>
      </c>
      <c r="E17" s="10" t="s">
        <v>14</v>
      </c>
      <c r="F17" s="7"/>
      <c r="G17" s="64" t="s">
        <v>37</v>
      </c>
      <c r="H17" s="64"/>
      <c r="I17" s="64"/>
      <c r="J17" s="64"/>
      <c r="K17" s="64"/>
      <c r="L17" s="64"/>
      <c r="M17" s="64"/>
      <c r="N17" s="64"/>
      <c r="O17" s="64"/>
      <c r="P17" s="64"/>
      <c r="Q17" s="64"/>
    </row>
    <row r="18" spans="2:18" x14ac:dyDescent="0.35">
      <c r="B18" s="4" t="s">
        <v>6</v>
      </c>
      <c r="C18" s="5" t="s">
        <v>55</v>
      </c>
      <c r="D18" s="5">
        <v>3570</v>
      </c>
      <c r="E18" s="6" t="s">
        <v>14</v>
      </c>
      <c r="F18" s="7"/>
      <c r="G18" s="85" t="s">
        <v>56</v>
      </c>
      <c r="H18" s="86"/>
      <c r="I18" s="86"/>
      <c r="J18" s="86"/>
      <c r="K18" s="86"/>
      <c r="L18" s="86"/>
      <c r="M18" s="86"/>
      <c r="N18" s="86"/>
      <c r="O18" s="86"/>
      <c r="P18" s="86"/>
      <c r="Q18" s="87"/>
    </row>
    <row r="19" spans="2:18" x14ac:dyDescent="0.35">
      <c r="B19" s="4" t="s">
        <v>6</v>
      </c>
      <c r="C19" s="5" t="s">
        <v>54</v>
      </c>
      <c r="D19" s="5">
        <v>1</v>
      </c>
      <c r="E19" s="43" t="s">
        <v>5</v>
      </c>
      <c r="F19" s="44"/>
      <c r="G19" s="93" t="s">
        <v>57</v>
      </c>
      <c r="H19" s="94"/>
      <c r="I19" s="94"/>
      <c r="J19" s="94"/>
      <c r="K19" s="94"/>
      <c r="L19" s="94"/>
      <c r="M19" s="94"/>
      <c r="N19" s="94"/>
      <c r="O19" s="94"/>
      <c r="P19" s="94"/>
      <c r="Q19" s="95"/>
    </row>
    <row r="20" spans="2:18" x14ac:dyDescent="0.35">
      <c r="B20" s="4"/>
      <c r="C20" s="6"/>
      <c r="D20" s="6"/>
      <c r="E20" s="6"/>
      <c r="F20" s="7"/>
      <c r="G20" s="96"/>
      <c r="H20" s="96"/>
      <c r="I20" s="96"/>
      <c r="J20" s="96"/>
      <c r="K20" s="96"/>
      <c r="L20" s="96"/>
      <c r="M20" s="96"/>
      <c r="N20" s="96"/>
      <c r="O20" s="96"/>
      <c r="P20" s="96"/>
      <c r="Q20" s="96"/>
    </row>
    <row r="21" spans="2:18" x14ac:dyDescent="0.35">
      <c r="B21" s="4" t="s">
        <v>6</v>
      </c>
      <c r="C21" s="40" t="s">
        <v>19</v>
      </c>
      <c r="D21" s="5">
        <v>12</v>
      </c>
      <c r="E21" s="6" t="s">
        <v>2</v>
      </c>
      <c r="G21" s="64" t="s">
        <v>15</v>
      </c>
      <c r="H21" s="64"/>
      <c r="I21" s="64"/>
      <c r="J21" s="64"/>
      <c r="K21" s="64"/>
      <c r="L21" s="64"/>
      <c r="M21" s="64"/>
      <c r="N21" s="64"/>
      <c r="O21" s="64"/>
      <c r="P21" s="64"/>
      <c r="Q21" s="64"/>
    </row>
    <row r="22" spans="2:18" x14ac:dyDescent="0.35">
      <c r="B22" s="4"/>
      <c r="C22" s="6"/>
      <c r="D22" s="6"/>
      <c r="E22" s="6"/>
      <c r="F22" s="7"/>
      <c r="G22" s="96"/>
      <c r="H22" s="96"/>
      <c r="I22" s="96"/>
      <c r="J22" s="96"/>
      <c r="K22" s="96"/>
      <c r="L22" s="96"/>
      <c r="M22" s="96"/>
      <c r="N22" s="96"/>
      <c r="O22" s="96"/>
      <c r="P22" s="96"/>
      <c r="Q22" s="96"/>
    </row>
    <row r="23" spans="2:18" ht="15.5" x14ac:dyDescent="0.35">
      <c r="B23" s="3"/>
      <c r="C23" s="88" t="s">
        <v>16</v>
      </c>
      <c r="D23" s="97"/>
      <c r="E23" s="6"/>
      <c r="F23" s="7"/>
      <c r="G23" s="98"/>
      <c r="H23" s="99"/>
      <c r="I23" s="99"/>
      <c r="J23" s="99"/>
      <c r="K23" s="99"/>
      <c r="L23" s="99"/>
      <c r="M23" s="99"/>
      <c r="N23" s="99"/>
      <c r="O23" s="99"/>
      <c r="P23" s="99"/>
      <c r="Q23" s="100"/>
    </row>
    <row r="24" spans="2:18" x14ac:dyDescent="0.35">
      <c r="B24" s="3" t="s">
        <v>6</v>
      </c>
      <c r="C24" s="5" t="s">
        <v>8</v>
      </c>
      <c r="D24" s="5">
        <v>4</v>
      </c>
      <c r="E24" s="6" t="s">
        <v>5</v>
      </c>
      <c r="F24" s="7"/>
      <c r="G24" s="64" t="s">
        <v>52</v>
      </c>
      <c r="H24" s="64"/>
      <c r="I24" s="64"/>
      <c r="J24" s="64"/>
      <c r="K24" s="64"/>
      <c r="L24" s="64"/>
      <c r="M24" s="64"/>
      <c r="N24" s="64"/>
      <c r="O24" s="64"/>
      <c r="P24" s="64"/>
      <c r="Q24" s="64"/>
    </row>
    <row r="25" spans="2:18" x14ac:dyDescent="0.35">
      <c r="B25" s="3" t="s">
        <v>6</v>
      </c>
      <c r="C25" s="5" t="s">
        <v>9</v>
      </c>
      <c r="D25" s="5">
        <v>4</v>
      </c>
      <c r="E25" s="6" t="s">
        <v>5</v>
      </c>
      <c r="F25" s="7"/>
      <c r="G25" s="64" t="s">
        <v>52</v>
      </c>
      <c r="H25" s="64"/>
      <c r="I25" s="64"/>
      <c r="J25" s="64"/>
      <c r="K25" s="64"/>
      <c r="L25" s="64"/>
      <c r="M25" s="64"/>
      <c r="N25" s="64"/>
      <c r="O25" s="64"/>
      <c r="P25" s="64"/>
      <c r="Q25" s="64"/>
    </row>
    <row r="26" spans="2:18" x14ac:dyDescent="0.35">
      <c r="B26" s="3"/>
      <c r="C26" s="6"/>
      <c r="D26" s="6"/>
      <c r="E26" s="6"/>
      <c r="F26" s="7"/>
      <c r="G26" s="64"/>
      <c r="H26" s="64"/>
      <c r="I26" s="64"/>
      <c r="J26" s="64"/>
      <c r="K26" s="64"/>
      <c r="L26" s="64"/>
      <c r="M26" s="64"/>
      <c r="N26" s="64"/>
      <c r="O26" s="64"/>
      <c r="P26" s="64"/>
      <c r="Q26" s="64"/>
    </row>
    <row r="27" spans="2:18" ht="15.5" x14ac:dyDescent="0.35">
      <c r="B27" s="3"/>
      <c r="C27" s="88" t="s">
        <v>30</v>
      </c>
      <c r="D27" s="89"/>
      <c r="E27" s="6"/>
      <c r="F27" s="7"/>
      <c r="G27" s="90"/>
      <c r="H27" s="91"/>
      <c r="I27" s="91"/>
      <c r="J27" s="91"/>
      <c r="K27" s="91"/>
      <c r="L27" s="91"/>
      <c r="M27" s="91"/>
      <c r="N27" s="91"/>
      <c r="O27" s="91"/>
      <c r="P27" s="91"/>
      <c r="Q27" s="92"/>
    </row>
    <row r="28" spans="2:18" x14ac:dyDescent="0.35">
      <c r="B28" s="3"/>
      <c r="C28" s="101" t="s">
        <v>32</v>
      </c>
      <c r="D28" s="97"/>
      <c r="E28" s="6">
        <f>E29*1.01</f>
        <v>0.84032000000000007</v>
      </c>
      <c r="F28" s="15" t="s">
        <v>2</v>
      </c>
      <c r="G28" s="90" t="s">
        <v>47</v>
      </c>
      <c r="H28" s="91"/>
      <c r="I28" s="91"/>
      <c r="J28" s="91"/>
      <c r="K28" s="102"/>
      <c r="L28" s="103" t="s">
        <v>35</v>
      </c>
      <c r="M28" s="103"/>
      <c r="N28" s="103"/>
      <c r="O28" s="103"/>
      <c r="P28" s="103"/>
      <c r="Q28" s="104"/>
      <c r="R28" s="16"/>
    </row>
    <row r="29" spans="2:18" x14ac:dyDescent="0.35">
      <c r="B29" s="3"/>
      <c r="C29" s="101" t="s">
        <v>46</v>
      </c>
      <c r="D29" s="97"/>
      <c r="E29" s="6">
        <f>E32*(1+(D24/100))</f>
        <v>0.83200000000000007</v>
      </c>
      <c r="F29" s="15" t="s">
        <v>2</v>
      </c>
      <c r="G29" s="105" t="s">
        <v>20</v>
      </c>
      <c r="H29" s="106"/>
      <c r="I29" s="106"/>
      <c r="J29" s="106"/>
      <c r="K29" s="106"/>
      <c r="L29" s="103"/>
      <c r="M29" s="103"/>
      <c r="N29" s="103"/>
      <c r="O29" s="103"/>
      <c r="P29" s="103"/>
      <c r="Q29" s="104"/>
      <c r="R29" s="16"/>
    </row>
    <row r="30" spans="2:18" x14ac:dyDescent="0.35">
      <c r="B30" s="3"/>
      <c r="C30" s="101" t="s">
        <v>31</v>
      </c>
      <c r="D30" s="97"/>
      <c r="E30" s="6">
        <f>E29*0.99</f>
        <v>0.82368000000000008</v>
      </c>
      <c r="F30" s="15" t="s">
        <v>2</v>
      </c>
      <c r="G30" s="105" t="s">
        <v>48</v>
      </c>
      <c r="H30" s="106"/>
      <c r="I30" s="106"/>
      <c r="J30" s="106"/>
      <c r="K30" s="106"/>
      <c r="L30" s="103"/>
      <c r="M30" s="103"/>
      <c r="N30" s="103"/>
      <c r="O30" s="103"/>
      <c r="P30" s="103"/>
      <c r="Q30" s="104"/>
      <c r="R30" s="16"/>
    </row>
    <row r="31" spans="2:18" x14ac:dyDescent="0.35">
      <c r="B31" s="3"/>
      <c r="C31" s="101"/>
      <c r="D31" s="97"/>
      <c r="E31" s="6"/>
      <c r="F31" s="15"/>
      <c r="G31" s="90"/>
      <c r="H31" s="91"/>
      <c r="I31" s="91"/>
      <c r="J31" s="91"/>
      <c r="K31" s="91"/>
      <c r="L31" s="91"/>
      <c r="M31" s="91"/>
      <c r="N31" s="91"/>
      <c r="O31" s="91"/>
      <c r="P31" s="91"/>
      <c r="Q31" s="92"/>
    </row>
    <row r="32" spans="2:18" x14ac:dyDescent="0.35">
      <c r="B32" s="3"/>
      <c r="C32" s="101" t="s">
        <v>10</v>
      </c>
      <c r="D32" s="97"/>
      <c r="E32" s="6">
        <f>D12</f>
        <v>0.8</v>
      </c>
      <c r="F32" s="9" t="s">
        <v>2</v>
      </c>
      <c r="G32" s="85"/>
      <c r="H32" s="86"/>
      <c r="I32" s="86"/>
      <c r="J32" s="86"/>
      <c r="K32" s="107"/>
      <c r="L32" s="107"/>
      <c r="M32" s="107"/>
      <c r="N32" s="107"/>
      <c r="O32" s="107"/>
      <c r="P32" s="107"/>
      <c r="Q32" s="108"/>
    </row>
    <row r="33" spans="2:18" x14ac:dyDescent="0.35">
      <c r="B33" s="3"/>
      <c r="C33" s="101"/>
      <c r="D33" s="97"/>
      <c r="E33" s="6"/>
      <c r="F33" s="9"/>
      <c r="G33" s="90"/>
      <c r="H33" s="91"/>
      <c r="I33" s="91"/>
      <c r="J33" s="91"/>
      <c r="K33" s="91"/>
      <c r="L33" s="91"/>
      <c r="M33" s="91"/>
      <c r="N33" s="91"/>
      <c r="O33" s="91"/>
      <c r="P33" s="91"/>
      <c r="Q33" s="91"/>
      <c r="R33" s="16"/>
    </row>
    <row r="34" spans="2:18" x14ac:dyDescent="0.35">
      <c r="B34" s="3"/>
      <c r="C34" s="101" t="s">
        <v>34</v>
      </c>
      <c r="D34" s="97"/>
      <c r="E34" s="6">
        <f>E35*1.01</f>
        <v>0.77568000000000004</v>
      </c>
      <c r="F34" s="9" t="s">
        <v>2</v>
      </c>
      <c r="G34" s="90" t="s">
        <v>49</v>
      </c>
      <c r="H34" s="91"/>
      <c r="I34" s="91"/>
      <c r="J34" s="91"/>
      <c r="K34" s="102"/>
      <c r="L34" s="103" t="s">
        <v>36</v>
      </c>
      <c r="M34" s="103"/>
      <c r="N34" s="103"/>
      <c r="O34" s="103"/>
      <c r="P34" s="103"/>
      <c r="Q34" s="104"/>
      <c r="R34" s="16"/>
    </row>
    <row r="35" spans="2:18" x14ac:dyDescent="0.35">
      <c r="B35" s="3"/>
      <c r="C35" s="101" t="s">
        <v>53</v>
      </c>
      <c r="D35" s="97"/>
      <c r="E35" s="6">
        <f>E32*(1-(D25/100))</f>
        <v>0.76800000000000002</v>
      </c>
      <c r="F35" s="9" t="s">
        <v>2</v>
      </c>
      <c r="G35" s="90" t="s">
        <v>23</v>
      </c>
      <c r="H35" s="91"/>
      <c r="I35" s="91"/>
      <c r="J35" s="91"/>
      <c r="K35" s="102"/>
      <c r="L35" s="103"/>
      <c r="M35" s="103"/>
      <c r="N35" s="103"/>
      <c r="O35" s="103"/>
      <c r="P35" s="103"/>
      <c r="Q35" s="104"/>
      <c r="R35" s="16"/>
    </row>
    <row r="36" spans="2:18" x14ac:dyDescent="0.35">
      <c r="B36" s="3"/>
      <c r="C36" s="101" t="s">
        <v>33</v>
      </c>
      <c r="D36" s="97"/>
      <c r="E36" s="6">
        <f>E35*0.99</f>
        <v>0.76032</v>
      </c>
      <c r="F36" s="9" t="s">
        <v>2</v>
      </c>
      <c r="G36" s="105" t="s">
        <v>50</v>
      </c>
      <c r="H36" s="106"/>
      <c r="I36" s="106"/>
      <c r="J36" s="106"/>
      <c r="K36" s="106"/>
      <c r="L36" s="103"/>
      <c r="M36" s="103"/>
      <c r="N36" s="103"/>
      <c r="O36" s="103"/>
      <c r="P36" s="103"/>
      <c r="Q36" s="104"/>
      <c r="R36" s="16"/>
    </row>
    <row r="37" spans="2:18" x14ac:dyDescent="0.35">
      <c r="B37" s="3"/>
      <c r="C37" s="101"/>
      <c r="D37" s="97"/>
      <c r="E37" s="6"/>
      <c r="F37" s="9"/>
      <c r="G37" s="90"/>
      <c r="H37" s="91"/>
      <c r="I37" s="91"/>
      <c r="J37" s="91"/>
      <c r="K37" s="91"/>
      <c r="L37" s="91"/>
      <c r="M37" s="91"/>
      <c r="N37" s="91"/>
      <c r="O37" s="91"/>
      <c r="P37" s="91"/>
      <c r="Q37" s="92"/>
    </row>
    <row r="38" spans="2:18" x14ac:dyDescent="0.35">
      <c r="B38" s="3"/>
      <c r="C38" s="42"/>
      <c r="D38" s="41"/>
      <c r="E38" s="6"/>
      <c r="F38" s="9"/>
      <c r="G38" s="90"/>
      <c r="H38" s="91"/>
      <c r="I38" s="91"/>
      <c r="J38" s="91"/>
      <c r="K38" s="91"/>
      <c r="L38" s="91"/>
      <c r="M38" s="91"/>
      <c r="N38" s="91"/>
      <c r="O38" s="91"/>
      <c r="P38" s="91"/>
      <c r="Q38" s="92"/>
      <c r="R38" s="17"/>
    </row>
    <row r="39" spans="2:18" x14ac:dyDescent="0.35">
      <c r="B39" s="3"/>
      <c r="C39" s="42"/>
      <c r="D39" s="41"/>
      <c r="E39" s="6"/>
      <c r="F39" s="9"/>
      <c r="G39" s="90"/>
      <c r="H39" s="91"/>
      <c r="I39" s="91"/>
      <c r="J39" s="91"/>
      <c r="K39" s="91"/>
      <c r="L39" s="91"/>
      <c r="M39" s="91"/>
      <c r="N39" s="91"/>
      <c r="O39" s="91"/>
      <c r="P39" s="91"/>
      <c r="Q39" s="92"/>
    </row>
    <row r="40" spans="2:18" x14ac:dyDescent="0.35">
      <c r="B40" s="3"/>
      <c r="C40" s="13" t="s">
        <v>4</v>
      </c>
      <c r="D40" s="13">
        <f>D17*(D21-E32)/E32</f>
        <v>49999.999999999985</v>
      </c>
      <c r="E40" s="10" t="s">
        <v>14</v>
      </c>
      <c r="F40" s="7"/>
      <c r="G40" s="85" t="s">
        <v>38</v>
      </c>
      <c r="H40" s="86"/>
      <c r="I40" s="86"/>
      <c r="J40" s="86"/>
      <c r="K40" s="86"/>
      <c r="L40" s="86"/>
      <c r="M40" s="86"/>
      <c r="N40" s="86"/>
      <c r="O40" s="86"/>
      <c r="P40" s="86"/>
      <c r="Q40" s="87"/>
    </row>
    <row r="41" spans="2:18" x14ac:dyDescent="0.35">
      <c r="B41" s="3"/>
      <c r="C41" s="5" t="s">
        <v>58</v>
      </c>
      <c r="D41" s="47">
        <v>49900</v>
      </c>
      <c r="E41" s="6" t="s">
        <v>14</v>
      </c>
      <c r="F41" s="7"/>
      <c r="G41" s="85" t="s">
        <v>59</v>
      </c>
      <c r="H41" s="86"/>
      <c r="I41" s="86"/>
      <c r="J41" s="86"/>
      <c r="K41" s="86"/>
      <c r="L41" s="86"/>
      <c r="M41" s="86"/>
      <c r="N41" s="86"/>
      <c r="O41" s="86"/>
      <c r="P41" s="86"/>
      <c r="Q41" s="87"/>
    </row>
    <row r="42" spans="2:18" x14ac:dyDescent="0.35">
      <c r="B42" s="3"/>
      <c r="C42" s="5" t="s">
        <v>54</v>
      </c>
      <c r="D42" s="47">
        <v>1</v>
      </c>
      <c r="E42" s="6" t="s">
        <v>5</v>
      </c>
      <c r="F42" s="7"/>
      <c r="G42" s="85" t="s">
        <v>60</v>
      </c>
      <c r="H42" s="86"/>
      <c r="I42" s="86"/>
      <c r="J42" s="86"/>
      <c r="K42" s="86"/>
      <c r="L42" s="86"/>
      <c r="M42" s="86"/>
      <c r="N42" s="86"/>
      <c r="O42" s="86"/>
      <c r="P42" s="86"/>
      <c r="Q42" s="87"/>
    </row>
    <row r="43" spans="2:18" ht="15" thickBot="1" x14ac:dyDescent="0.4">
      <c r="B43" s="18"/>
      <c r="C43" s="35"/>
      <c r="D43" s="35"/>
      <c r="E43" s="35"/>
      <c r="F43" s="36"/>
      <c r="G43" s="85"/>
      <c r="H43" s="86"/>
      <c r="I43" s="86"/>
      <c r="J43" s="86"/>
      <c r="K43" s="86"/>
      <c r="L43" s="86"/>
      <c r="M43" s="86"/>
      <c r="N43" s="86"/>
      <c r="O43" s="86"/>
      <c r="P43" s="86"/>
      <c r="Q43" s="87"/>
    </row>
    <row r="44" spans="2:18" ht="15.5" x14ac:dyDescent="0.35">
      <c r="B44" s="17"/>
      <c r="C44" s="22"/>
      <c r="D44" s="22"/>
      <c r="E44" s="22"/>
      <c r="F44" s="22"/>
      <c r="G44" s="24"/>
      <c r="H44" s="24"/>
      <c r="I44" s="24"/>
      <c r="J44" s="24"/>
      <c r="K44" s="24"/>
      <c r="L44" s="24"/>
      <c r="M44" s="24"/>
      <c r="N44" s="24"/>
      <c r="O44" s="24"/>
      <c r="P44" s="24"/>
      <c r="Q44" s="24"/>
    </row>
    <row r="45" spans="2:18" ht="15.5" x14ac:dyDescent="0.35">
      <c r="B45" s="17"/>
      <c r="C45" s="22"/>
      <c r="D45" s="22"/>
      <c r="E45" s="22"/>
      <c r="F45" s="22"/>
      <c r="G45" s="25"/>
      <c r="H45" s="25"/>
      <c r="I45" s="25"/>
      <c r="J45" s="25"/>
      <c r="K45" s="25"/>
      <c r="L45" s="25"/>
      <c r="M45" s="25"/>
      <c r="N45" s="25"/>
      <c r="O45" s="25"/>
      <c r="P45" s="25"/>
      <c r="Q45" s="25"/>
    </row>
    <row r="46" spans="2:18" ht="16" thickBot="1" x14ac:dyDescent="0.4">
      <c r="B46" s="17"/>
      <c r="C46" s="22"/>
      <c r="D46" s="22"/>
      <c r="E46" s="22"/>
      <c r="F46" s="22"/>
      <c r="G46" s="25"/>
      <c r="H46" s="25"/>
      <c r="I46" s="25"/>
      <c r="J46" s="25"/>
      <c r="K46" s="25"/>
      <c r="L46" s="25"/>
      <c r="M46" s="25"/>
      <c r="N46" s="25"/>
      <c r="O46" s="25"/>
      <c r="P46" s="25"/>
      <c r="Q46" s="25"/>
    </row>
    <row r="47" spans="2:18" x14ac:dyDescent="0.35">
      <c r="C47" s="109" t="s">
        <v>63</v>
      </c>
      <c r="D47" s="110"/>
      <c r="E47" s="110"/>
      <c r="F47" s="110"/>
      <c r="G47" s="110"/>
      <c r="H47" s="110"/>
      <c r="I47" s="110"/>
      <c r="J47" s="111"/>
    </row>
    <row r="48" spans="2:18" ht="15" thickBot="1" x14ac:dyDescent="0.4">
      <c r="C48" s="112"/>
      <c r="D48" s="113"/>
      <c r="E48" s="113"/>
      <c r="F48" s="113"/>
      <c r="G48" s="113"/>
      <c r="H48" s="113"/>
      <c r="I48" s="113"/>
      <c r="J48" s="114"/>
      <c r="K48" s="16"/>
    </row>
    <row r="49" spans="2:13" ht="15" thickBot="1" x14ac:dyDescent="0.4">
      <c r="C49" s="29"/>
      <c r="D49" s="53" t="s">
        <v>40</v>
      </c>
      <c r="E49" s="53" t="s">
        <v>41</v>
      </c>
      <c r="F49" s="53" t="s">
        <v>43</v>
      </c>
      <c r="G49" s="53" t="s">
        <v>42</v>
      </c>
      <c r="H49" s="53" t="s">
        <v>44</v>
      </c>
      <c r="I49" s="115" t="s">
        <v>61</v>
      </c>
      <c r="J49" s="116"/>
    </row>
    <row r="50" spans="2:13" x14ac:dyDescent="0.35">
      <c r="C50" s="30" t="s">
        <v>24</v>
      </c>
      <c r="D50" s="33">
        <f>$E$28*(($D$18)+($D$41))/($D$18)</f>
        <v>12.585969299719888</v>
      </c>
      <c r="E50" s="31">
        <f>$E$28*(((1+$D$19/100)*$D$18)+((1+$D$42/100)*$D$41))/((1+$D$19/100)*$D$18)</f>
        <v>12.58596929971989</v>
      </c>
      <c r="F50" s="31">
        <f>$E$28*(((1+$D$19/100)*$D$18)+((1-$D$42/100)*$D$41))/((1+$D$19/100)*$D$18)</f>
        <v>12.353382184873951</v>
      </c>
      <c r="G50" s="31">
        <f>$E$28*(((1-$D$19/100)*$D$18)+((1+$D$42/100)*$D$41))/((1-$D$19/100)*$D$18)</f>
        <v>12.823255144158676</v>
      </c>
      <c r="H50" s="31">
        <f>$E$28*(((1-$D$19/100)*$D$18)+((1-$D$42/100)*$D$41))/((1-$D$19/100)*$D$18)</f>
        <v>12.585969299719888</v>
      </c>
      <c r="I50" s="117"/>
      <c r="J50" s="118"/>
    </row>
    <row r="51" spans="2:13" x14ac:dyDescent="0.35">
      <c r="C51" s="31" t="s">
        <v>25</v>
      </c>
      <c r="D51" s="31">
        <f>$E$29*(($D$18)+($D$41))/($D$18)</f>
        <v>12.461355742296918</v>
      </c>
      <c r="E51" s="31">
        <f>$E$29*(((1+$D$19/100)*$D$18)+((1+$D$42/100)*$D$41))/((1+$D$19/100)*$D$18)</f>
        <v>12.46135574229692</v>
      </c>
      <c r="F51" s="31">
        <f>$E$29*(((1+$D$19/100)*$D$18)+((1-$D$42/100)*$D$41))/((1+$D$19/100)*$D$18)</f>
        <v>12.23107147017223</v>
      </c>
      <c r="G51" s="31">
        <f>$E$29*(((1-$D$19/100)*$D$18)+((1+$D$42/100)*$D$41))/((1-$D$19/100)*$D$18)</f>
        <v>12.696292221939281</v>
      </c>
      <c r="H51" s="31">
        <f>$E$29*(((1-$D$19/100)*$D$18)+((1-$D$42/100)*$D$41))/((1-$D$19/100)*$D$18)</f>
        <v>12.46135574229692</v>
      </c>
      <c r="I51" s="117"/>
      <c r="J51" s="118"/>
    </row>
    <row r="52" spans="2:13" x14ac:dyDescent="0.35">
      <c r="C52" s="31" t="s">
        <v>26</v>
      </c>
      <c r="D52" s="31">
        <f>$E$30*(($D$18)+($D$41))/($D$18)</f>
        <v>12.33674218487395</v>
      </c>
      <c r="E52" s="31">
        <f>$E$30*(((1+$D$19/100)*$D$18)+((1+$D$42/100)*$D$41))/((1+$D$19/100)*$D$18)</f>
        <v>12.33674218487395</v>
      </c>
      <c r="F52" s="54">
        <f>$E$30*(((1+$D$19/100)*$D$18)+((1-$D$42/100)*$D$41))/((1+$D$19/100)*$D$18)</f>
        <v>12.108760755470506</v>
      </c>
      <c r="G52" s="31">
        <f>$E$30*(((1-$D$19/100)*$D$18)+((1+$D$42/100)*$D$41))/((1-$D$19/100)*$D$18)</f>
        <v>12.56932929971989</v>
      </c>
      <c r="H52" s="31">
        <f>$E$30*(((1-$D$19/100)*$D$18)+((1-$D$42/100)*$D$41))/((1-$D$19/100)*$D$18)</f>
        <v>12.33674218487395</v>
      </c>
      <c r="I52" s="117"/>
      <c r="J52" s="118"/>
    </row>
    <row r="53" spans="2:13" x14ac:dyDescent="0.35">
      <c r="C53" s="31"/>
      <c r="D53" s="31"/>
      <c r="E53" s="31"/>
      <c r="F53" s="31"/>
      <c r="G53" s="31"/>
      <c r="H53" s="31"/>
      <c r="I53" s="117"/>
      <c r="J53" s="118"/>
    </row>
    <row r="54" spans="2:13" x14ac:dyDescent="0.35">
      <c r="C54" s="31"/>
      <c r="D54" s="31"/>
      <c r="E54" s="31"/>
      <c r="F54" s="31"/>
      <c r="G54" s="31"/>
      <c r="H54" s="31"/>
      <c r="I54" s="119" t="s">
        <v>62</v>
      </c>
      <c r="J54" s="120"/>
    </row>
    <row r="55" spans="2:13" x14ac:dyDescent="0.35">
      <c r="C55" s="31" t="s">
        <v>29</v>
      </c>
      <c r="D55" s="31">
        <f>$E$34*(($D$18)+($D$41))/($D$18)</f>
        <v>11.617817815126051</v>
      </c>
      <c r="E55" s="31">
        <f>$E$34*(((1+$D$19/100)*$D$18)+((1+$D$42/100)*$D$41))/((1+$D$19/100)*$D$18)</f>
        <v>11.617817815126051</v>
      </c>
      <c r="F55" s="31">
        <f>$E$34*(((1+$D$19/100)*$D$18)+((1-$D$42/100)*$D$41))/((1+$D$19/100)*$D$18)</f>
        <v>11.403122016806723</v>
      </c>
      <c r="G55" s="54">
        <f>$E$34*(((1-$D$19/100)*$D$18)+((1+$D$42/100)*$D$41))/((1-$D$19/100)*$D$18)</f>
        <v>11.836850902300315</v>
      </c>
      <c r="H55" s="31">
        <f>$E$34*(((1-$D$19/100)*$D$18)+((1-$D$42/100)*$D$41))/((1-$D$19/100)*$D$18)</f>
        <v>11.617817815126051</v>
      </c>
      <c r="I55" s="121"/>
      <c r="J55" s="122"/>
    </row>
    <row r="56" spans="2:13" x14ac:dyDescent="0.35">
      <c r="C56" s="31" t="s">
        <v>27</v>
      </c>
      <c r="D56" s="31">
        <f>$E$35*(($D$18)+($D$41))/($D$18)</f>
        <v>11.502789915966387</v>
      </c>
      <c r="E56" s="31">
        <f>$E$35*(((1+$D$19/100)*$D$18)+((1+$D$42/100)*$D$41))/((1+$D$19/100)*$D$18)</f>
        <v>11.502789915966385</v>
      </c>
      <c r="F56" s="31">
        <f>$E$35*(((1+$D$19/100)*$D$18)+((1-$D$42/100)*$D$41))/((1+$D$19/100)*$D$18)</f>
        <v>11.290219818620518</v>
      </c>
      <c r="G56" s="31">
        <f>$E$35*(((1-$D$19/100)*$D$18)+((1+$D$42/100)*$D$41))/((1-$D$19/100)*$D$18)</f>
        <v>11.719654358713182</v>
      </c>
      <c r="H56" s="31">
        <f>$E$35*(((1-$D$19/100)*$D$18)+((1-$D$42/100)*$D$41))/((1-$D$19/100)*$D$18)</f>
        <v>11.502789915966387</v>
      </c>
      <c r="I56" s="121"/>
      <c r="J56" s="122"/>
    </row>
    <row r="57" spans="2:13" x14ac:dyDescent="0.35">
      <c r="C57" s="31" t="s">
        <v>28</v>
      </c>
      <c r="D57" s="31">
        <f>$E$36*(($D$18)+($D$41))/($D$18)</f>
        <v>11.387762016806724</v>
      </c>
      <c r="E57" s="31">
        <f>$E$36*(((1+$D$19/100)*$D$18)+((1+$D$42/100)*$D$41))/((1+$D$19/100)*$D$18)</f>
        <v>11.387762016806724</v>
      </c>
      <c r="F57" s="31">
        <f>$E$36*(((1+$D$19/100)*$D$18)+((1-$D$42/100)*$D$41))/((1+$D$19/100)*$D$18)</f>
        <v>11.177317620434311</v>
      </c>
      <c r="G57" s="31">
        <f>$E$36*(((1-$D$19/100)*$D$18)+((1+$D$42/100)*$D$41))/((1-$D$19/100)*$D$18)</f>
        <v>11.602457815126051</v>
      </c>
      <c r="H57" s="31">
        <f>$E$36*(((1-$D$19/100)*$D$18)+((1-$D$42/100)*$D$41))/((1-$D$19/100)*$D$18)</f>
        <v>11.387762016806724</v>
      </c>
      <c r="I57" s="121"/>
      <c r="J57" s="122"/>
      <c r="L57" s="17"/>
    </row>
    <row r="58" spans="2:13" ht="15" thickBot="1" x14ac:dyDescent="0.4">
      <c r="C58" s="32"/>
      <c r="D58" s="32"/>
      <c r="E58" s="32"/>
      <c r="F58" s="32"/>
      <c r="G58" s="32"/>
      <c r="H58" s="32"/>
      <c r="I58" s="123"/>
      <c r="J58" s="124"/>
    </row>
    <row r="59" spans="2:13" x14ac:dyDescent="0.35">
      <c r="C59" s="52"/>
      <c r="D59" s="52"/>
      <c r="E59" s="52"/>
      <c r="F59" s="52"/>
      <c r="G59" s="52"/>
      <c r="H59" s="52"/>
      <c r="I59" s="52"/>
      <c r="J59" s="52"/>
      <c r="K59" s="17"/>
      <c r="L59" s="17"/>
    </row>
    <row r="60" spans="2:13" x14ac:dyDescent="0.35">
      <c r="B60" s="2"/>
      <c r="C60" s="49"/>
      <c r="D60" s="49"/>
      <c r="E60" s="49"/>
      <c r="F60" s="49"/>
      <c r="G60" s="49"/>
      <c r="H60" s="49"/>
      <c r="I60" s="49"/>
      <c r="J60" s="49"/>
    </row>
    <row r="61" spans="2:13" x14ac:dyDescent="0.35">
      <c r="C61" s="48"/>
      <c r="D61" s="50"/>
      <c r="E61" s="50"/>
      <c r="F61" s="50"/>
      <c r="G61" s="50"/>
      <c r="H61" s="50"/>
      <c r="I61" s="50"/>
      <c r="J61" s="50"/>
    </row>
    <row r="62" spans="2:13" x14ac:dyDescent="0.35">
      <c r="C62" s="48"/>
      <c r="D62" s="48"/>
      <c r="E62" s="48"/>
      <c r="F62" s="48"/>
      <c r="G62" s="48"/>
      <c r="H62" s="48"/>
      <c r="I62" s="50"/>
      <c r="J62" s="50"/>
      <c r="M62" s="34"/>
    </row>
    <row r="63" spans="2:13" x14ac:dyDescent="0.35">
      <c r="C63" s="48"/>
      <c r="D63" s="48"/>
      <c r="E63" s="48"/>
      <c r="F63" s="48"/>
      <c r="G63" s="48"/>
      <c r="H63" s="48"/>
      <c r="I63" s="50"/>
      <c r="J63" s="50"/>
      <c r="M63" s="17"/>
    </row>
    <row r="64" spans="2:13" x14ac:dyDescent="0.35">
      <c r="C64" s="48"/>
      <c r="D64" s="48"/>
      <c r="E64" s="48"/>
      <c r="F64" s="48"/>
      <c r="G64" s="48"/>
      <c r="H64" s="48"/>
      <c r="I64" s="50"/>
      <c r="J64" s="50"/>
    </row>
    <row r="65" spans="1:10" x14ac:dyDescent="0.35">
      <c r="C65" s="48"/>
      <c r="D65" s="48"/>
      <c r="E65" s="48"/>
      <c r="F65" s="48"/>
      <c r="G65" s="48"/>
      <c r="H65" s="48"/>
      <c r="I65" s="50"/>
      <c r="J65" s="50"/>
    </row>
    <row r="66" spans="1:10" x14ac:dyDescent="0.35">
      <c r="C66" s="48"/>
      <c r="D66" s="48"/>
      <c r="E66" s="48"/>
      <c r="F66" s="48"/>
      <c r="G66" s="48"/>
      <c r="H66" s="48"/>
      <c r="I66" s="51"/>
      <c r="J66" s="51"/>
    </row>
    <row r="67" spans="1:10" x14ac:dyDescent="0.35">
      <c r="C67" s="48"/>
      <c r="D67" s="48"/>
      <c r="E67" s="48"/>
      <c r="F67" s="48"/>
      <c r="G67" s="48"/>
      <c r="H67" s="48"/>
      <c r="I67" s="51"/>
      <c r="J67" s="51"/>
    </row>
    <row r="68" spans="1:10" x14ac:dyDescent="0.35">
      <c r="A68" s="2"/>
      <c r="C68" s="48"/>
      <c r="D68" s="48"/>
      <c r="E68" s="48"/>
      <c r="F68" s="48"/>
      <c r="G68" s="48"/>
      <c r="H68" s="48"/>
      <c r="I68" s="51"/>
      <c r="J68" s="51"/>
    </row>
    <row r="69" spans="1:10" x14ac:dyDescent="0.35">
      <c r="C69" s="48"/>
      <c r="D69" s="48"/>
      <c r="E69" s="48"/>
      <c r="F69" s="48"/>
      <c r="G69" s="48"/>
      <c r="H69" s="48"/>
      <c r="I69" s="51"/>
      <c r="J69" s="51"/>
    </row>
    <row r="72" spans="1:10" x14ac:dyDescent="0.35">
      <c r="C72" s="39"/>
      <c r="D72" s="39"/>
      <c r="E72" s="39"/>
      <c r="F72" s="39"/>
      <c r="G72" s="39"/>
      <c r="H72" s="39"/>
      <c r="I72" s="39"/>
      <c r="J72" s="39"/>
    </row>
    <row r="73" spans="1:10" x14ac:dyDescent="0.35">
      <c r="C73" s="39"/>
      <c r="D73" s="39"/>
      <c r="E73" s="39"/>
      <c r="F73" s="39"/>
      <c r="G73" s="39"/>
      <c r="H73" s="39"/>
      <c r="I73" s="39"/>
      <c r="J73" s="39"/>
    </row>
    <row r="74" spans="1:10" x14ac:dyDescent="0.35">
      <c r="C74" s="39"/>
      <c r="D74" s="39"/>
      <c r="E74" s="39"/>
      <c r="F74" s="39"/>
      <c r="G74" s="39"/>
      <c r="H74" s="39"/>
      <c r="I74" s="39"/>
      <c r="J74" s="39"/>
    </row>
  </sheetData>
  <mergeCells count="56">
    <mergeCell ref="G42:Q42"/>
    <mergeCell ref="G43:Q43"/>
    <mergeCell ref="C47:J48"/>
    <mergeCell ref="I49:J53"/>
    <mergeCell ref="I54:J58"/>
    <mergeCell ref="G41:Q41"/>
    <mergeCell ref="C34:D34"/>
    <mergeCell ref="G34:K34"/>
    <mergeCell ref="L34:Q36"/>
    <mergeCell ref="C35:D35"/>
    <mergeCell ref="G35:K35"/>
    <mergeCell ref="C36:D36"/>
    <mergeCell ref="G36:K36"/>
    <mergeCell ref="C37:D37"/>
    <mergeCell ref="G37:Q37"/>
    <mergeCell ref="G38:Q38"/>
    <mergeCell ref="G39:Q39"/>
    <mergeCell ref="G40:Q40"/>
    <mergeCell ref="C31:D31"/>
    <mergeCell ref="G31:Q31"/>
    <mergeCell ref="C32:D32"/>
    <mergeCell ref="G32:Q32"/>
    <mergeCell ref="C33:D33"/>
    <mergeCell ref="G33:Q33"/>
    <mergeCell ref="C28:D28"/>
    <mergeCell ref="G28:K28"/>
    <mergeCell ref="L28:Q30"/>
    <mergeCell ref="C29:D29"/>
    <mergeCell ref="G29:K29"/>
    <mergeCell ref="C30:D30"/>
    <mergeCell ref="G30:K30"/>
    <mergeCell ref="C27:D27"/>
    <mergeCell ref="G27:Q27"/>
    <mergeCell ref="G17:Q17"/>
    <mergeCell ref="G18:Q18"/>
    <mergeCell ref="G19:Q19"/>
    <mergeCell ref="G20:Q20"/>
    <mergeCell ref="G21:Q21"/>
    <mergeCell ref="G22:Q22"/>
    <mergeCell ref="C23:D23"/>
    <mergeCell ref="G23:Q23"/>
    <mergeCell ref="G24:Q24"/>
    <mergeCell ref="G25:Q25"/>
    <mergeCell ref="G26:Q26"/>
    <mergeCell ref="G16:Q16"/>
    <mergeCell ref="B2:C2"/>
    <mergeCell ref="B3:C3"/>
    <mergeCell ref="B4:C4"/>
    <mergeCell ref="B7:Q8"/>
    <mergeCell ref="B9:F10"/>
    <mergeCell ref="G9:Q10"/>
    <mergeCell ref="G11:Q11"/>
    <mergeCell ref="G12:Q12"/>
    <mergeCell ref="G13:Q13"/>
    <mergeCell ref="G14:Q14"/>
    <mergeCell ref="G15:Q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B9FA-501E-409B-BA1E-5F830A0F287C}">
  <dimension ref="A2:R74"/>
  <sheetViews>
    <sheetView zoomScale="60" zoomScaleNormal="60" workbookViewId="0">
      <selection activeCell="A6" sqref="A6"/>
    </sheetView>
  </sheetViews>
  <sheetFormatPr defaultRowHeight="14.5" x14ac:dyDescent="0.35"/>
  <cols>
    <col min="1" max="1" width="10.08984375" customWidth="1"/>
    <col min="2" max="2" width="15.7265625" customWidth="1"/>
    <col min="3" max="3" width="19.08984375" bestFit="1" customWidth="1"/>
    <col min="4" max="4" width="19.08984375" customWidth="1"/>
    <col min="5" max="5" width="14.81640625" customWidth="1"/>
    <col min="6" max="6" width="14.26953125" customWidth="1"/>
    <col min="7" max="7" width="13.90625" customWidth="1"/>
    <col min="8" max="8" width="11.90625" customWidth="1"/>
    <col min="9" max="9" width="11.6328125" customWidth="1"/>
    <col min="10" max="10" width="15.90625" customWidth="1"/>
    <col min="11" max="11" width="15.26953125" customWidth="1"/>
    <col min="12" max="12" width="13.90625" customWidth="1"/>
    <col min="13" max="13" width="13.26953125" customWidth="1"/>
    <col min="14" max="14" width="13.54296875" customWidth="1"/>
    <col min="15" max="15" width="14.453125" customWidth="1"/>
    <col min="16" max="16" width="7.54296875" customWidth="1"/>
  </cols>
  <sheetData>
    <row r="2" spans="1:17" x14ac:dyDescent="0.35">
      <c r="A2" s="1"/>
      <c r="B2" s="65" t="s">
        <v>22</v>
      </c>
      <c r="C2" s="65"/>
      <c r="D2" s="2"/>
      <c r="E2" s="2"/>
      <c r="F2" s="2"/>
      <c r="G2" s="2"/>
      <c r="H2" s="2"/>
      <c r="I2" s="2"/>
      <c r="J2" s="2"/>
      <c r="K2" s="2"/>
      <c r="L2" s="2"/>
      <c r="M2" s="2"/>
      <c r="N2" s="2"/>
      <c r="O2" s="2"/>
      <c r="P2" s="2"/>
      <c r="Q2" s="2"/>
    </row>
    <row r="3" spans="1:17" x14ac:dyDescent="0.35">
      <c r="A3" s="14"/>
      <c r="B3" s="66" t="s">
        <v>21</v>
      </c>
      <c r="C3" s="66"/>
      <c r="D3" s="2"/>
      <c r="E3" s="2"/>
      <c r="F3" s="2"/>
      <c r="G3" s="2"/>
      <c r="H3" s="2"/>
      <c r="I3" s="2"/>
      <c r="J3" s="2"/>
      <c r="K3" s="2"/>
      <c r="L3" s="2"/>
      <c r="M3" s="2"/>
      <c r="N3" s="2"/>
      <c r="O3" s="2"/>
      <c r="P3" s="2"/>
      <c r="Q3" s="2"/>
    </row>
    <row r="4" spans="1:17" x14ac:dyDescent="0.35">
      <c r="A4" s="27"/>
      <c r="B4" s="66" t="s">
        <v>45</v>
      </c>
      <c r="C4" s="66"/>
      <c r="D4" s="2"/>
      <c r="E4" s="2"/>
      <c r="F4" s="2"/>
      <c r="G4" s="2"/>
      <c r="H4" s="2"/>
      <c r="I4" s="2"/>
      <c r="J4" s="2"/>
      <c r="K4" s="2"/>
      <c r="L4" s="2"/>
      <c r="M4" s="2"/>
      <c r="N4" s="2"/>
      <c r="O4" s="2"/>
      <c r="P4" s="2"/>
      <c r="Q4" s="2"/>
    </row>
    <row r="5" spans="1:17" x14ac:dyDescent="0.35">
      <c r="A5" s="28"/>
      <c r="B5" s="26"/>
      <c r="C5" s="26"/>
      <c r="D5" s="2"/>
      <c r="E5" s="2"/>
      <c r="F5" s="2"/>
      <c r="G5" s="2"/>
      <c r="H5" s="2"/>
      <c r="I5" s="2"/>
      <c r="J5" s="2"/>
      <c r="K5" s="2"/>
      <c r="L5" s="2"/>
      <c r="M5" s="2"/>
      <c r="N5" s="2"/>
      <c r="O5" s="2"/>
      <c r="P5" s="2"/>
      <c r="Q5" s="2"/>
    </row>
    <row r="6" spans="1:17" ht="15" thickBot="1" x14ac:dyDescent="0.4">
      <c r="A6" s="2"/>
      <c r="D6" s="2"/>
      <c r="E6" s="2"/>
      <c r="F6" s="2"/>
      <c r="G6" s="2"/>
      <c r="H6" s="2"/>
      <c r="I6" s="2"/>
      <c r="J6" s="2"/>
      <c r="K6" s="2"/>
      <c r="L6" s="2"/>
      <c r="M6" s="2"/>
      <c r="N6" s="2"/>
      <c r="O6" s="2"/>
      <c r="P6" s="2"/>
      <c r="Q6" s="2"/>
    </row>
    <row r="7" spans="1:17" ht="15.5" thickTop="1" thickBot="1" x14ac:dyDescent="0.4">
      <c r="B7" s="67" t="s">
        <v>18</v>
      </c>
      <c r="C7" s="68"/>
      <c r="D7" s="68"/>
      <c r="E7" s="68"/>
      <c r="F7" s="68"/>
      <c r="G7" s="68"/>
      <c r="H7" s="68"/>
      <c r="I7" s="68"/>
      <c r="J7" s="68"/>
      <c r="K7" s="68"/>
      <c r="L7" s="68"/>
      <c r="M7" s="68"/>
      <c r="N7" s="68"/>
      <c r="O7" s="68"/>
      <c r="P7" s="68"/>
      <c r="Q7" s="68"/>
    </row>
    <row r="8" spans="1:17" ht="15.5" thickTop="1" thickBot="1" x14ac:dyDescent="0.4">
      <c r="B8" s="68"/>
      <c r="C8" s="68"/>
      <c r="D8" s="68"/>
      <c r="E8" s="68"/>
      <c r="F8" s="68"/>
      <c r="G8" s="68"/>
      <c r="H8" s="68"/>
      <c r="I8" s="68"/>
      <c r="J8" s="68"/>
      <c r="K8" s="68"/>
      <c r="L8" s="68"/>
      <c r="M8" s="68"/>
      <c r="N8" s="68"/>
      <c r="O8" s="68"/>
      <c r="P8" s="68"/>
      <c r="Q8" s="68"/>
    </row>
    <row r="9" spans="1:17" ht="15" thickTop="1" x14ac:dyDescent="0.35">
      <c r="B9" s="69"/>
      <c r="C9" s="70"/>
      <c r="D9" s="70"/>
      <c r="E9" s="70"/>
      <c r="F9" s="71"/>
      <c r="G9" s="75" t="s">
        <v>7</v>
      </c>
      <c r="H9" s="76"/>
      <c r="I9" s="76"/>
      <c r="J9" s="76"/>
      <c r="K9" s="76"/>
      <c r="L9" s="76"/>
      <c r="M9" s="76"/>
      <c r="N9" s="76"/>
      <c r="O9" s="76"/>
      <c r="P9" s="76"/>
      <c r="Q9" s="77"/>
    </row>
    <row r="10" spans="1:17" ht="15" thickBot="1" x14ac:dyDescent="0.4">
      <c r="B10" s="72"/>
      <c r="C10" s="73"/>
      <c r="D10" s="73"/>
      <c r="E10" s="73"/>
      <c r="F10" s="74"/>
      <c r="G10" s="78"/>
      <c r="H10" s="79"/>
      <c r="I10" s="79"/>
      <c r="J10" s="79"/>
      <c r="K10" s="79"/>
      <c r="L10" s="79"/>
      <c r="M10" s="79"/>
      <c r="N10" s="79"/>
      <c r="O10" s="79"/>
      <c r="P10" s="79"/>
      <c r="Q10" s="80"/>
    </row>
    <row r="11" spans="1:17" x14ac:dyDescent="0.35">
      <c r="B11" s="19"/>
      <c r="C11" s="12" t="s">
        <v>0</v>
      </c>
      <c r="D11" s="20">
        <v>350</v>
      </c>
      <c r="E11" s="12" t="s">
        <v>1</v>
      </c>
      <c r="F11" s="21"/>
      <c r="G11" s="81"/>
      <c r="H11" s="81"/>
      <c r="I11" s="81"/>
      <c r="J11" s="81"/>
      <c r="K11" s="81"/>
      <c r="L11" s="81"/>
      <c r="M11" s="81"/>
      <c r="N11" s="81"/>
      <c r="O11" s="81"/>
      <c r="P11" s="81"/>
      <c r="Q11" s="81"/>
    </row>
    <row r="12" spans="1:17" x14ac:dyDescent="0.35">
      <c r="B12" s="3" t="s">
        <v>6</v>
      </c>
      <c r="C12" s="5" t="s">
        <v>10</v>
      </c>
      <c r="D12" s="5">
        <v>0.8</v>
      </c>
      <c r="E12" s="6" t="s">
        <v>2</v>
      </c>
      <c r="F12" s="7"/>
      <c r="G12" s="82" t="s">
        <v>17</v>
      </c>
      <c r="H12" s="83"/>
      <c r="I12" s="83"/>
      <c r="J12" s="83"/>
      <c r="K12" s="83"/>
      <c r="L12" s="83"/>
      <c r="M12" s="83"/>
      <c r="N12" s="83"/>
      <c r="O12" s="83"/>
      <c r="P12" s="83"/>
      <c r="Q12" s="84"/>
    </row>
    <row r="13" spans="1:17" x14ac:dyDescent="0.35">
      <c r="B13" s="3"/>
      <c r="C13" s="6"/>
      <c r="D13" s="6"/>
      <c r="E13" s="6"/>
      <c r="F13" s="7"/>
      <c r="G13" s="64"/>
      <c r="H13" s="64"/>
      <c r="I13" s="64"/>
      <c r="J13" s="64"/>
      <c r="K13" s="64"/>
      <c r="L13" s="64"/>
      <c r="M13" s="64"/>
      <c r="N13" s="64"/>
      <c r="O13" s="64"/>
      <c r="P13" s="64"/>
      <c r="Q13" s="64"/>
    </row>
    <row r="14" spans="1:17" x14ac:dyDescent="0.35">
      <c r="B14" s="4" t="s">
        <v>6</v>
      </c>
      <c r="C14" s="45" t="s">
        <v>11</v>
      </c>
      <c r="D14" s="5">
        <v>142</v>
      </c>
      <c r="F14" s="7"/>
      <c r="G14" s="85" t="s">
        <v>51</v>
      </c>
      <c r="H14" s="86"/>
      <c r="I14" s="86"/>
      <c r="J14" s="86"/>
      <c r="K14" s="86"/>
      <c r="L14" s="86"/>
      <c r="M14" s="86"/>
      <c r="N14" s="86"/>
      <c r="O14" s="86"/>
      <c r="P14" s="86"/>
      <c r="Q14" s="87"/>
    </row>
    <row r="15" spans="1:17" x14ac:dyDescent="0.35">
      <c r="B15" s="3"/>
      <c r="C15" s="46" t="s">
        <v>12</v>
      </c>
      <c r="D15" s="8">
        <f>D14*D11*0.000000001</f>
        <v>4.9700000000000002E-5</v>
      </c>
      <c r="E15" s="9" t="s">
        <v>13</v>
      </c>
      <c r="G15" s="64"/>
      <c r="H15" s="64"/>
      <c r="I15" s="64"/>
      <c r="J15" s="64"/>
      <c r="K15" s="64"/>
      <c r="L15" s="64"/>
      <c r="M15" s="64"/>
      <c r="N15" s="64"/>
      <c r="O15" s="64"/>
      <c r="P15" s="64"/>
      <c r="Q15" s="64"/>
    </row>
    <row r="16" spans="1:17" x14ac:dyDescent="0.35">
      <c r="B16" s="3"/>
      <c r="C16" s="6"/>
      <c r="D16" s="6"/>
      <c r="E16" s="6"/>
      <c r="F16" s="7"/>
      <c r="G16" s="64"/>
      <c r="H16" s="64"/>
      <c r="I16" s="64"/>
      <c r="J16" s="64"/>
      <c r="K16" s="64"/>
      <c r="L16" s="64"/>
      <c r="M16" s="64"/>
      <c r="N16" s="64"/>
      <c r="O16" s="64"/>
      <c r="P16" s="64"/>
      <c r="Q16" s="64"/>
    </row>
    <row r="17" spans="2:18" x14ac:dyDescent="0.35">
      <c r="B17" s="3"/>
      <c r="C17" s="11" t="s">
        <v>3</v>
      </c>
      <c r="D17" s="23">
        <f>D12/D15</f>
        <v>16096.579476861167</v>
      </c>
      <c r="E17" s="10" t="s">
        <v>14</v>
      </c>
      <c r="F17" s="7"/>
      <c r="G17" s="64" t="s">
        <v>37</v>
      </c>
      <c r="H17" s="64"/>
      <c r="I17" s="64"/>
      <c r="J17" s="64"/>
      <c r="K17" s="64"/>
      <c r="L17" s="64"/>
      <c r="M17" s="64"/>
      <c r="N17" s="64"/>
      <c r="O17" s="64"/>
      <c r="P17" s="64"/>
      <c r="Q17" s="64"/>
    </row>
    <row r="18" spans="2:18" x14ac:dyDescent="0.35">
      <c r="B18" s="4" t="s">
        <v>6</v>
      </c>
      <c r="C18" s="5" t="s">
        <v>55</v>
      </c>
      <c r="D18" s="5">
        <v>16000</v>
      </c>
      <c r="E18" s="6" t="s">
        <v>14</v>
      </c>
      <c r="F18" s="7"/>
      <c r="G18" s="85" t="s">
        <v>56</v>
      </c>
      <c r="H18" s="86"/>
      <c r="I18" s="86"/>
      <c r="J18" s="86"/>
      <c r="K18" s="86"/>
      <c r="L18" s="86"/>
      <c r="M18" s="86"/>
      <c r="N18" s="86"/>
      <c r="O18" s="86"/>
      <c r="P18" s="86"/>
      <c r="Q18" s="87"/>
    </row>
    <row r="19" spans="2:18" x14ac:dyDescent="0.35">
      <c r="B19" s="4" t="s">
        <v>6</v>
      </c>
      <c r="C19" s="5" t="s">
        <v>54</v>
      </c>
      <c r="D19" s="5">
        <v>0.1</v>
      </c>
      <c r="E19" s="43" t="s">
        <v>5</v>
      </c>
      <c r="F19" s="44"/>
      <c r="G19" s="93" t="s">
        <v>57</v>
      </c>
      <c r="H19" s="94"/>
      <c r="I19" s="94"/>
      <c r="J19" s="94"/>
      <c r="K19" s="94"/>
      <c r="L19" s="94"/>
      <c r="M19" s="94"/>
      <c r="N19" s="94"/>
      <c r="O19" s="94"/>
      <c r="P19" s="94"/>
      <c r="Q19" s="95"/>
    </row>
    <row r="20" spans="2:18" x14ac:dyDescent="0.35">
      <c r="B20" s="4"/>
      <c r="C20" s="6"/>
      <c r="D20" s="6"/>
      <c r="E20" s="6"/>
      <c r="F20" s="7"/>
      <c r="G20" s="96"/>
      <c r="H20" s="96"/>
      <c r="I20" s="96"/>
      <c r="J20" s="96"/>
      <c r="K20" s="96"/>
      <c r="L20" s="96"/>
      <c r="M20" s="96"/>
      <c r="N20" s="96"/>
      <c r="O20" s="96"/>
      <c r="P20" s="96"/>
      <c r="Q20" s="96"/>
    </row>
    <row r="21" spans="2:18" x14ac:dyDescent="0.35">
      <c r="B21" s="4" t="s">
        <v>6</v>
      </c>
      <c r="C21" s="40" t="s">
        <v>19</v>
      </c>
      <c r="D21" s="5">
        <v>3.3</v>
      </c>
      <c r="E21" s="6" t="s">
        <v>2</v>
      </c>
      <c r="G21" s="64" t="s">
        <v>15</v>
      </c>
      <c r="H21" s="64"/>
      <c r="I21" s="64"/>
      <c r="J21" s="64"/>
      <c r="K21" s="64"/>
      <c r="L21" s="64"/>
      <c r="M21" s="64"/>
      <c r="N21" s="64"/>
      <c r="O21" s="64"/>
      <c r="P21" s="64"/>
      <c r="Q21" s="64"/>
    </row>
    <row r="22" spans="2:18" x14ac:dyDescent="0.35">
      <c r="B22" s="4"/>
      <c r="C22" s="6"/>
      <c r="D22" s="6"/>
      <c r="E22" s="6"/>
      <c r="F22" s="7"/>
      <c r="G22" s="96"/>
      <c r="H22" s="96"/>
      <c r="I22" s="96"/>
      <c r="J22" s="96"/>
      <c r="K22" s="96"/>
      <c r="L22" s="96"/>
      <c r="M22" s="96"/>
      <c r="N22" s="96"/>
      <c r="O22" s="96"/>
      <c r="P22" s="96"/>
      <c r="Q22" s="96"/>
    </row>
    <row r="23" spans="2:18" ht="15.5" x14ac:dyDescent="0.35">
      <c r="B23" s="3"/>
      <c r="C23" s="88" t="s">
        <v>16</v>
      </c>
      <c r="D23" s="97"/>
      <c r="E23" s="6"/>
      <c r="F23" s="7"/>
      <c r="G23" s="98"/>
      <c r="H23" s="99"/>
      <c r="I23" s="99"/>
      <c r="J23" s="99"/>
      <c r="K23" s="99"/>
      <c r="L23" s="99"/>
      <c r="M23" s="99"/>
      <c r="N23" s="99"/>
      <c r="O23" s="99"/>
      <c r="P23" s="99"/>
      <c r="Q23" s="100"/>
    </row>
    <row r="24" spans="2:18" x14ac:dyDescent="0.35">
      <c r="B24" s="3" t="s">
        <v>6</v>
      </c>
      <c r="C24" s="5" t="s">
        <v>8</v>
      </c>
      <c r="D24" s="5">
        <v>4</v>
      </c>
      <c r="E24" s="6" t="s">
        <v>5</v>
      </c>
      <c r="F24" s="7"/>
      <c r="G24" s="64" t="s">
        <v>52</v>
      </c>
      <c r="H24" s="64"/>
      <c r="I24" s="64"/>
      <c r="J24" s="64"/>
      <c r="K24" s="64"/>
      <c r="L24" s="64"/>
      <c r="M24" s="64"/>
      <c r="N24" s="64"/>
      <c r="O24" s="64"/>
      <c r="P24" s="64"/>
      <c r="Q24" s="64"/>
    </row>
    <row r="25" spans="2:18" x14ac:dyDescent="0.35">
      <c r="B25" s="3" t="s">
        <v>6</v>
      </c>
      <c r="C25" s="5" t="s">
        <v>9</v>
      </c>
      <c r="D25" s="5">
        <v>4</v>
      </c>
      <c r="E25" s="6" t="s">
        <v>5</v>
      </c>
      <c r="F25" s="7"/>
      <c r="G25" s="64" t="s">
        <v>52</v>
      </c>
      <c r="H25" s="64"/>
      <c r="I25" s="64"/>
      <c r="J25" s="64"/>
      <c r="K25" s="64"/>
      <c r="L25" s="64"/>
      <c r="M25" s="64"/>
      <c r="N25" s="64"/>
      <c r="O25" s="64"/>
      <c r="P25" s="64"/>
      <c r="Q25" s="64"/>
    </row>
    <row r="26" spans="2:18" x14ac:dyDescent="0.35">
      <c r="B26" s="3"/>
      <c r="C26" s="6"/>
      <c r="D26" s="6"/>
      <c r="E26" s="6"/>
      <c r="F26" s="7"/>
      <c r="G26" s="64"/>
      <c r="H26" s="64"/>
      <c r="I26" s="64"/>
      <c r="J26" s="64"/>
      <c r="K26" s="64"/>
      <c r="L26" s="64"/>
      <c r="M26" s="64"/>
      <c r="N26" s="64"/>
      <c r="O26" s="64"/>
      <c r="P26" s="64"/>
      <c r="Q26" s="64"/>
    </row>
    <row r="27" spans="2:18" ht="15.5" x14ac:dyDescent="0.35">
      <c r="B27" s="3"/>
      <c r="C27" s="88" t="s">
        <v>30</v>
      </c>
      <c r="D27" s="89"/>
      <c r="E27" s="6"/>
      <c r="F27" s="7"/>
      <c r="G27" s="90"/>
      <c r="H27" s="91"/>
      <c r="I27" s="91"/>
      <c r="J27" s="91"/>
      <c r="K27" s="91"/>
      <c r="L27" s="91"/>
      <c r="M27" s="91"/>
      <c r="N27" s="91"/>
      <c r="O27" s="91"/>
      <c r="P27" s="91"/>
      <c r="Q27" s="92"/>
    </row>
    <row r="28" spans="2:18" x14ac:dyDescent="0.35">
      <c r="B28" s="3"/>
      <c r="C28" s="101" t="s">
        <v>32</v>
      </c>
      <c r="D28" s="97"/>
      <c r="E28" s="6">
        <f>E29*1.01</f>
        <v>0.84032000000000007</v>
      </c>
      <c r="F28" s="15" t="s">
        <v>2</v>
      </c>
      <c r="G28" s="90" t="s">
        <v>47</v>
      </c>
      <c r="H28" s="91"/>
      <c r="I28" s="91"/>
      <c r="J28" s="91"/>
      <c r="K28" s="102"/>
      <c r="L28" s="103" t="s">
        <v>35</v>
      </c>
      <c r="M28" s="103"/>
      <c r="N28" s="103"/>
      <c r="O28" s="103"/>
      <c r="P28" s="103"/>
      <c r="Q28" s="104"/>
      <c r="R28" s="16"/>
    </row>
    <row r="29" spans="2:18" x14ac:dyDescent="0.35">
      <c r="B29" s="3"/>
      <c r="C29" s="101" t="s">
        <v>46</v>
      </c>
      <c r="D29" s="97"/>
      <c r="E29" s="6">
        <f>E32*(1+(D24/100))</f>
        <v>0.83200000000000007</v>
      </c>
      <c r="F29" s="15" t="s">
        <v>2</v>
      </c>
      <c r="G29" s="105" t="s">
        <v>20</v>
      </c>
      <c r="H29" s="106"/>
      <c r="I29" s="106"/>
      <c r="J29" s="106"/>
      <c r="K29" s="106"/>
      <c r="L29" s="103"/>
      <c r="M29" s="103"/>
      <c r="N29" s="103"/>
      <c r="O29" s="103"/>
      <c r="P29" s="103"/>
      <c r="Q29" s="104"/>
      <c r="R29" s="16"/>
    </row>
    <row r="30" spans="2:18" x14ac:dyDescent="0.35">
      <c r="B30" s="3"/>
      <c r="C30" s="101" t="s">
        <v>31</v>
      </c>
      <c r="D30" s="97"/>
      <c r="E30" s="6">
        <f>E29*0.99</f>
        <v>0.82368000000000008</v>
      </c>
      <c r="F30" s="15" t="s">
        <v>2</v>
      </c>
      <c r="G30" s="105" t="s">
        <v>48</v>
      </c>
      <c r="H30" s="106"/>
      <c r="I30" s="106"/>
      <c r="J30" s="106"/>
      <c r="K30" s="106"/>
      <c r="L30" s="103"/>
      <c r="M30" s="103"/>
      <c r="N30" s="103"/>
      <c r="O30" s="103"/>
      <c r="P30" s="103"/>
      <c r="Q30" s="104"/>
      <c r="R30" s="16"/>
    </row>
    <row r="31" spans="2:18" x14ac:dyDescent="0.35">
      <c r="B31" s="3"/>
      <c r="C31" s="101"/>
      <c r="D31" s="97"/>
      <c r="E31" s="6"/>
      <c r="F31" s="15"/>
      <c r="G31" s="90"/>
      <c r="H31" s="91"/>
      <c r="I31" s="91"/>
      <c r="J31" s="91"/>
      <c r="K31" s="91"/>
      <c r="L31" s="91"/>
      <c r="M31" s="91"/>
      <c r="N31" s="91"/>
      <c r="O31" s="91"/>
      <c r="P31" s="91"/>
      <c r="Q31" s="92"/>
    </row>
    <row r="32" spans="2:18" x14ac:dyDescent="0.35">
      <c r="B32" s="3"/>
      <c r="C32" s="101" t="s">
        <v>10</v>
      </c>
      <c r="D32" s="97"/>
      <c r="E32" s="6">
        <f>D12</f>
        <v>0.8</v>
      </c>
      <c r="F32" s="9" t="s">
        <v>2</v>
      </c>
      <c r="G32" s="85"/>
      <c r="H32" s="86"/>
      <c r="I32" s="86"/>
      <c r="J32" s="86"/>
      <c r="K32" s="107"/>
      <c r="L32" s="107"/>
      <c r="M32" s="107"/>
      <c r="N32" s="107"/>
      <c r="O32" s="107"/>
      <c r="P32" s="107"/>
      <c r="Q32" s="108"/>
    </row>
    <row r="33" spans="2:18" x14ac:dyDescent="0.35">
      <c r="B33" s="3"/>
      <c r="C33" s="101"/>
      <c r="D33" s="97"/>
      <c r="E33" s="6"/>
      <c r="F33" s="9"/>
      <c r="G33" s="90"/>
      <c r="H33" s="91"/>
      <c r="I33" s="91"/>
      <c r="J33" s="91"/>
      <c r="K33" s="91"/>
      <c r="L33" s="91"/>
      <c r="M33" s="91"/>
      <c r="N33" s="91"/>
      <c r="O33" s="91"/>
      <c r="P33" s="91"/>
      <c r="Q33" s="91"/>
      <c r="R33" s="16"/>
    </row>
    <row r="34" spans="2:18" x14ac:dyDescent="0.35">
      <c r="B34" s="3"/>
      <c r="C34" s="101" t="s">
        <v>34</v>
      </c>
      <c r="D34" s="97"/>
      <c r="E34" s="6">
        <f>E35*1.01</f>
        <v>0.77568000000000004</v>
      </c>
      <c r="F34" s="9" t="s">
        <v>2</v>
      </c>
      <c r="G34" s="90" t="s">
        <v>49</v>
      </c>
      <c r="H34" s="91"/>
      <c r="I34" s="91"/>
      <c r="J34" s="91"/>
      <c r="K34" s="102"/>
      <c r="L34" s="103" t="s">
        <v>36</v>
      </c>
      <c r="M34" s="103"/>
      <c r="N34" s="103"/>
      <c r="O34" s="103"/>
      <c r="P34" s="103"/>
      <c r="Q34" s="104"/>
      <c r="R34" s="16"/>
    </row>
    <row r="35" spans="2:18" x14ac:dyDescent="0.35">
      <c r="B35" s="3"/>
      <c r="C35" s="101" t="s">
        <v>53</v>
      </c>
      <c r="D35" s="97"/>
      <c r="E35" s="6">
        <f>E32*(1-(D25/100))</f>
        <v>0.76800000000000002</v>
      </c>
      <c r="F35" s="9" t="s">
        <v>2</v>
      </c>
      <c r="G35" s="90" t="s">
        <v>23</v>
      </c>
      <c r="H35" s="91"/>
      <c r="I35" s="91"/>
      <c r="J35" s="91"/>
      <c r="K35" s="102"/>
      <c r="L35" s="103"/>
      <c r="M35" s="103"/>
      <c r="N35" s="103"/>
      <c r="O35" s="103"/>
      <c r="P35" s="103"/>
      <c r="Q35" s="104"/>
      <c r="R35" s="16"/>
    </row>
    <row r="36" spans="2:18" x14ac:dyDescent="0.35">
      <c r="B36" s="3"/>
      <c r="C36" s="101" t="s">
        <v>33</v>
      </c>
      <c r="D36" s="97"/>
      <c r="E36" s="6">
        <f>E35*0.99</f>
        <v>0.76032</v>
      </c>
      <c r="F36" s="9" t="s">
        <v>2</v>
      </c>
      <c r="G36" s="105" t="s">
        <v>50</v>
      </c>
      <c r="H36" s="106"/>
      <c r="I36" s="106"/>
      <c r="J36" s="106"/>
      <c r="K36" s="106"/>
      <c r="L36" s="103"/>
      <c r="M36" s="103"/>
      <c r="N36" s="103"/>
      <c r="O36" s="103"/>
      <c r="P36" s="103"/>
      <c r="Q36" s="104"/>
      <c r="R36" s="16"/>
    </row>
    <row r="37" spans="2:18" x14ac:dyDescent="0.35">
      <c r="B37" s="3"/>
      <c r="C37" s="101"/>
      <c r="D37" s="97"/>
      <c r="E37" s="6"/>
      <c r="F37" s="9"/>
      <c r="G37" s="90"/>
      <c r="H37" s="91"/>
      <c r="I37" s="91"/>
      <c r="J37" s="91"/>
      <c r="K37" s="91"/>
      <c r="L37" s="91"/>
      <c r="M37" s="91"/>
      <c r="N37" s="91"/>
      <c r="O37" s="91"/>
      <c r="P37" s="91"/>
      <c r="Q37" s="92"/>
    </row>
    <row r="38" spans="2:18" x14ac:dyDescent="0.35">
      <c r="B38" s="3"/>
      <c r="C38" s="38"/>
      <c r="D38" s="37"/>
      <c r="E38" s="6"/>
      <c r="F38" s="9"/>
      <c r="G38" s="90"/>
      <c r="H38" s="91"/>
      <c r="I38" s="91"/>
      <c r="J38" s="91"/>
      <c r="K38" s="91"/>
      <c r="L38" s="91"/>
      <c r="M38" s="91"/>
      <c r="N38" s="91"/>
      <c r="O38" s="91"/>
      <c r="P38" s="91"/>
      <c r="Q38" s="92"/>
      <c r="R38" s="17"/>
    </row>
    <row r="39" spans="2:18" x14ac:dyDescent="0.35">
      <c r="B39" s="3"/>
      <c r="C39" s="38"/>
      <c r="D39" s="37"/>
      <c r="E39" s="6"/>
      <c r="F39" s="9"/>
      <c r="G39" s="90"/>
      <c r="H39" s="91"/>
      <c r="I39" s="91"/>
      <c r="J39" s="91"/>
      <c r="K39" s="91"/>
      <c r="L39" s="91"/>
      <c r="M39" s="91"/>
      <c r="N39" s="91"/>
      <c r="O39" s="91"/>
      <c r="P39" s="91"/>
      <c r="Q39" s="92"/>
    </row>
    <row r="40" spans="2:18" x14ac:dyDescent="0.35">
      <c r="B40" s="3"/>
      <c r="C40" s="13" t="s">
        <v>4</v>
      </c>
      <c r="D40" s="13">
        <f>D17*(D21-E32)/E32</f>
        <v>50301.810865191146</v>
      </c>
      <c r="E40" s="10" t="s">
        <v>14</v>
      </c>
      <c r="F40" s="7"/>
      <c r="G40" s="85" t="s">
        <v>38</v>
      </c>
      <c r="H40" s="86"/>
      <c r="I40" s="86"/>
      <c r="J40" s="86"/>
      <c r="K40" s="86"/>
      <c r="L40" s="86"/>
      <c r="M40" s="86"/>
      <c r="N40" s="86"/>
      <c r="O40" s="86"/>
      <c r="P40" s="86"/>
      <c r="Q40" s="87"/>
    </row>
    <row r="41" spans="2:18" x14ac:dyDescent="0.35">
      <c r="B41" s="3"/>
      <c r="C41" s="5" t="s">
        <v>58</v>
      </c>
      <c r="D41" s="47">
        <v>50500</v>
      </c>
      <c r="E41" s="6" t="s">
        <v>14</v>
      </c>
      <c r="F41" s="7"/>
      <c r="G41" s="85" t="s">
        <v>59</v>
      </c>
      <c r="H41" s="86"/>
      <c r="I41" s="86"/>
      <c r="J41" s="86"/>
      <c r="K41" s="86"/>
      <c r="L41" s="86"/>
      <c r="M41" s="86"/>
      <c r="N41" s="86"/>
      <c r="O41" s="86"/>
      <c r="P41" s="86"/>
      <c r="Q41" s="87"/>
    </row>
    <row r="42" spans="2:18" x14ac:dyDescent="0.35">
      <c r="B42" s="3"/>
      <c r="C42" s="5" t="s">
        <v>54</v>
      </c>
      <c r="D42" s="47">
        <v>0.1</v>
      </c>
      <c r="E42" s="6" t="s">
        <v>5</v>
      </c>
      <c r="F42" s="7"/>
      <c r="G42" s="85" t="s">
        <v>60</v>
      </c>
      <c r="H42" s="86"/>
      <c r="I42" s="86"/>
      <c r="J42" s="86"/>
      <c r="K42" s="86"/>
      <c r="L42" s="86"/>
      <c r="M42" s="86"/>
      <c r="N42" s="86"/>
      <c r="O42" s="86"/>
      <c r="P42" s="86"/>
      <c r="Q42" s="87"/>
    </row>
    <row r="43" spans="2:18" ht="15" thickBot="1" x14ac:dyDescent="0.4">
      <c r="B43" s="18"/>
      <c r="C43" s="35"/>
      <c r="D43" s="35"/>
      <c r="E43" s="35"/>
      <c r="F43" s="36"/>
      <c r="G43" s="85"/>
      <c r="H43" s="86"/>
      <c r="I43" s="86"/>
      <c r="J43" s="86"/>
      <c r="K43" s="86"/>
      <c r="L43" s="86"/>
      <c r="M43" s="86"/>
      <c r="N43" s="86"/>
      <c r="O43" s="86"/>
      <c r="P43" s="86"/>
      <c r="Q43" s="87"/>
    </row>
    <row r="44" spans="2:18" ht="15.5" x14ac:dyDescent="0.35">
      <c r="B44" s="17"/>
      <c r="C44" s="22"/>
      <c r="D44" s="22"/>
      <c r="E44" s="22"/>
      <c r="F44" s="22"/>
      <c r="G44" s="24"/>
      <c r="H44" s="24"/>
      <c r="I44" s="24"/>
      <c r="J44" s="24"/>
      <c r="K44" s="24"/>
      <c r="L44" s="24"/>
      <c r="M44" s="24"/>
      <c r="N44" s="24"/>
      <c r="O44" s="24"/>
      <c r="P44" s="24"/>
      <c r="Q44" s="24"/>
    </row>
    <row r="45" spans="2:18" ht="15.5" x14ac:dyDescent="0.35">
      <c r="B45" s="17"/>
      <c r="C45" s="22"/>
      <c r="D45" s="22"/>
      <c r="E45" s="22"/>
      <c r="F45" s="22"/>
      <c r="G45" s="25"/>
      <c r="H45" s="25"/>
      <c r="I45" s="25"/>
      <c r="J45" s="25"/>
      <c r="K45" s="25"/>
      <c r="L45" s="25"/>
      <c r="M45" s="25"/>
      <c r="N45" s="25"/>
      <c r="O45" s="25"/>
      <c r="P45" s="25"/>
      <c r="Q45" s="25"/>
    </row>
    <row r="46" spans="2:18" ht="16" thickBot="1" x14ac:dyDescent="0.4">
      <c r="B46" s="17"/>
      <c r="C46" s="22"/>
      <c r="D46" s="22"/>
      <c r="E46" s="22"/>
      <c r="F46" s="22"/>
      <c r="G46" s="25"/>
      <c r="H46" s="25"/>
      <c r="I46" s="25"/>
      <c r="J46" s="25"/>
      <c r="K46" s="25"/>
      <c r="L46" s="25"/>
      <c r="M46" s="25"/>
      <c r="N46" s="25"/>
      <c r="O46" s="25"/>
      <c r="P46" s="25"/>
      <c r="Q46" s="25"/>
    </row>
    <row r="47" spans="2:18" x14ac:dyDescent="0.35">
      <c r="C47" s="109" t="s">
        <v>39</v>
      </c>
      <c r="D47" s="110"/>
      <c r="E47" s="110"/>
      <c r="F47" s="110"/>
      <c r="G47" s="110"/>
      <c r="H47" s="110"/>
      <c r="I47" s="110"/>
      <c r="J47" s="111"/>
    </row>
    <row r="48" spans="2:18" ht="15" thickBot="1" x14ac:dyDescent="0.4">
      <c r="C48" s="112"/>
      <c r="D48" s="113"/>
      <c r="E48" s="113"/>
      <c r="F48" s="113"/>
      <c r="G48" s="113"/>
      <c r="H48" s="113"/>
      <c r="I48" s="113"/>
      <c r="J48" s="114"/>
      <c r="K48" s="16"/>
    </row>
    <row r="49" spans="2:13" ht="15" thickBot="1" x14ac:dyDescent="0.4">
      <c r="C49" s="29"/>
      <c r="D49" s="53" t="s">
        <v>40</v>
      </c>
      <c r="E49" s="53" t="s">
        <v>41</v>
      </c>
      <c r="F49" s="53" t="s">
        <v>43</v>
      </c>
      <c r="G49" s="53" t="s">
        <v>42</v>
      </c>
      <c r="H49" s="53" t="s">
        <v>44</v>
      </c>
      <c r="I49" s="115" t="s">
        <v>61</v>
      </c>
      <c r="J49" s="116"/>
    </row>
    <row r="50" spans="2:13" x14ac:dyDescent="0.35">
      <c r="C50" s="30" t="s">
        <v>24</v>
      </c>
      <c r="D50" s="33">
        <f>$E$28*(($D$18)+($D$41))/($D$18)</f>
        <v>3.4925800000000002</v>
      </c>
      <c r="E50" s="31">
        <f>$E$28*(((1+$D$19/100)*$D$18)+((1+$D$42/100)*$D$41))/((1+$D$19/100)*$D$18)</f>
        <v>3.4925799999999998</v>
      </c>
      <c r="F50" s="31">
        <f>$E$28*(((1+$D$19/100)*$D$18)+((1-$D$42/100)*$D$41))/((1+$D$19/100)*$D$18)</f>
        <v>3.4872807792207801</v>
      </c>
      <c r="G50" s="31">
        <f>$E$28*(((1-$D$19/100)*$D$18)+((1+$D$42/100)*$D$41))/((1-$D$19/100)*$D$18)</f>
        <v>3.4978898298298304</v>
      </c>
      <c r="H50" s="31">
        <f>$E$28*(((1-$D$19/100)*$D$18)+((1-$D$42/100)*$D$41))/((1-$D$19/100)*$D$18)</f>
        <v>3.4925800000000002</v>
      </c>
      <c r="I50" s="117"/>
      <c r="J50" s="118"/>
    </row>
    <row r="51" spans="2:13" x14ac:dyDescent="0.35">
      <c r="C51" s="31" t="s">
        <v>25</v>
      </c>
      <c r="D51" s="31">
        <f>$E$29*(($D$18)+($D$41))/($D$18)</f>
        <v>3.4580000000000006</v>
      </c>
      <c r="E51" s="31">
        <f>$E$29*(((1+$D$19/100)*$D$18)+((1+$D$42/100)*$D$41))/((1+$D$19/100)*$D$18)</f>
        <v>3.4580000000000002</v>
      </c>
      <c r="F51" s="31">
        <f>$E$29*(((1+$D$19/100)*$D$18)+((1-$D$42/100)*$D$41))/((1+$D$19/100)*$D$18)</f>
        <v>3.4527532467532471</v>
      </c>
      <c r="G51" s="31">
        <f>$E$29*(((1-$D$19/100)*$D$18)+((1+$D$42/100)*$D$41))/((1-$D$19/100)*$D$18)</f>
        <v>3.4632572572572577</v>
      </c>
      <c r="H51" s="31">
        <f>$E$29*(((1-$D$19/100)*$D$18)+((1-$D$42/100)*$D$41))/((1-$D$19/100)*$D$18)</f>
        <v>3.4580000000000002</v>
      </c>
      <c r="I51" s="117"/>
      <c r="J51" s="118"/>
    </row>
    <row r="52" spans="2:13" x14ac:dyDescent="0.35">
      <c r="C52" s="31" t="s">
        <v>26</v>
      </c>
      <c r="D52" s="31">
        <f>$E$30*(($D$18)+($D$41))/($D$18)</f>
        <v>3.4234200000000006</v>
      </c>
      <c r="E52" s="31">
        <f>$E$30*(((1+$D$19/100)*$D$18)+((1+$D$42/100)*$D$41))/((1+$D$19/100)*$D$18)</f>
        <v>3.4234200000000001</v>
      </c>
      <c r="F52" s="54">
        <f>$E$30*(((1+$D$19/100)*$D$18)+((1-$D$42/100)*$D$41))/((1+$D$19/100)*$D$18)</f>
        <v>3.4182257142857151</v>
      </c>
      <c r="G52" s="31">
        <f>$E$30*(((1-$D$19/100)*$D$18)+((1+$D$42/100)*$D$41))/((1-$D$19/100)*$D$18)</f>
        <v>3.4286246846846851</v>
      </c>
      <c r="H52" s="31">
        <f>$E$30*(((1-$D$19/100)*$D$18)+((1-$D$42/100)*$D$41))/((1-$D$19/100)*$D$18)</f>
        <v>3.4234200000000006</v>
      </c>
      <c r="I52" s="117"/>
      <c r="J52" s="118"/>
    </row>
    <row r="53" spans="2:13" x14ac:dyDescent="0.35">
      <c r="C53" s="31"/>
      <c r="D53" s="31"/>
      <c r="E53" s="31"/>
      <c r="F53" s="31"/>
      <c r="G53" s="31"/>
      <c r="H53" s="31"/>
      <c r="I53" s="117"/>
      <c r="J53" s="118"/>
    </row>
    <row r="54" spans="2:13" x14ac:dyDescent="0.35">
      <c r="C54" s="31"/>
      <c r="D54" s="31"/>
      <c r="E54" s="31"/>
      <c r="F54" s="31"/>
      <c r="G54" s="31"/>
      <c r="H54" s="31"/>
      <c r="I54" s="119" t="s">
        <v>62</v>
      </c>
      <c r="J54" s="120"/>
    </row>
    <row r="55" spans="2:13" x14ac:dyDescent="0.35">
      <c r="C55" s="31" t="s">
        <v>29</v>
      </c>
      <c r="D55" s="31">
        <f>$E$34*(($D$18)+($D$41))/($D$18)</f>
        <v>3.2239200000000001</v>
      </c>
      <c r="E55" s="31">
        <f>$E$34*(((1+$D$19/100)*$D$18)+((1+$D$42/100)*$D$41))/((1+$D$19/100)*$D$18)</f>
        <v>3.2239199999999997</v>
      </c>
      <c r="F55" s="31">
        <f>$E$34*(((1+$D$19/100)*$D$18)+((1-$D$42/100)*$D$41))/((1+$D$19/100)*$D$18)</f>
        <v>3.219028411588412</v>
      </c>
      <c r="G55" s="54">
        <f>$E$34*(((1-$D$19/100)*$D$18)+((1+$D$42/100)*$D$41))/((1-$D$19/100)*$D$18)</f>
        <v>3.2288213813813815</v>
      </c>
      <c r="H55" s="31">
        <f>$E$34*(((1-$D$19/100)*$D$18)+((1-$D$42/100)*$D$41))/((1-$D$19/100)*$D$18)</f>
        <v>3.2239200000000001</v>
      </c>
      <c r="I55" s="121"/>
      <c r="J55" s="122"/>
    </row>
    <row r="56" spans="2:13" x14ac:dyDescent="0.35">
      <c r="C56" s="31" t="s">
        <v>27</v>
      </c>
      <c r="D56" s="31">
        <f>$E$35*(($D$18)+($D$41))/($D$18)</f>
        <v>3.1920000000000002</v>
      </c>
      <c r="E56" s="31">
        <f>$E$35*(((1+$D$19/100)*$D$18)+((1+$D$42/100)*$D$41))/((1+$D$19/100)*$D$18)</f>
        <v>3.1919999999999997</v>
      </c>
      <c r="F56" s="31">
        <f>$E$35*(((1+$D$19/100)*$D$18)+((1-$D$42/100)*$D$41))/((1+$D$19/100)*$D$18)</f>
        <v>3.1871568431568438</v>
      </c>
      <c r="G56" s="31">
        <f>$E$35*(((1-$D$19/100)*$D$18)+((1+$D$42/100)*$D$41))/((1-$D$19/100)*$D$18)</f>
        <v>3.1968528528528526</v>
      </c>
      <c r="H56" s="31">
        <f>$E$35*(((1-$D$19/100)*$D$18)+((1-$D$42/100)*$D$41))/((1-$D$19/100)*$D$18)</f>
        <v>3.1920000000000002</v>
      </c>
      <c r="I56" s="121"/>
      <c r="J56" s="122"/>
    </row>
    <row r="57" spans="2:13" x14ac:dyDescent="0.35">
      <c r="C57" s="31" t="s">
        <v>28</v>
      </c>
      <c r="D57" s="31">
        <f>$E$36*(($D$18)+($D$41))/($D$18)</f>
        <v>3.1600799999999998</v>
      </c>
      <c r="E57" s="31">
        <f>$E$36*(((1+$D$19/100)*$D$18)+((1+$D$42/100)*$D$41))/((1+$D$19/100)*$D$18)</f>
        <v>3.1600799999999993</v>
      </c>
      <c r="F57" s="31">
        <f>$E$36*(((1+$D$19/100)*$D$18)+((1-$D$42/100)*$D$41))/((1+$D$19/100)*$D$18)</f>
        <v>3.1552852747252751</v>
      </c>
      <c r="G57" s="31">
        <f>$E$36*(((1-$D$19/100)*$D$18)+((1+$D$42/100)*$D$41))/((1-$D$19/100)*$D$18)</f>
        <v>3.1648843243243241</v>
      </c>
      <c r="H57" s="31">
        <f>$E$36*(((1-$D$19/100)*$D$18)+((1-$D$42/100)*$D$41))/((1-$D$19/100)*$D$18)</f>
        <v>3.1600799999999998</v>
      </c>
      <c r="I57" s="121"/>
      <c r="J57" s="122"/>
      <c r="L57" s="17"/>
    </row>
    <row r="58" spans="2:13" ht="15" thickBot="1" x14ac:dyDescent="0.4">
      <c r="C58" s="32"/>
      <c r="D58" s="32"/>
      <c r="E58" s="32"/>
      <c r="F58" s="32"/>
      <c r="G58" s="32"/>
      <c r="H58" s="32"/>
      <c r="I58" s="123"/>
      <c r="J58" s="124"/>
    </row>
    <row r="59" spans="2:13" x14ac:dyDescent="0.35">
      <c r="C59" s="52"/>
      <c r="D59" s="52"/>
      <c r="E59" s="52"/>
      <c r="F59" s="52"/>
      <c r="G59" s="52"/>
      <c r="H59" s="52"/>
      <c r="I59" s="52"/>
      <c r="J59" s="52"/>
      <c r="K59" s="17"/>
      <c r="L59" s="17"/>
    </row>
    <row r="60" spans="2:13" x14ac:dyDescent="0.35">
      <c r="B60" s="2"/>
      <c r="C60" s="49"/>
      <c r="D60" s="49"/>
      <c r="E60" s="49"/>
      <c r="F60" s="49"/>
      <c r="G60" s="49"/>
      <c r="H60" s="49"/>
      <c r="I60" s="49"/>
      <c r="J60" s="49"/>
    </row>
    <row r="61" spans="2:13" x14ac:dyDescent="0.35">
      <c r="C61" s="48"/>
      <c r="D61" s="50"/>
      <c r="E61" s="50"/>
      <c r="F61" s="50"/>
      <c r="G61" s="50"/>
      <c r="H61" s="50"/>
      <c r="I61" s="50"/>
      <c r="J61" s="50"/>
    </row>
    <row r="62" spans="2:13" x14ac:dyDescent="0.35">
      <c r="C62" s="48"/>
      <c r="D62" s="48"/>
      <c r="E62" s="48"/>
      <c r="F62" s="48"/>
      <c r="G62" s="48"/>
      <c r="H62" s="48"/>
      <c r="I62" s="50"/>
      <c r="J62" s="50"/>
      <c r="M62" s="34"/>
    </row>
    <row r="63" spans="2:13" x14ac:dyDescent="0.35">
      <c r="C63" s="48"/>
      <c r="D63" s="48"/>
      <c r="E63" s="48"/>
      <c r="F63" s="48"/>
      <c r="G63" s="48"/>
      <c r="H63" s="48"/>
      <c r="I63" s="50"/>
      <c r="J63" s="50"/>
      <c r="M63" s="17"/>
    </row>
    <row r="64" spans="2:13" x14ac:dyDescent="0.35">
      <c r="C64" s="48"/>
      <c r="D64" s="48"/>
      <c r="E64" s="48"/>
      <c r="F64" s="48"/>
      <c r="G64" s="48"/>
      <c r="H64" s="48"/>
      <c r="I64" s="50"/>
      <c r="J64" s="50"/>
    </row>
    <row r="65" spans="1:10" x14ac:dyDescent="0.35">
      <c r="C65" s="48"/>
      <c r="D65" s="48"/>
      <c r="E65" s="48"/>
      <c r="F65" s="48"/>
      <c r="G65" s="48"/>
      <c r="H65" s="48"/>
      <c r="I65" s="50"/>
      <c r="J65" s="50"/>
    </row>
    <row r="66" spans="1:10" x14ac:dyDescent="0.35">
      <c r="C66" s="48"/>
      <c r="D66" s="48"/>
      <c r="E66" s="48"/>
      <c r="F66" s="48"/>
      <c r="G66" s="48"/>
      <c r="H66" s="48"/>
      <c r="I66" s="51"/>
      <c r="J66" s="51"/>
    </row>
    <row r="67" spans="1:10" x14ac:dyDescent="0.35">
      <c r="C67" s="48"/>
      <c r="D67" s="48"/>
      <c r="E67" s="48"/>
      <c r="F67" s="48"/>
      <c r="G67" s="48"/>
      <c r="H67" s="48"/>
      <c r="I67" s="51"/>
      <c r="J67" s="51"/>
    </row>
    <row r="68" spans="1:10" x14ac:dyDescent="0.35">
      <c r="A68" s="2"/>
      <c r="C68" s="48"/>
      <c r="D68" s="48"/>
      <c r="E68" s="48"/>
      <c r="F68" s="48"/>
      <c r="G68" s="48"/>
      <c r="H68" s="48"/>
      <c r="I68" s="51"/>
      <c r="J68" s="51"/>
    </row>
    <row r="69" spans="1:10" x14ac:dyDescent="0.35">
      <c r="C69" s="48"/>
      <c r="D69" s="48"/>
      <c r="E69" s="48"/>
      <c r="F69" s="48"/>
      <c r="G69" s="48"/>
      <c r="H69" s="48"/>
      <c r="I69" s="51"/>
      <c r="J69" s="51"/>
    </row>
    <row r="72" spans="1:10" x14ac:dyDescent="0.35">
      <c r="C72" s="39"/>
      <c r="D72" s="39"/>
      <c r="E72" s="39"/>
      <c r="F72" s="39"/>
      <c r="G72" s="39"/>
      <c r="H72" s="39"/>
      <c r="I72" s="39"/>
      <c r="J72" s="39"/>
    </row>
    <row r="73" spans="1:10" x14ac:dyDescent="0.35">
      <c r="C73" s="39"/>
      <c r="D73" s="39"/>
      <c r="E73" s="39"/>
      <c r="F73" s="39"/>
      <c r="G73" s="39"/>
      <c r="H73" s="39"/>
      <c r="I73" s="39"/>
      <c r="J73" s="39"/>
    </row>
    <row r="74" spans="1:10" x14ac:dyDescent="0.35">
      <c r="C74" s="39"/>
      <c r="D74" s="39"/>
      <c r="E74" s="39"/>
      <c r="F74" s="39"/>
      <c r="G74" s="39"/>
      <c r="H74" s="39"/>
      <c r="I74" s="39"/>
      <c r="J74" s="39"/>
    </row>
  </sheetData>
  <mergeCells count="56">
    <mergeCell ref="B2:C2"/>
    <mergeCell ref="B3:C3"/>
    <mergeCell ref="B4:C4"/>
    <mergeCell ref="B7:Q8"/>
    <mergeCell ref="B9:F10"/>
    <mergeCell ref="G9:Q10"/>
    <mergeCell ref="G22:Q22"/>
    <mergeCell ref="G21:Q21"/>
    <mergeCell ref="G11:Q11"/>
    <mergeCell ref="G12:Q12"/>
    <mergeCell ref="G13:Q13"/>
    <mergeCell ref="G14:Q14"/>
    <mergeCell ref="G15:Q15"/>
    <mergeCell ref="G16:Q16"/>
    <mergeCell ref="G17:Q17"/>
    <mergeCell ref="G18:Q18"/>
    <mergeCell ref="G19:Q19"/>
    <mergeCell ref="G20:Q20"/>
    <mergeCell ref="C23:D23"/>
    <mergeCell ref="G23:Q23"/>
    <mergeCell ref="G24:Q24"/>
    <mergeCell ref="G25:Q25"/>
    <mergeCell ref="C27:D27"/>
    <mergeCell ref="G27:Q27"/>
    <mergeCell ref="G26:Q26"/>
    <mergeCell ref="C28:D28"/>
    <mergeCell ref="G28:K28"/>
    <mergeCell ref="L28:Q30"/>
    <mergeCell ref="C29:D29"/>
    <mergeCell ref="G29:K29"/>
    <mergeCell ref="C30:D30"/>
    <mergeCell ref="G30:K30"/>
    <mergeCell ref="C31:D31"/>
    <mergeCell ref="G31:Q31"/>
    <mergeCell ref="C32:D32"/>
    <mergeCell ref="G32:Q32"/>
    <mergeCell ref="C33:D33"/>
    <mergeCell ref="G33:Q33"/>
    <mergeCell ref="G41:Q41"/>
    <mergeCell ref="C34:D34"/>
    <mergeCell ref="G34:K34"/>
    <mergeCell ref="L34:Q36"/>
    <mergeCell ref="C35:D35"/>
    <mergeCell ref="G35:K35"/>
    <mergeCell ref="C36:D36"/>
    <mergeCell ref="G36:K36"/>
    <mergeCell ref="C37:D37"/>
    <mergeCell ref="G37:Q37"/>
    <mergeCell ref="G38:Q38"/>
    <mergeCell ref="G39:Q39"/>
    <mergeCell ref="G40:Q40"/>
    <mergeCell ref="G42:Q42"/>
    <mergeCell ref="G43:Q43"/>
    <mergeCell ref="C47:J48"/>
    <mergeCell ref="I49:J53"/>
    <mergeCell ref="I54:J5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8861-0E78-48BB-BBC4-5CECD7ED81E9}">
  <dimension ref="A1:L10"/>
  <sheetViews>
    <sheetView zoomScale="80" zoomScaleNormal="80" workbookViewId="0"/>
  </sheetViews>
  <sheetFormatPr defaultRowHeight="14.5" x14ac:dyDescent="0.35"/>
  <sheetData>
    <row r="1" spans="1:12" ht="15" thickBot="1" x14ac:dyDescent="0.4"/>
    <row r="2" spans="1:12" ht="15" thickBot="1" x14ac:dyDescent="0.4">
      <c r="A2" s="125" t="s">
        <v>64</v>
      </c>
      <c r="B2" s="126"/>
      <c r="C2" s="126"/>
      <c r="D2" s="126"/>
      <c r="E2" s="126"/>
      <c r="F2" s="126"/>
      <c r="G2" s="126"/>
      <c r="H2" s="126"/>
      <c r="I2" s="126"/>
      <c r="J2" s="126"/>
      <c r="K2" s="126"/>
      <c r="L2" s="127"/>
    </row>
    <row r="3" spans="1:12" x14ac:dyDescent="0.35">
      <c r="A3" s="61">
        <v>10</v>
      </c>
      <c r="B3" s="62">
        <v>10.199999999999999</v>
      </c>
      <c r="C3" s="62">
        <v>10.5</v>
      </c>
      <c r="D3" s="62">
        <v>10.7</v>
      </c>
      <c r="E3" s="62">
        <v>11</v>
      </c>
      <c r="F3" s="62">
        <v>11.3</v>
      </c>
      <c r="G3" s="62">
        <v>11.5</v>
      </c>
      <c r="H3" s="62">
        <v>11.8</v>
      </c>
      <c r="I3" s="62">
        <v>12.1</v>
      </c>
      <c r="J3" s="62">
        <v>12.4</v>
      </c>
      <c r="K3" s="62">
        <v>12.7</v>
      </c>
      <c r="L3" s="63">
        <v>13</v>
      </c>
    </row>
    <row r="4" spans="1:12" x14ac:dyDescent="0.35">
      <c r="A4" s="56">
        <v>13.3</v>
      </c>
      <c r="B4" s="55">
        <v>13.7</v>
      </c>
      <c r="C4" s="55">
        <v>14</v>
      </c>
      <c r="D4" s="55">
        <v>14.3</v>
      </c>
      <c r="E4" s="55">
        <v>14.7</v>
      </c>
      <c r="F4" s="55">
        <v>15</v>
      </c>
      <c r="G4" s="55">
        <v>15.4</v>
      </c>
      <c r="H4" s="55">
        <v>15.8</v>
      </c>
      <c r="I4" s="55">
        <v>16.2</v>
      </c>
      <c r="J4" s="55">
        <v>16.5</v>
      </c>
      <c r="K4" s="55">
        <v>16.899999999999999</v>
      </c>
      <c r="L4" s="57">
        <v>17.399999999999999</v>
      </c>
    </row>
    <row r="5" spans="1:12" x14ac:dyDescent="0.35">
      <c r="A5" s="56">
        <v>17.8</v>
      </c>
      <c r="B5" s="55">
        <v>18.2</v>
      </c>
      <c r="C5" s="55">
        <v>18.7</v>
      </c>
      <c r="D5" s="55">
        <v>19.100000000000001</v>
      </c>
      <c r="E5" s="55">
        <v>19.600000000000001</v>
      </c>
      <c r="F5" s="55">
        <v>20</v>
      </c>
      <c r="G5" s="55">
        <v>20.5</v>
      </c>
      <c r="H5" s="55">
        <v>21</v>
      </c>
      <c r="I5" s="55">
        <v>21.5</v>
      </c>
      <c r="J5" s="55">
        <v>22.1</v>
      </c>
      <c r="K5" s="55">
        <v>22.6</v>
      </c>
      <c r="L5" s="57">
        <v>23.2</v>
      </c>
    </row>
    <row r="6" spans="1:12" x14ac:dyDescent="0.35">
      <c r="A6" s="56">
        <v>23.7</v>
      </c>
      <c r="B6" s="55">
        <v>24.3</v>
      </c>
      <c r="C6" s="55">
        <v>24.9</v>
      </c>
      <c r="D6" s="55">
        <v>25.5</v>
      </c>
      <c r="E6" s="55">
        <v>26.1</v>
      </c>
      <c r="F6" s="55">
        <v>26.7</v>
      </c>
      <c r="G6" s="55">
        <v>27.4</v>
      </c>
      <c r="H6" s="55">
        <v>28</v>
      </c>
      <c r="I6" s="55">
        <v>28.7</v>
      </c>
      <c r="J6" s="55">
        <v>29.4</v>
      </c>
      <c r="K6" s="55">
        <v>30.1</v>
      </c>
      <c r="L6" s="57">
        <v>30.9</v>
      </c>
    </row>
    <row r="7" spans="1:12" x14ac:dyDescent="0.35">
      <c r="A7" s="56">
        <v>31.6</v>
      </c>
      <c r="B7" s="55">
        <v>32.4</v>
      </c>
      <c r="C7" s="55">
        <v>33.200000000000003</v>
      </c>
      <c r="D7" s="55">
        <v>34</v>
      </c>
      <c r="E7" s="55">
        <v>34.799999999999997</v>
      </c>
      <c r="F7" s="55">
        <v>35.700000000000003</v>
      </c>
      <c r="G7" s="55">
        <v>36.5</v>
      </c>
      <c r="H7" s="55">
        <v>37.4</v>
      </c>
      <c r="I7" s="55">
        <v>38.299999999999997</v>
      </c>
      <c r="J7" s="55">
        <v>39.200000000000003</v>
      </c>
      <c r="K7" s="55">
        <v>40.200000000000003</v>
      </c>
      <c r="L7" s="57">
        <v>41.2</v>
      </c>
    </row>
    <row r="8" spans="1:12" x14ac:dyDescent="0.35">
      <c r="A8" s="56">
        <v>42.2</v>
      </c>
      <c r="B8" s="55">
        <v>43.2</v>
      </c>
      <c r="C8" s="55">
        <v>44.2</v>
      </c>
      <c r="D8" s="55">
        <v>45.3</v>
      </c>
      <c r="E8" s="55">
        <v>46.4</v>
      </c>
      <c r="F8" s="55">
        <v>47.5</v>
      </c>
      <c r="G8" s="55">
        <v>48.7</v>
      </c>
      <c r="H8" s="55">
        <v>49.9</v>
      </c>
      <c r="I8" s="55">
        <v>51.1</v>
      </c>
      <c r="J8" s="55">
        <v>52.3</v>
      </c>
      <c r="K8" s="55">
        <v>53.6</v>
      </c>
      <c r="L8" s="57">
        <v>54.9</v>
      </c>
    </row>
    <row r="9" spans="1:12" x14ac:dyDescent="0.35">
      <c r="A9" s="56">
        <v>56.2</v>
      </c>
      <c r="B9" s="55">
        <v>57.6</v>
      </c>
      <c r="C9" s="55">
        <v>59</v>
      </c>
      <c r="D9" s="55">
        <v>60.4</v>
      </c>
      <c r="E9" s="55">
        <v>61.9</v>
      </c>
      <c r="F9" s="55">
        <v>63.4</v>
      </c>
      <c r="G9" s="55">
        <v>64.900000000000006</v>
      </c>
      <c r="H9" s="55">
        <v>66.5</v>
      </c>
      <c r="I9" s="55">
        <v>68.099999999999994</v>
      </c>
      <c r="J9" s="55">
        <v>69.8</v>
      </c>
      <c r="K9" s="55">
        <v>71.5</v>
      </c>
      <c r="L9" s="57">
        <v>73.2</v>
      </c>
    </row>
    <row r="10" spans="1:12" ht="15" thickBot="1" x14ac:dyDescent="0.4">
      <c r="A10" s="58">
        <v>75</v>
      </c>
      <c r="B10" s="59">
        <v>76.8</v>
      </c>
      <c r="C10" s="59">
        <v>78.7</v>
      </c>
      <c r="D10" s="59">
        <v>80.599999999999994</v>
      </c>
      <c r="E10" s="59">
        <v>82.5</v>
      </c>
      <c r="F10" s="59">
        <v>84.5</v>
      </c>
      <c r="G10" s="59">
        <v>86.6</v>
      </c>
      <c r="H10" s="59">
        <v>88.7</v>
      </c>
      <c r="I10" s="59">
        <v>90.9</v>
      </c>
      <c r="J10" s="59">
        <v>93.1</v>
      </c>
      <c r="K10" s="59">
        <v>95.3</v>
      </c>
      <c r="L10" s="60">
        <v>97.6</v>
      </c>
    </row>
  </sheetData>
  <dataConsolidate/>
  <mergeCells count="1">
    <mergeCell ref="A2: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TPS3704 Calc</vt:lpstr>
      <vt:lpstr>12V Example</vt:lpstr>
      <vt:lpstr>3.3V Example</vt:lpstr>
      <vt:lpstr>1% Resistor Values</vt:lpstr>
    </vt:vector>
  </TitlesOfParts>
  <Company>Texas Instruments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Mathew</dc:creator>
  <cp:lastModifiedBy>Ambriz, Oscar</cp:lastModifiedBy>
  <dcterms:created xsi:type="dcterms:W3CDTF">2022-07-07T22:10:59Z</dcterms:created>
  <dcterms:modified xsi:type="dcterms:W3CDTF">2022-09-08T01:58:25Z</dcterms:modified>
</cp:coreProperties>
</file>