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C:\Users\a0491889\Desktop\Phantom\"/>
    </mc:Choice>
  </mc:AlternateContent>
  <xr:revisionPtr revIDLastSave="0" documentId="13_ncr:1_{81DE276A-1746-49FF-9080-27ABAAA4430D}" xr6:coauthVersionLast="36" xr6:coauthVersionMax="36" xr10:uidLastSave="{00000000-0000-0000-0000-000000000000}"/>
  <workbookProtection workbookAlgorithmName="SHA-512" workbookHashValue="wsJM522V7ZyFIB1POCMUIw/H19tjmFrgOCeneoQ+NYAQM8Fa9MVH1rWiHvMu14xU/uCGg1SibzC9XSNPyXW4yA==" workbookSaltValue="opArywSDAGaaFgR79ZvKlw==" workbookSpinCount="100000" lockStructure="1"/>
  <bookViews>
    <workbookView xWindow="0" yWindow="0" windowWidth="15360" windowHeight="7545" xr2:uid="{4E30036D-4A1C-41C0-AF9B-05E8E620B26E}"/>
  </bookViews>
  <sheets>
    <sheet name="Begin Input Here" sheetId="1" r:id="rId1"/>
    <sheet name="Waveform Data" sheetId="2" state="hidden" r:id="rId2"/>
    <sheet name="Other Calculations" sheetId="3" state="hidden" r:id="rId3"/>
  </sheets>
  <definedNames>
    <definedName name="Ae">'Begin Input Here'!$B$38</definedName>
    <definedName name="alpha">'Begin Input Here'!$B$74</definedName>
    <definedName name="Cd">'Other Calculations'!$T$7</definedName>
    <definedName name="Cd_user_input_display">'Begin Input Here'!$B$33</definedName>
    <definedName name="Cin">'Other Calculations'!$N$4</definedName>
    <definedName name="Cin_actual">'Begin Input Here'!$B$18</definedName>
    <definedName name="Cout_recommended">'Begin Input Here'!$B$60</definedName>
    <definedName name="Cout_selected">'Begin Input Here'!$B$61</definedName>
    <definedName name="D">'Other Calculations'!$T$2</definedName>
    <definedName name="dv_dt">'Waveform Data'!$AJ$2</definedName>
    <definedName name="eff">'Begin Input Here'!$B$25</definedName>
    <definedName name="ESR">'Begin Input Here'!$B$62</definedName>
    <definedName name="fline">'Begin Input Here'!$B$14</definedName>
    <definedName name="fsw">'Begin Input Here'!$B$36</definedName>
    <definedName name="fsw_min_desired">'Other Calculations'!$Q$1</definedName>
    <definedName name="fsw_min_desired_display">'Begin Input Here'!$B$30</definedName>
    <definedName name="I_avg_SR">'Begin Input Here'!$B$54</definedName>
    <definedName name="I_SR_pk">'Begin Input Here'!$B$52</definedName>
    <definedName name="Iout">'Begin Input Here'!$B$23</definedName>
    <definedName name="Ipri">'Begin Input Here'!$B$48</definedName>
    <definedName name="Irms">'Begin Input Here'!$B$49</definedName>
    <definedName name="Irms_pri">'Begin Input Here'!$B$49</definedName>
    <definedName name="Irms_SR">'Begin Input Here'!$B$53</definedName>
    <definedName name="kdroop_desired">'Begin Input Here'!$B$15</definedName>
    <definedName name="Lp">'Other Calculations'!$T$6</definedName>
    <definedName name="Lp_recommended">'Other Calculations'!$Q$17</definedName>
    <definedName name="Lp_recommended_display">'Begin Input Here'!$B$31</definedName>
    <definedName name="Lp_user_input_display">'Begin Input Here'!$B$32</definedName>
    <definedName name="Npri">'Begin Input Here'!$B$39</definedName>
    <definedName name="Nps">'Begin Input Here'!$B$29</definedName>
    <definedName name="Nvalley">'Begin Input Here'!$B$35</definedName>
    <definedName name="Nvalley_input">'Begin Input Here'!$B$34</definedName>
    <definedName name="P_cond_SR">'Begin Input Here'!$B$57</definedName>
    <definedName name="Pcond">'Begin Input Here'!$B$51</definedName>
    <definedName name="Pout">'Begin Input Here'!$B$27</definedName>
    <definedName name="R_pri_winding">'Begin Input Here'!$B$78</definedName>
    <definedName name="Rdson_SR">'Begin Input Here'!$B$56</definedName>
    <definedName name="t_1">'Other Calculations'!$Z$1</definedName>
    <definedName name="t_2">'Other Calculations'!$Z$2</definedName>
    <definedName name="t_discharge">'Other Calculations'!$N$2</definedName>
    <definedName name="t_discharge_actual">'Other Calculations'!$Y$3</definedName>
    <definedName name="t_res">'Begin Input Here'!$B$46</definedName>
    <definedName name="t_res_initial">'Other Calculations'!$Q$3</definedName>
    <definedName name="T_sw_desired">'Other Calculations'!$Q$2</definedName>
    <definedName name="tdemag">'Begin Input Here'!$B$45</definedName>
    <definedName name="ton">'Begin Input Here'!$B$44</definedName>
    <definedName name="tres">'Begin Input Here'!$B$46</definedName>
    <definedName name="Tsw">'Begin Input Here'!$B$43</definedName>
    <definedName name="Vac">'Begin Input Here'!$B$13</definedName>
    <definedName name="Vac_max">'Begin Input Here'!#REF!</definedName>
    <definedName name="Vbulk_max">'Other Calculations'!$AE$2</definedName>
    <definedName name="Vbulk_max_display">'Begin Input Here'!$B$20</definedName>
    <definedName name="Vbulk_min">'Other Calculations'!$N$20</definedName>
    <definedName name="Vbulk_min_display">'Begin Input Here'!$B$19</definedName>
    <definedName name="Vbulk_min_initial">'Other Calculations'!$N$1</definedName>
    <definedName name="Vout">'Begin Input Here'!$B$22</definedName>
    <definedName name="Vout_ripple_Cout">'Begin Input Here'!$B$64</definedName>
    <definedName name="Vout_ripple_ESR">'Begin Input Here'!$B$65</definedName>
    <definedName name="Vsr">'Begin Input Here'!$B$24</definedName>
    <definedName name="Vsr_drop">'Begin Input Here'!$B$24</definedName>
    <definedName name="wd">'Begin Input Here'!$B$77</definedName>
    <definedName name="wo">'Begin Input Here'!$B$75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2" i="3" l="1"/>
  <c r="S131" i="2" s="1"/>
  <c r="C13" i="1"/>
  <c r="L169" i="2" l="1"/>
  <c r="L115" i="2"/>
  <c r="L51" i="2"/>
  <c r="L49" i="2"/>
  <c r="L171" i="2"/>
  <c r="L113" i="2"/>
  <c r="L2" i="2"/>
  <c r="L161" i="2"/>
  <c r="L105" i="2"/>
  <c r="L25" i="2"/>
  <c r="L164" i="2"/>
  <c r="L193" i="2"/>
  <c r="L148" i="2"/>
  <c r="L89" i="2"/>
  <c r="L19" i="2"/>
  <c r="L121" i="2"/>
  <c r="L188" i="2"/>
  <c r="L147" i="2"/>
  <c r="L83" i="2"/>
  <c r="L17" i="2"/>
  <c r="L187" i="2"/>
  <c r="L145" i="2"/>
  <c r="L81" i="2"/>
  <c r="S187" i="2"/>
  <c r="L57" i="2"/>
  <c r="L180" i="2"/>
  <c r="L137" i="2"/>
  <c r="L73" i="2"/>
  <c r="S123" i="2"/>
  <c r="S195" i="2"/>
  <c r="S139" i="2"/>
  <c r="S193" i="2"/>
  <c r="S4" i="2"/>
  <c r="S12" i="2"/>
  <c r="S20" i="2"/>
  <c r="S28" i="2"/>
  <c r="S36" i="2"/>
  <c r="S44" i="2"/>
  <c r="S52" i="2"/>
  <c r="S60" i="2"/>
  <c r="S68" i="2"/>
  <c r="S76" i="2"/>
  <c r="S84" i="2"/>
  <c r="S92" i="2"/>
  <c r="S100" i="2"/>
  <c r="S108" i="2"/>
  <c r="S116" i="2"/>
  <c r="S124" i="2"/>
  <c r="S132" i="2"/>
  <c r="S140" i="2"/>
  <c r="S148" i="2"/>
  <c r="S156" i="2"/>
  <c r="S164" i="2"/>
  <c r="S172" i="2"/>
  <c r="S180" i="2"/>
  <c r="S188" i="2"/>
  <c r="S196" i="2"/>
  <c r="S3" i="2"/>
  <c r="L4" i="2"/>
  <c r="L12" i="2"/>
  <c r="L20" i="2"/>
  <c r="L28" i="2"/>
  <c r="L36" i="2"/>
  <c r="L44" i="2"/>
  <c r="L52" i="2"/>
  <c r="L60" i="2"/>
  <c r="L68" i="2"/>
  <c r="L76" i="2"/>
  <c r="L84" i="2"/>
  <c r="L92" i="2"/>
  <c r="L100" i="2"/>
  <c r="L108" i="2"/>
  <c r="L116" i="2"/>
  <c r="L124" i="2"/>
  <c r="L132" i="2"/>
  <c r="L140" i="2"/>
  <c r="S5" i="2"/>
  <c r="S13" i="2"/>
  <c r="S21" i="2"/>
  <c r="S29" i="2"/>
  <c r="S37" i="2"/>
  <c r="S45" i="2"/>
  <c r="S53" i="2"/>
  <c r="S61" i="2"/>
  <c r="S69" i="2"/>
  <c r="S77" i="2"/>
  <c r="S85" i="2"/>
  <c r="S93" i="2"/>
  <c r="S101" i="2"/>
  <c r="S109" i="2"/>
  <c r="S117" i="2"/>
  <c r="S125" i="2"/>
  <c r="S133" i="2"/>
  <c r="S141" i="2"/>
  <c r="S149" i="2"/>
  <c r="S157" i="2"/>
  <c r="S165" i="2"/>
  <c r="S173" i="2"/>
  <c r="S181" i="2"/>
  <c r="S189" i="2"/>
  <c r="S197" i="2"/>
  <c r="L5" i="2"/>
  <c r="L13" i="2"/>
  <c r="L21" i="2"/>
  <c r="L29" i="2"/>
  <c r="L37" i="2"/>
  <c r="L45" i="2"/>
  <c r="L53" i="2"/>
  <c r="L61" i="2"/>
  <c r="L69" i="2"/>
  <c r="L77" i="2"/>
  <c r="L85" i="2"/>
  <c r="L93" i="2"/>
  <c r="L101" i="2"/>
  <c r="L109" i="2"/>
  <c r="L117" i="2"/>
  <c r="L125" i="2"/>
  <c r="L133" i="2"/>
  <c r="L141" i="2"/>
  <c r="L149" i="2"/>
  <c r="L157" i="2"/>
  <c r="L165" i="2"/>
  <c r="L173" i="2"/>
  <c r="L181" i="2"/>
  <c r="L189" i="2"/>
  <c r="L197" i="2"/>
  <c r="S6" i="2"/>
  <c r="S14" i="2"/>
  <c r="S22" i="2"/>
  <c r="S30" i="2"/>
  <c r="S38" i="2"/>
  <c r="S46" i="2"/>
  <c r="S54" i="2"/>
  <c r="S62" i="2"/>
  <c r="S70" i="2"/>
  <c r="S78" i="2"/>
  <c r="S86" i="2"/>
  <c r="S94" i="2"/>
  <c r="S102" i="2"/>
  <c r="S110" i="2"/>
  <c r="S118" i="2"/>
  <c r="S126" i="2"/>
  <c r="S134" i="2"/>
  <c r="S142" i="2"/>
  <c r="S150" i="2"/>
  <c r="S158" i="2"/>
  <c r="S166" i="2"/>
  <c r="S174" i="2"/>
  <c r="S182" i="2"/>
  <c r="S190" i="2"/>
  <c r="S198" i="2"/>
  <c r="L6" i="2"/>
  <c r="L14" i="2"/>
  <c r="L22" i="2"/>
  <c r="L30" i="2"/>
  <c r="L38" i="2"/>
  <c r="L46" i="2"/>
  <c r="L54" i="2"/>
  <c r="L62" i="2"/>
  <c r="L70" i="2"/>
  <c r="L78" i="2"/>
  <c r="L86" i="2"/>
  <c r="L94" i="2"/>
  <c r="L102" i="2"/>
  <c r="L110" i="2"/>
  <c r="L118" i="2"/>
  <c r="L126" i="2"/>
  <c r="L134" i="2"/>
  <c r="L142" i="2"/>
  <c r="L150" i="2"/>
  <c r="L158" i="2"/>
  <c r="L166" i="2"/>
  <c r="L174" i="2"/>
  <c r="L182" i="2"/>
  <c r="L190" i="2"/>
  <c r="L198" i="2"/>
  <c r="S25" i="2"/>
  <c r="S49" i="2"/>
  <c r="S81" i="2"/>
  <c r="S113" i="2"/>
  <c r="S137" i="2"/>
  <c r="S161" i="2"/>
  <c r="S185" i="2"/>
  <c r="S7" i="2"/>
  <c r="S15" i="2"/>
  <c r="S23" i="2"/>
  <c r="S31" i="2"/>
  <c r="S39" i="2"/>
  <c r="S47" i="2"/>
  <c r="S55" i="2"/>
  <c r="S63" i="2"/>
  <c r="S71" i="2"/>
  <c r="S79" i="2"/>
  <c r="S87" i="2"/>
  <c r="S95" i="2"/>
  <c r="S103" i="2"/>
  <c r="S111" i="2"/>
  <c r="S119" i="2"/>
  <c r="S127" i="2"/>
  <c r="S135" i="2"/>
  <c r="S143" i="2"/>
  <c r="S151" i="2"/>
  <c r="S159" i="2"/>
  <c r="S167" i="2"/>
  <c r="S175" i="2"/>
  <c r="S183" i="2"/>
  <c r="S191" i="2"/>
  <c r="S199" i="2"/>
  <c r="L7" i="2"/>
  <c r="L15" i="2"/>
  <c r="L23" i="2"/>
  <c r="L31" i="2"/>
  <c r="L39" i="2"/>
  <c r="L47" i="2"/>
  <c r="L55" i="2"/>
  <c r="L63" i="2"/>
  <c r="L71" i="2"/>
  <c r="L79" i="2"/>
  <c r="L87" i="2"/>
  <c r="L95" i="2"/>
  <c r="L103" i="2"/>
  <c r="L111" i="2"/>
  <c r="L119" i="2"/>
  <c r="L127" i="2"/>
  <c r="L135" i="2"/>
  <c r="L143" i="2"/>
  <c r="L151" i="2"/>
  <c r="L159" i="2"/>
  <c r="L167" i="2"/>
  <c r="L175" i="2"/>
  <c r="L183" i="2"/>
  <c r="L191" i="2"/>
  <c r="L199" i="2"/>
  <c r="S17" i="2"/>
  <c r="S33" i="2"/>
  <c r="S57" i="2"/>
  <c r="S89" i="2"/>
  <c r="S121" i="2"/>
  <c r="S145" i="2"/>
  <c r="S169" i="2"/>
  <c r="S8" i="2"/>
  <c r="S16" i="2"/>
  <c r="S24" i="2"/>
  <c r="S32" i="2"/>
  <c r="S40" i="2"/>
  <c r="S48" i="2"/>
  <c r="S56" i="2"/>
  <c r="S64" i="2"/>
  <c r="S72" i="2"/>
  <c r="S80" i="2"/>
  <c r="S88" i="2"/>
  <c r="S96" i="2"/>
  <c r="S104" i="2"/>
  <c r="S112" i="2"/>
  <c r="S120" i="2"/>
  <c r="S128" i="2"/>
  <c r="S136" i="2"/>
  <c r="S144" i="2"/>
  <c r="S152" i="2"/>
  <c r="S160" i="2"/>
  <c r="S168" i="2"/>
  <c r="S176" i="2"/>
  <c r="S184" i="2"/>
  <c r="S192" i="2"/>
  <c r="S200" i="2"/>
  <c r="L8" i="2"/>
  <c r="L16" i="2"/>
  <c r="L24" i="2"/>
  <c r="L32" i="2"/>
  <c r="L40" i="2"/>
  <c r="L48" i="2"/>
  <c r="L56" i="2"/>
  <c r="L64" i="2"/>
  <c r="L72" i="2"/>
  <c r="L80" i="2"/>
  <c r="L88" i="2"/>
  <c r="L96" i="2"/>
  <c r="L104" i="2"/>
  <c r="L112" i="2"/>
  <c r="L120" i="2"/>
  <c r="L128" i="2"/>
  <c r="L136" i="2"/>
  <c r="L144" i="2"/>
  <c r="L152" i="2"/>
  <c r="L160" i="2"/>
  <c r="L168" i="2"/>
  <c r="L176" i="2"/>
  <c r="L184" i="2"/>
  <c r="L192" i="2"/>
  <c r="L200" i="2"/>
  <c r="S9" i="2"/>
  <c r="S41" i="2"/>
  <c r="S65" i="2"/>
  <c r="S73" i="2"/>
  <c r="S97" i="2"/>
  <c r="S129" i="2"/>
  <c r="S153" i="2"/>
  <c r="S177" i="2"/>
  <c r="S201" i="2"/>
  <c r="S10" i="2"/>
  <c r="S18" i="2"/>
  <c r="S26" i="2"/>
  <c r="S34" i="2"/>
  <c r="S42" i="2"/>
  <c r="S50" i="2"/>
  <c r="S58" i="2"/>
  <c r="S66" i="2"/>
  <c r="S74" i="2"/>
  <c r="S82" i="2"/>
  <c r="S90" i="2"/>
  <c r="S98" i="2"/>
  <c r="S106" i="2"/>
  <c r="S114" i="2"/>
  <c r="S122" i="2"/>
  <c r="S130" i="2"/>
  <c r="S138" i="2"/>
  <c r="S146" i="2"/>
  <c r="S154" i="2"/>
  <c r="S162" i="2"/>
  <c r="S170" i="2"/>
  <c r="S178" i="2"/>
  <c r="S186" i="2"/>
  <c r="S194" i="2"/>
  <c r="S202" i="2"/>
  <c r="L10" i="2"/>
  <c r="L18" i="2"/>
  <c r="L26" i="2"/>
  <c r="L34" i="2"/>
  <c r="L42" i="2"/>
  <c r="L50" i="2"/>
  <c r="L58" i="2"/>
  <c r="L66" i="2"/>
  <c r="L74" i="2"/>
  <c r="L82" i="2"/>
  <c r="L90" i="2"/>
  <c r="L98" i="2"/>
  <c r="L106" i="2"/>
  <c r="L114" i="2"/>
  <c r="L122" i="2"/>
  <c r="L130" i="2"/>
  <c r="L138" i="2"/>
  <c r="L146" i="2"/>
  <c r="L154" i="2"/>
  <c r="L162" i="2"/>
  <c r="L170" i="2"/>
  <c r="L178" i="2"/>
  <c r="L186" i="2"/>
  <c r="L194" i="2"/>
  <c r="L3" i="2"/>
  <c r="S11" i="2"/>
  <c r="S19" i="2"/>
  <c r="S27" i="2"/>
  <c r="S35" i="2"/>
  <c r="S43" i="2"/>
  <c r="S51" i="2"/>
  <c r="S59" i="2"/>
  <c r="S67" i="2"/>
  <c r="S75" i="2"/>
  <c r="S83" i="2"/>
  <c r="L185" i="2"/>
  <c r="L163" i="2"/>
  <c r="L139" i="2"/>
  <c r="L107" i="2"/>
  <c r="L75" i="2"/>
  <c r="L43" i="2"/>
  <c r="L11" i="2"/>
  <c r="S179" i="2"/>
  <c r="S115" i="2"/>
  <c r="S171" i="2"/>
  <c r="S107" i="2"/>
  <c r="L41" i="2"/>
  <c r="L201" i="2"/>
  <c r="L156" i="2"/>
  <c r="L131" i="2"/>
  <c r="L99" i="2"/>
  <c r="L67" i="2"/>
  <c r="L35" i="2"/>
  <c r="S163" i="2"/>
  <c r="S105" i="2"/>
  <c r="L196" i="2"/>
  <c r="L155" i="2"/>
  <c r="L97" i="2"/>
  <c r="L65" i="2"/>
  <c r="L33" i="2"/>
  <c r="S155" i="2"/>
  <c r="S99" i="2"/>
  <c r="L9" i="2"/>
  <c r="L179" i="2"/>
  <c r="L177" i="2"/>
  <c r="L129" i="2"/>
  <c r="L195" i="2"/>
  <c r="L172" i="2"/>
  <c r="L153" i="2"/>
  <c r="L123" i="2"/>
  <c r="L91" i="2"/>
  <c r="L59" i="2"/>
  <c r="L27" i="2"/>
  <c r="S2" i="2"/>
  <c r="S147" i="2"/>
  <c r="S91" i="2"/>
  <c r="B35" i="1"/>
  <c r="C56" i="1" l="1"/>
  <c r="B40" i="1" l="1"/>
  <c r="B20" i="1" l="1"/>
  <c r="Y2" i="2" l="1"/>
  <c r="X3" i="2"/>
  <c r="X4" i="2" s="1"/>
  <c r="Y4" i="2" s="1"/>
  <c r="Y3" i="2" l="1"/>
  <c r="X5" i="2"/>
  <c r="Y5" i="2" s="1"/>
  <c r="X6" i="2" l="1"/>
  <c r="Y6" i="2" s="1"/>
  <c r="V4" i="3"/>
  <c r="T7" i="3"/>
  <c r="T6" i="3"/>
  <c r="B46" i="1" l="1"/>
  <c r="B74" i="1"/>
  <c r="B75" i="1"/>
  <c r="V1" i="3"/>
  <c r="X7" i="2"/>
  <c r="Y7" i="2" s="1"/>
  <c r="B77" i="1" l="1"/>
  <c r="B76" i="1"/>
  <c r="X8" i="2"/>
  <c r="Y8" i="2" s="1"/>
  <c r="Q1" i="3"/>
  <c r="Q2" i="3" s="1"/>
  <c r="X9" i="2" l="1"/>
  <c r="Y9" i="2" s="1"/>
  <c r="B16" i="1"/>
  <c r="N1" i="3"/>
  <c r="N2" i="3" s="1"/>
  <c r="X10" i="2" l="1"/>
  <c r="Y10" i="2" s="1"/>
  <c r="B27" i="1"/>
  <c r="X11" i="2" l="1"/>
  <c r="Y11" i="2" s="1"/>
  <c r="N4" i="3"/>
  <c r="V2" i="3"/>
  <c r="X12" i="2" l="1"/>
  <c r="Y12" i="2" s="1"/>
  <c r="N8" i="3"/>
  <c r="N9" i="3" s="1"/>
  <c r="B17" i="1"/>
  <c r="G2" i="3"/>
  <c r="X13" i="2" l="1"/>
  <c r="Y13" i="2" s="1"/>
  <c r="N12" i="3"/>
  <c r="N13" i="3" s="1"/>
  <c r="N10" i="3"/>
  <c r="G3" i="3"/>
  <c r="X14" i="2" l="1"/>
  <c r="Y14" i="2" s="1"/>
  <c r="N16" i="3"/>
  <c r="N14" i="3"/>
  <c r="G4" i="3"/>
  <c r="X15" i="2" l="1"/>
  <c r="Y15" i="2" s="1"/>
  <c r="N17" i="3"/>
  <c r="G5" i="3"/>
  <c r="N18" i="3" l="1"/>
  <c r="N20" i="3"/>
  <c r="X16" i="2"/>
  <c r="Y16" i="2" s="1"/>
  <c r="G6" i="3"/>
  <c r="B19" i="1" l="1"/>
  <c r="Z1" i="3"/>
  <c r="AE3" i="2" s="1"/>
  <c r="AE4" i="2" s="1"/>
  <c r="AE5" i="2" s="1"/>
  <c r="AE6" i="2" s="1"/>
  <c r="AE7" i="2" s="1"/>
  <c r="AE8" i="2" s="1"/>
  <c r="AE9" i="2" s="1"/>
  <c r="AE10" i="2" s="1"/>
  <c r="AE11" i="2" s="1"/>
  <c r="AE12" i="2" s="1"/>
  <c r="AE13" i="2" s="1"/>
  <c r="AE14" i="2" s="1"/>
  <c r="AE15" i="2" s="1"/>
  <c r="AE16" i="2" s="1"/>
  <c r="AE17" i="2" s="1"/>
  <c r="AE18" i="2" s="1"/>
  <c r="AE19" i="2" s="1"/>
  <c r="AE20" i="2" s="1"/>
  <c r="AE21" i="2" s="1"/>
  <c r="AE22" i="2" s="1"/>
  <c r="AE23" i="2" s="1"/>
  <c r="AE24" i="2" s="1"/>
  <c r="AE25" i="2" s="1"/>
  <c r="AE26" i="2" s="1"/>
  <c r="AE27" i="2" s="1"/>
  <c r="AE28" i="2" s="1"/>
  <c r="AE29" i="2" s="1"/>
  <c r="AE30" i="2" s="1"/>
  <c r="AE31" i="2" s="1"/>
  <c r="AE32" i="2" s="1"/>
  <c r="AE33" i="2" s="1"/>
  <c r="AE34" i="2" s="1"/>
  <c r="AE35" i="2" s="1"/>
  <c r="AE36" i="2" s="1"/>
  <c r="AE37" i="2" s="1"/>
  <c r="AE38" i="2" s="1"/>
  <c r="AE39" i="2" s="1"/>
  <c r="AE40" i="2" s="1"/>
  <c r="AE41" i="2" s="1"/>
  <c r="AE42" i="2" s="1"/>
  <c r="AE43" i="2" s="1"/>
  <c r="AE44" i="2" s="1"/>
  <c r="AE45" i="2" s="1"/>
  <c r="AE46" i="2" s="1"/>
  <c r="AE47" i="2" s="1"/>
  <c r="AE48" i="2" s="1"/>
  <c r="AE49" i="2" s="1"/>
  <c r="AE50" i="2" s="1"/>
  <c r="AE51" i="2" s="1"/>
  <c r="AE52" i="2" s="1"/>
  <c r="X17" i="2"/>
  <c r="Y17" i="2" s="1"/>
  <c r="N21" i="3"/>
  <c r="N22" i="3" s="1"/>
  <c r="F2" i="2"/>
  <c r="G7" i="3"/>
  <c r="Z2" i="2" l="1"/>
  <c r="AB2" i="2" s="1"/>
  <c r="Z2" i="3"/>
  <c r="AJ2" i="2" s="1"/>
  <c r="X18" i="2"/>
  <c r="Y18" i="2" s="1"/>
  <c r="G8" i="3"/>
  <c r="AF17" i="2" l="1"/>
  <c r="AF49" i="2"/>
  <c r="AF14" i="2"/>
  <c r="AF39" i="2"/>
  <c r="AF34" i="2"/>
  <c r="AF43" i="2"/>
  <c r="AF27" i="2"/>
  <c r="AF40" i="2"/>
  <c r="AF29" i="2"/>
  <c r="AF51" i="2"/>
  <c r="AF4" i="2"/>
  <c r="AF48" i="2"/>
  <c r="AF18" i="2"/>
  <c r="AF15" i="2"/>
  <c r="AF52" i="2"/>
  <c r="AF12" i="2"/>
  <c r="AF42" i="2"/>
  <c r="AF35" i="2"/>
  <c r="AF38" i="2"/>
  <c r="AF37" i="2"/>
  <c r="AF20" i="2"/>
  <c r="AF44" i="2"/>
  <c r="AF25" i="2"/>
  <c r="AF26" i="2"/>
  <c r="AF23" i="2"/>
  <c r="AF28" i="2"/>
  <c r="AF3" i="2"/>
  <c r="AF33" i="2"/>
  <c r="AF8" i="2"/>
  <c r="AF31" i="2"/>
  <c r="AF24" i="2"/>
  <c r="AF9" i="2"/>
  <c r="AF45" i="2"/>
  <c r="AF11" i="2"/>
  <c r="AF41" i="2"/>
  <c r="AF16" i="2"/>
  <c r="AF22" i="2"/>
  <c r="AF2" i="2"/>
  <c r="AF5" i="2"/>
  <c r="AF13" i="2"/>
  <c r="AF6" i="2"/>
  <c r="AF19" i="2"/>
  <c r="AF46" i="2"/>
  <c r="AF47" i="2"/>
  <c r="AF10" i="2"/>
  <c r="AF7" i="2"/>
  <c r="AF21" i="2"/>
  <c r="AF50" i="2"/>
  <c r="AF36" i="2"/>
  <c r="AF30" i="2"/>
  <c r="AF32" i="2"/>
  <c r="Z3" i="2"/>
  <c r="X19" i="2"/>
  <c r="Y19" i="2" s="1"/>
  <c r="G9" i="3"/>
  <c r="AB3" i="2" l="1"/>
  <c r="Z4" i="2"/>
  <c r="X20" i="2"/>
  <c r="Y20" i="2" s="1"/>
  <c r="G10" i="3"/>
  <c r="AB4" i="2" l="1"/>
  <c r="Z5" i="2"/>
  <c r="X21" i="2"/>
  <c r="Y21" i="2" s="1"/>
  <c r="G11" i="3"/>
  <c r="Z6" i="2" l="1"/>
  <c r="AB5" i="2"/>
  <c r="X22" i="2"/>
  <c r="Y22" i="2" s="1"/>
  <c r="Z7" i="2" l="1"/>
  <c r="AB6" i="2"/>
  <c r="X23" i="2"/>
  <c r="Y23" i="2" s="1"/>
  <c r="Z8" i="2" l="1"/>
  <c r="AB7" i="2"/>
  <c r="X24" i="2"/>
  <c r="Y24" i="2" s="1"/>
  <c r="Z9" i="2" l="1"/>
  <c r="AB8" i="2"/>
  <c r="X25" i="2"/>
  <c r="Y25" i="2" s="1"/>
  <c r="Z10" i="2" l="1"/>
  <c r="AB9" i="2"/>
  <c r="X26" i="2"/>
  <c r="Y26" i="2" s="1"/>
  <c r="Z11" i="2" l="1"/>
  <c r="AB10" i="2"/>
  <c r="X27" i="2"/>
  <c r="Y27" i="2" s="1"/>
  <c r="Z12" i="2" l="1"/>
  <c r="Z13" i="2" s="1"/>
  <c r="AB11" i="2"/>
  <c r="X28" i="2"/>
  <c r="Y28" i="2" s="1"/>
  <c r="AB12" i="2" l="1"/>
  <c r="X29" i="2"/>
  <c r="Y29" i="2" s="1"/>
  <c r="Z14" i="2" l="1"/>
  <c r="AB13" i="2"/>
  <c r="X30" i="2"/>
  <c r="Y30" i="2" s="1"/>
  <c r="Z15" i="2" l="1"/>
  <c r="AB14" i="2"/>
  <c r="X31" i="2"/>
  <c r="Y31" i="2" s="1"/>
  <c r="Z16" i="2" l="1"/>
  <c r="AB15" i="2"/>
  <c r="X32" i="2"/>
  <c r="Y32" i="2" s="1"/>
  <c r="Z17" i="2" l="1"/>
  <c r="AB16" i="2"/>
  <c r="X33" i="2"/>
  <c r="Y33" i="2" s="1"/>
  <c r="Z18" i="2" l="1"/>
  <c r="AB17" i="2"/>
  <c r="X34" i="2"/>
  <c r="Y34" i="2" s="1"/>
  <c r="Z19" i="2" l="1"/>
  <c r="AB18" i="2"/>
  <c r="X35" i="2"/>
  <c r="Y35" i="2" s="1"/>
  <c r="Z20" i="2" l="1"/>
  <c r="AB19" i="2"/>
  <c r="X36" i="2"/>
  <c r="Y36" i="2" s="1"/>
  <c r="Z21" i="2" l="1"/>
  <c r="AB20" i="2"/>
  <c r="X37" i="2"/>
  <c r="Y37" i="2" s="1"/>
  <c r="Z22" i="2" l="1"/>
  <c r="AB21" i="2"/>
  <c r="X38" i="2"/>
  <c r="Y38" i="2" s="1"/>
  <c r="Z23" i="2" l="1"/>
  <c r="AB22" i="2"/>
  <c r="X39" i="2"/>
  <c r="Y39" i="2" s="1"/>
  <c r="Z24" i="2" l="1"/>
  <c r="AB23" i="2"/>
  <c r="X40" i="2"/>
  <c r="Y40" i="2" s="1"/>
  <c r="Z25" i="2" l="1"/>
  <c r="AB24" i="2"/>
  <c r="X41" i="2"/>
  <c r="Y41" i="2" s="1"/>
  <c r="Z26" i="2" l="1"/>
  <c r="AB25" i="2"/>
  <c r="X42" i="2"/>
  <c r="Y42" i="2" s="1"/>
  <c r="Z27" i="2" l="1"/>
  <c r="AB26" i="2"/>
  <c r="X43" i="2"/>
  <c r="Y43" i="2" s="1"/>
  <c r="Z28" i="2" l="1"/>
  <c r="AB27" i="2"/>
  <c r="X44" i="2"/>
  <c r="Y44" i="2" s="1"/>
  <c r="Z29" i="2" l="1"/>
  <c r="AB28" i="2"/>
  <c r="X45" i="2"/>
  <c r="Y45" i="2" s="1"/>
  <c r="Z30" i="2" l="1"/>
  <c r="AB29" i="2"/>
  <c r="X46" i="2"/>
  <c r="Y46" i="2" s="1"/>
  <c r="Z31" i="2" l="1"/>
  <c r="AB30" i="2"/>
  <c r="X47" i="2"/>
  <c r="Y47" i="2" s="1"/>
  <c r="Z32" i="2" l="1"/>
  <c r="AB31" i="2"/>
  <c r="X48" i="2"/>
  <c r="Y48" i="2" s="1"/>
  <c r="Z33" i="2" l="1"/>
  <c r="AB32" i="2"/>
  <c r="X49" i="2"/>
  <c r="Y49" i="2" s="1"/>
  <c r="Z34" i="2" l="1"/>
  <c r="AB33" i="2"/>
  <c r="X50" i="2"/>
  <c r="Y50" i="2" s="1"/>
  <c r="Z35" i="2" l="1"/>
  <c r="AB34" i="2"/>
  <c r="X51" i="2"/>
  <c r="Y51" i="2" s="1"/>
  <c r="Z36" i="2" l="1"/>
  <c r="AB35" i="2"/>
  <c r="X52" i="2"/>
  <c r="Y52" i="2" s="1"/>
  <c r="Z37" i="2" l="1"/>
  <c r="AB36" i="2"/>
  <c r="X53" i="2"/>
  <c r="Y53" i="2" s="1"/>
  <c r="Z38" i="2" l="1"/>
  <c r="AB37" i="2"/>
  <c r="X54" i="2"/>
  <c r="Y54" i="2" s="1"/>
  <c r="Z39" i="2" l="1"/>
  <c r="AB38" i="2"/>
  <c r="X55" i="2"/>
  <c r="Y55" i="2" s="1"/>
  <c r="Z40" i="2" l="1"/>
  <c r="AB39" i="2"/>
  <c r="X56" i="2"/>
  <c r="Y56" i="2" s="1"/>
  <c r="Z41" i="2" l="1"/>
  <c r="AB40" i="2"/>
  <c r="X57" i="2"/>
  <c r="Y57" i="2" s="1"/>
  <c r="Z42" i="2" l="1"/>
  <c r="AB41" i="2"/>
  <c r="X58" i="2"/>
  <c r="Y58" i="2" s="1"/>
  <c r="Z43" i="2" l="1"/>
  <c r="AB42" i="2"/>
  <c r="X59" i="2"/>
  <c r="Y59" i="2" s="1"/>
  <c r="Z44" i="2" l="1"/>
  <c r="AB43" i="2"/>
  <c r="X60" i="2"/>
  <c r="Y60" i="2" s="1"/>
  <c r="Z45" i="2" l="1"/>
  <c r="AB44" i="2"/>
  <c r="X61" i="2"/>
  <c r="Y61" i="2" s="1"/>
  <c r="Z46" i="2" l="1"/>
  <c r="AB45" i="2"/>
  <c r="X62" i="2"/>
  <c r="Y62" i="2" s="1"/>
  <c r="Z47" i="2" l="1"/>
  <c r="AB46" i="2"/>
  <c r="X63" i="2"/>
  <c r="Y63" i="2" s="1"/>
  <c r="Z48" i="2" l="1"/>
  <c r="AB47" i="2"/>
  <c r="X64" i="2"/>
  <c r="Y64" i="2" s="1"/>
  <c r="Z49" i="2" l="1"/>
  <c r="AB48" i="2"/>
  <c r="X65" i="2"/>
  <c r="Y65" i="2" s="1"/>
  <c r="Z50" i="2" l="1"/>
  <c r="AB49" i="2"/>
  <c r="X66" i="2"/>
  <c r="Y66" i="2" s="1"/>
  <c r="Z51" i="2" l="1"/>
  <c r="AB50" i="2"/>
  <c r="X67" i="2"/>
  <c r="Y67" i="2" s="1"/>
  <c r="Z52" i="2" l="1"/>
  <c r="AA2" i="2" s="1"/>
  <c r="AB51" i="2"/>
  <c r="X68" i="2"/>
  <c r="Y68" i="2" s="1"/>
  <c r="AB52" i="2" l="1"/>
  <c r="AA3" i="2"/>
  <c r="X69" i="2"/>
  <c r="Y69" i="2" s="1"/>
  <c r="AC2" i="2" l="1"/>
  <c r="AC3" i="2"/>
  <c r="AA4" i="2"/>
  <c r="AA5" i="2" s="1"/>
  <c r="AA6" i="2" s="1"/>
  <c r="AA7" i="2" s="1"/>
  <c r="AA8" i="2" s="1"/>
  <c r="AA9" i="2" s="1"/>
  <c r="AA10" i="2" s="1"/>
  <c r="AA11" i="2" s="1"/>
  <c r="AA12" i="2" s="1"/>
  <c r="AA13" i="2" s="1"/>
  <c r="AA14" i="2" s="1"/>
  <c r="AA15" i="2" s="1"/>
  <c r="AA16" i="2" s="1"/>
  <c r="AA17" i="2" s="1"/>
  <c r="AA18" i="2" s="1"/>
  <c r="AA19" i="2" s="1"/>
  <c r="AA20" i="2" s="1"/>
  <c r="AA21" i="2" s="1"/>
  <c r="AA22" i="2" s="1"/>
  <c r="AA23" i="2" s="1"/>
  <c r="AA24" i="2" s="1"/>
  <c r="AA25" i="2" s="1"/>
  <c r="AA26" i="2" s="1"/>
  <c r="AA27" i="2" s="1"/>
  <c r="AA28" i="2" s="1"/>
  <c r="AA29" i="2" s="1"/>
  <c r="AA30" i="2" s="1"/>
  <c r="AA31" i="2" s="1"/>
  <c r="AA32" i="2" s="1"/>
  <c r="AA33" i="2" s="1"/>
  <c r="AA34" i="2" s="1"/>
  <c r="AA35" i="2" s="1"/>
  <c r="AA36" i="2" s="1"/>
  <c r="AA37" i="2" s="1"/>
  <c r="AA38" i="2" s="1"/>
  <c r="AA39" i="2" s="1"/>
  <c r="AA40" i="2" s="1"/>
  <c r="AA41" i="2" s="1"/>
  <c r="AA42" i="2" s="1"/>
  <c r="AA43" i="2" s="1"/>
  <c r="AA44" i="2" s="1"/>
  <c r="AA45" i="2" s="1"/>
  <c r="AA46" i="2" s="1"/>
  <c r="AA47" i="2" s="1"/>
  <c r="AA48" i="2" s="1"/>
  <c r="AA49" i="2" s="1"/>
  <c r="AA50" i="2" s="1"/>
  <c r="AA51" i="2" s="1"/>
  <c r="X70" i="2"/>
  <c r="Y70" i="2" s="1"/>
  <c r="AC51" i="2" l="1"/>
  <c r="AH2" i="2"/>
  <c r="AC48" i="2"/>
  <c r="AC8" i="2"/>
  <c r="AC28" i="2"/>
  <c r="AC44" i="2"/>
  <c r="AC24" i="2"/>
  <c r="AC40" i="2"/>
  <c r="AC14" i="2"/>
  <c r="AC20" i="2"/>
  <c r="AC36" i="2"/>
  <c r="AC18" i="2"/>
  <c r="AC9" i="2"/>
  <c r="AC45" i="2"/>
  <c r="AC10" i="2"/>
  <c r="AC41" i="2"/>
  <c r="AC15" i="2"/>
  <c r="AC21" i="2"/>
  <c r="AC37" i="2"/>
  <c r="AC11" i="2"/>
  <c r="AC25" i="2"/>
  <c r="AC32" i="2"/>
  <c r="AC49" i="2"/>
  <c r="AC29" i="2"/>
  <c r="AC5" i="2"/>
  <c r="AC4" i="2"/>
  <c r="AC30" i="2"/>
  <c r="AC46" i="2"/>
  <c r="AC6" i="2"/>
  <c r="AC26" i="2"/>
  <c r="AC50" i="2"/>
  <c r="AC16" i="2"/>
  <c r="AC22" i="2"/>
  <c r="AC38" i="2"/>
  <c r="AC12" i="2"/>
  <c r="AC42" i="2"/>
  <c r="AC31" i="2"/>
  <c r="AC47" i="2"/>
  <c r="AC7" i="2"/>
  <c r="AC27" i="2"/>
  <c r="AC43" i="2"/>
  <c r="AC34" i="2"/>
  <c r="AC17" i="2"/>
  <c r="AC23" i="2"/>
  <c r="AC39" i="2"/>
  <c r="AC13" i="2"/>
  <c r="AC19" i="2"/>
  <c r="AC35" i="2"/>
  <c r="AC33" i="2"/>
  <c r="X71" i="2"/>
  <c r="Y71" i="2" s="1"/>
  <c r="AI2" i="2" l="1"/>
  <c r="AH3" i="2"/>
  <c r="X72" i="2"/>
  <c r="Y72" i="2" s="1"/>
  <c r="AI3" i="2" l="1"/>
  <c r="AH4" i="2"/>
  <c r="X73" i="2"/>
  <c r="Y73" i="2" s="1"/>
  <c r="AH5" i="2" l="1"/>
  <c r="AI4" i="2"/>
  <c r="X74" i="2"/>
  <c r="Y74" i="2" s="1"/>
  <c r="AH6" i="2" l="1"/>
  <c r="AI5" i="2"/>
  <c r="X75" i="2"/>
  <c r="Y75" i="2" s="1"/>
  <c r="AH7" i="2" l="1"/>
  <c r="AI6" i="2"/>
  <c r="X76" i="2"/>
  <c r="Y76" i="2" s="1"/>
  <c r="AH8" i="2" l="1"/>
  <c r="AI7" i="2"/>
  <c r="X77" i="2"/>
  <c r="Y77" i="2" s="1"/>
  <c r="AH9" i="2" l="1"/>
  <c r="AI8" i="2"/>
  <c r="X78" i="2"/>
  <c r="Y78" i="2" s="1"/>
  <c r="AH10" i="2" l="1"/>
  <c r="AI9" i="2"/>
  <c r="X79" i="2"/>
  <c r="Y79" i="2" s="1"/>
  <c r="AI10" i="2" l="1"/>
  <c r="AH11" i="2"/>
  <c r="X80" i="2"/>
  <c r="Y80" i="2" s="1"/>
  <c r="AH12" i="2" l="1"/>
  <c r="AI11" i="2"/>
  <c r="X81" i="2"/>
  <c r="Y81" i="2" s="1"/>
  <c r="AH13" i="2" l="1"/>
  <c r="AI12" i="2"/>
  <c r="X82" i="2"/>
  <c r="Y82" i="2" s="1"/>
  <c r="AH14" i="2" l="1"/>
  <c r="AI13" i="2"/>
  <c r="X83" i="2"/>
  <c r="Y83" i="2" s="1"/>
  <c r="AH15" i="2" l="1"/>
  <c r="AI14" i="2"/>
  <c r="X84" i="2"/>
  <c r="Y84" i="2" s="1"/>
  <c r="AI15" i="2" l="1"/>
  <c r="AH16" i="2"/>
  <c r="X85" i="2"/>
  <c r="Y85" i="2" s="1"/>
  <c r="AH17" i="2" l="1"/>
  <c r="AI16" i="2"/>
  <c r="X86" i="2"/>
  <c r="Y86" i="2" s="1"/>
  <c r="AI17" i="2" l="1"/>
  <c r="AH18" i="2"/>
  <c r="X87" i="2"/>
  <c r="Y87" i="2" s="1"/>
  <c r="AH19" i="2" l="1"/>
  <c r="AI18" i="2"/>
  <c r="X88" i="2"/>
  <c r="Y88" i="2" s="1"/>
  <c r="AI19" i="2" l="1"/>
  <c r="AH20" i="2"/>
  <c r="X89" i="2"/>
  <c r="Y89" i="2" s="1"/>
  <c r="AH21" i="2" l="1"/>
  <c r="AI20" i="2"/>
  <c r="X90" i="2"/>
  <c r="Y90" i="2" s="1"/>
  <c r="AH22" i="2" l="1"/>
  <c r="AI21" i="2"/>
  <c r="X91" i="2"/>
  <c r="Y91" i="2" s="1"/>
  <c r="AH23" i="2" l="1"/>
  <c r="AI22" i="2"/>
  <c r="X92" i="2"/>
  <c r="Y92" i="2" s="1"/>
  <c r="AH24" i="2" l="1"/>
  <c r="AI23" i="2"/>
  <c r="X93" i="2"/>
  <c r="Y93" i="2" s="1"/>
  <c r="AH25" i="2" l="1"/>
  <c r="AI24" i="2"/>
  <c r="X94" i="2"/>
  <c r="Y94" i="2" s="1"/>
  <c r="AH26" i="2" l="1"/>
  <c r="AI25" i="2"/>
  <c r="X95" i="2"/>
  <c r="Y95" i="2" s="1"/>
  <c r="AH27" i="2" l="1"/>
  <c r="AI26" i="2"/>
  <c r="X96" i="2"/>
  <c r="Y96" i="2" s="1"/>
  <c r="AH28" i="2" l="1"/>
  <c r="AI27" i="2"/>
  <c r="X97" i="2"/>
  <c r="Y97" i="2" s="1"/>
  <c r="AH29" i="2" l="1"/>
  <c r="AI28" i="2"/>
  <c r="X98" i="2"/>
  <c r="Y98" i="2" s="1"/>
  <c r="AI29" i="2" l="1"/>
  <c r="AH30" i="2"/>
  <c r="X99" i="2"/>
  <c r="Y99" i="2" s="1"/>
  <c r="AH31" i="2" l="1"/>
  <c r="AI30" i="2"/>
  <c r="X100" i="2"/>
  <c r="Y100" i="2" s="1"/>
  <c r="AH32" i="2" l="1"/>
  <c r="AI31" i="2"/>
  <c r="X101" i="2"/>
  <c r="Y101" i="2" s="1"/>
  <c r="AI32" i="2" l="1"/>
  <c r="AH33" i="2"/>
  <c r="X102" i="2"/>
  <c r="Y102" i="2" s="1"/>
  <c r="AH34" i="2" l="1"/>
  <c r="AI33" i="2"/>
  <c r="X103" i="2"/>
  <c r="Y103" i="2" s="1"/>
  <c r="AH35" i="2" l="1"/>
  <c r="AI34" i="2"/>
  <c r="X104" i="2"/>
  <c r="Y104" i="2" s="1"/>
  <c r="AH36" i="2" l="1"/>
  <c r="AI35" i="2"/>
  <c r="X105" i="2"/>
  <c r="Y105" i="2" s="1"/>
  <c r="AH37" i="2" l="1"/>
  <c r="AI36" i="2"/>
  <c r="X106" i="2"/>
  <c r="Y106" i="2" s="1"/>
  <c r="AH38" i="2" l="1"/>
  <c r="AI37" i="2"/>
  <c r="X107" i="2"/>
  <c r="Y107" i="2" s="1"/>
  <c r="AH39" i="2" l="1"/>
  <c r="AI38" i="2"/>
  <c r="X108" i="2"/>
  <c r="Y108" i="2" s="1"/>
  <c r="AH40" i="2" l="1"/>
  <c r="AI39" i="2"/>
  <c r="X109" i="2"/>
  <c r="Y109" i="2" s="1"/>
  <c r="AH41" i="2" l="1"/>
  <c r="AI40" i="2"/>
  <c r="X110" i="2"/>
  <c r="Y110" i="2" s="1"/>
  <c r="AH42" i="2" l="1"/>
  <c r="AI41" i="2"/>
  <c r="X111" i="2"/>
  <c r="Y111" i="2" s="1"/>
  <c r="AH43" i="2" l="1"/>
  <c r="AI42" i="2"/>
  <c r="X112" i="2"/>
  <c r="Y112" i="2" s="1"/>
  <c r="AH44" i="2" l="1"/>
  <c r="AI43" i="2"/>
  <c r="X113" i="2"/>
  <c r="Y113" i="2" s="1"/>
  <c r="AH45" i="2" l="1"/>
  <c r="AI44" i="2"/>
  <c r="X114" i="2"/>
  <c r="Y114" i="2" s="1"/>
  <c r="AH46" i="2" l="1"/>
  <c r="AI45" i="2"/>
  <c r="X115" i="2"/>
  <c r="Y115" i="2" s="1"/>
  <c r="AH47" i="2" l="1"/>
  <c r="AI46" i="2"/>
  <c r="X116" i="2"/>
  <c r="Y116" i="2" s="1"/>
  <c r="AH48" i="2" l="1"/>
  <c r="AI47" i="2"/>
  <c r="X117" i="2"/>
  <c r="Y117" i="2" s="1"/>
  <c r="AH49" i="2" l="1"/>
  <c r="AI48" i="2"/>
  <c r="X118" i="2"/>
  <c r="Y118" i="2" s="1"/>
  <c r="AH50" i="2" l="1"/>
  <c r="AI49" i="2"/>
  <c r="X119" i="2"/>
  <c r="Y119" i="2" s="1"/>
  <c r="AH51" i="2" l="1"/>
  <c r="AI50" i="2"/>
  <c r="X120" i="2"/>
  <c r="Y120" i="2" s="1"/>
  <c r="AI51" i="2" l="1"/>
  <c r="AK2" i="2"/>
  <c r="AK3" i="2" s="1"/>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8" i="2" s="1"/>
  <c r="AK29" i="2" s="1"/>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50" i="2" s="1"/>
  <c r="AK51" i="2" s="1"/>
  <c r="X121" i="2"/>
  <c r="Y121" i="2" s="1"/>
  <c r="AL28" i="2" l="1"/>
  <c r="AL36" i="2"/>
  <c r="AL44" i="2"/>
  <c r="AL10" i="2"/>
  <c r="AL18" i="2"/>
  <c r="AL26" i="2"/>
  <c r="AL2" i="2"/>
  <c r="AL29" i="2"/>
  <c r="AL37" i="2"/>
  <c r="AL45" i="2"/>
  <c r="AL11" i="2"/>
  <c r="AL19" i="2"/>
  <c r="AL27" i="2"/>
  <c r="AL30" i="2"/>
  <c r="AL38" i="2"/>
  <c r="AL46" i="2"/>
  <c r="AL12" i="2"/>
  <c r="AL20" i="2"/>
  <c r="AL3" i="2"/>
  <c r="AL31" i="2"/>
  <c r="AL39" i="2"/>
  <c r="AL47" i="2"/>
  <c r="AL13" i="2"/>
  <c r="AL21" i="2"/>
  <c r="AL4" i="2"/>
  <c r="AL32" i="2"/>
  <c r="AL40" i="2"/>
  <c r="AL48" i="2"/>
  <c r="AL14" i="2"/>
  <c r="AL22" i="2"/>
  <c r="AL5" i="2"/>
  <c r="AL33" i="2"/>
  <c r="AL41" i="2"/>
  <c r="AL49" i="2"/>
  <c r="AL15" i="2"/>
  <c r="AL23" i="2"/>
  <c r="AL6" i="2"/>
  <c r="AL34" i="2"/>
  <c r="AL42" i="2"/>
  <c r="AL50" i="2"/>
  <c r="AL16" i="2"/>
  <c r="AL24" i="2"/>
  <c r="AL7" i="2"/>
  <c r="AL51" i="2"/>
  <c r="AL35" i="2"/>
  <c r="AL43" i="2"/>
  <c r="AL9" i="2"/>
  <c r="AL17" i="2"/>
  <c r="AL25" i="2"/>
  <c r="AL8" i="2"/>
  <c r="X122" i="2"/>
  <c r="Y122" i="2" s="1"/>
  <c r="X123" i="2" l="1"/>
  <c r="Y123" i="2" s="1"/>
  <c r="X124" i="2" l="1"/>
  <c r="Y124" i="2" s="1"/>
  <c r="X125" i="2" l="1"/>
  <c r="Y125" i="2" s="1"/>
  <c r="X126" i="2" l="1"/>
  <c r="Y126" i="2" s="1"/>
  <c r="X127" i="2" l="1"/>
  <c r="Y127" i="2" s="1"/>
  <c r="X128" i="2" l="1"/>
  <c r="Y128" i="2" s="1"/>
  <c r="X129" i="2" l="1"/>
  <c r="Y129" i="2" s="1"/>
  <c r="X130" i="2" l="1"/>
  <c r="Y130" i="2" s="1"/>
  <c r="X131" i="2" l="1"/>
  <c r="Y131" i="2" s="1"/>
  <c r="X132" i="2" l="1"/>
  <c r="Y132" i="2" s="1"/>
  <c r="X133" i="2" l="1"/>
  <c r="Y133" i="2" s="1"/>
  <c r="X134" i="2" l="1"/>
  <c r="Y134" i="2" s="1"/>
  <c r="X135" i="2" l="1"/>
  <c r="Y135" i="2" s="1"/>
  <c r="X136" i="2" l="1"/>
  <c r="Y136" i="2" s="1"/>
  <c r="X137" i="2" l="1"/>
  <c r="Y137" i="2" s="1"/>
  <c r="X138" i="2" l="1"/>
  <c r="Y138" i="2" s="1"/>
  <c r="X139" i="2" l="1"/>
  <c r="Y139" i="2" s="1"/>
  <c r="X140" i="2" l="1"/>
  <c r="Y140" i="2" s="1"/>
  <c r="X141" i="2" l="1"/>
  <c r="Y141" i="2" s="1"/>
  <c r="X142" i="2" l="1"/>
  <c r="Y142" i="2" s="1"/>
  <c r="X143" i="2" l="1"/>
  <c r="Y143" i="2" s="1"/>
  <c r="X144" i="2" l="1"/>
  <c r="Y144" i="2" s="1"/>
  <c r="X145" i="2" l="1"/>
  <c r="Y145" i="2" s="1"/>
  <c r="X146" i="2" l="1"/>
  <c r="Y146" i="2" s="1"/>
  <c r="X147" i="2" l="1"/>
  <c r="Y147" i="2" s="1"/>
  <c r="X148" i="2" l="1"/>
  <c r="Y148" i="2" s="1"/>
  <c r="X149" i="2" l="1"/>
  <c r="Y149" i="2" s="1"/>
  <c r="X150" i="2" l="1"/>
  <c r="Y150" i="2" s="1"/>
  <c r="X151" i="2" l="1"/>
  <c r="Y151" i="2" s="1"/>
  <c r="X152" i="2" l="1"/>
  <c r="Y152" i="2" s="1"/>
  <c r="X153" i="2" l="1"/>
  <c r="Y153" i="2" s="1"/>
  <c r="X154" i="2" l="1"/>
  <c r="Y154" i="2" s="1"/>
  <c r="X155" i="2" l="1"/>
  <c r="Y155" i="2" s="1"/>
  <c r="X156" i="2" l="1"/>
  <c r="Y156" i="2" s="1"/>
  <c r="X157" i="2" l="1"/>
  <c r="Y157" i="2" s="1"/>
  <c r="X158" i="2" l="1"/>
  <c r="Y158" i="2" s="1"/>
  <c r="X159" i="2" l="1"/>
  <c r="Y159" i="2" s="1"/>
  <c r="X160" i="2" l="1"/>
  <c r="Y160" i="2" s="1"/>
  <c r="X161" i="2" l="1"/>
  <c r="Y161" i="2" s="1"/>
  <c r="X162" i="2" l="1"/>
  <c r="Y162" i="2" s="1"/>
  <c r="X163" i="2" l="1"/>
  <c r="Y163" i="2" s="1"/>
  <c r="X164" i="2" l="1"/>
  <c r="Y164" i="2" s="1"/>
  <c r="X165" i="2" l="1"/>
  <c r="Y165" i="2" s="1"/>
  <c r="X166" i="2" l="1"/>
  <c r="Y166" i="2" s="1"/>
  <c r="X167" i="2" l="1"/>
  <c r="Y167" i="2" s="1"/>
  <c r="X168" i="2" l="1"/>
  <c r="Y168" i="2" s="1"/>
  <c r="X169" i="2" l="1"/>
  <c r="Y169" i="2" s="1"/>
  <c r="X170" i="2" l="1"/>
  <c r="Y170" i="2" s="1"/>
  <c r="X171" i="2" l="1"/>
  <c r="Y171" i="2" s="1"/>
  <c r="X172" i="2" l="1"/>
  <c r="Y172" i="2" s="1"/>
  <c r="X173" i="2" l="1"/>
  <c r="Y173" i="2" s="1"/>
  <c r="X174" i="2" l="1"/>
  <c r="Y174" i="2" s="1"/>
  <c r="X175" i="2" l="1"/>
  <c r="Y175" i="2" s="1"/>
  <c r="X176" i="2" l="1"/>
  <c r="Y176" i="2" s="1"/>
  <c r="X177" i="2" l="1"/>
  <c r="Y177" i="2" s="1"/>
  <c r="X178" i="2" l="1"/>
  <c r="Y178" i="2" s="1"/>
  <c r="X179" i="2" l="1"/>
  <c r="Y179" i="2" s="1"/>
  <c r="X180" i="2" l="1"/>
  <c r="Y180" i="2" s="1"/>
  <c r="X181" i="2" l="1"/>
  <c r="Y181" i="2" s="1"/>
  <c r="X182" i="2" l="1"/>
  <c r="Y182" i="2" s="1"/>
  <c r="X183" i="2" l="1"/>
  <c r="Y183" i="2" s="1"/>
  <c r="X184" i="2" l="1"/>
  <c r="Y184" i="2" s="1"/>
  <c r="X185" i="2" l="1"/>
  <c r="Y185" i="2" s="1"/>
  <c r="X186" i="2" l="1"/>
  <c r="Y186" i="2" s="1"/>
  <c r="X187" i="2" l="1"/>
  <c r="Y187" i="2" s="1"/>
  <c r="X188" i="2" l="1"/>
  <c r="Y188" i="2" s="1"/>
  <c r="X189" i="2" l="1"/>
  <c r="Y189" i="2" s="1"/>
  <c r="X190" i="2" l="1"/>
  <c r="Y190" i="2" s="1"/>
  <c r="X191" i="2" l="1"/>
  <c r="Y191" i="2" s="1"/>
  <c r="X192" i="2" l="1"/>
  <c r="Y192" i="2" s="1"/>
  <c r="X193" i="2" l="1"/>
  <c r="Y193" i="2" s="1"/>
  <c r="X194" i="2" l="1"/>
  <c r="Y194" i="2" s="1"/>
  <c r="X195" i="2" l="1"/>
  <c r="Y195" i="2" s="1"/>
  <c r="X196" i="2" l="1"/>
  <c r="Y196" i="2" s="1"/>
  <c r="X197" i="2" l="1"/>
  <c r="Y197" i="2" s="1"/>
  <c r="X198" i="2" l="1"/>
  <c r="Y198" i="2" s="1"/>
  <c r="X199" i="2" l="1"/>
  <c r="Y199" i="2" s="1"/>
  <c r="X200" i="2" l="1"/>
  <c r="Y200" i="2" s="1"/>
  <c r="X201" i="2" l="1"/>
  <c r="Y201" i="2" s="1"/>
  <c r="X202" i="2" l="1"/>
  <c r="Y202" i="2" s="1"/>
  <c r="H3" i="3" l="1"/>
  <c r="I3" i="3" s="1"/>
  <c r="B33" i="3" l="1"/>
  <c r="C33" i="3" s="1"/>
  <c r="D33" i="3" s="1"/>
  <c r="E33" i="3" s="1"/>
  <c r="B35" i="3"/>
  <c r="C35" i="3" s="1"/>
  <c r="B31" i="3"/>
  <c r="C31" i="3" s="1"/>
  <c r="B34" i="3"/>
  <c r="C34" i="3" s="1"/>
  <c r="D34" i="3" s="1"/>
  <c r="E34" i="3" s="1"/>
  <c r="B30" i="3"/>
  <c r="C30" i="3" s="1"/>
  <c r="D30" i="3" s="1"/>
  <c r="E30" i="3" s="1"/>
  <c r="B27" i="3"/>
  <c r="C27" i="3" s="1"/>
  <c r="B22" i="3"/>
  <c r="C22" i="3" s="1"/>
  <c r="B15" i="3"/>
  <c r="C15" i="3" s="1"/>
  <c r="D15" i="3" s="1"/>
  <c r="E15" i="3" s="1"/>
  <c r="H9" i="3"/>
  <c r="I9" i="3" s="1"/>
  <c r="H5" i="3"/>
  <c r="I5" i="3" s="1"/>
  <c r="B26" i="3"/>
  <c r="C26" i="3" s="1"/>
  <c r="B25" i="3"/>
  <c r="C25" i="3" s="1"/>
  <c r="B23" i="3"/>
  <c r="C23" i="3" s="1"/>
  <c r="H7" i="3"/>
  <c r="I7" i="3" s="1"/>
  <c r="B19" i="3"/>
  <c r="C19" i="3" s="1"/>
  <c r="B18" i="3"/>
  <c r="C18" i="3" s="1"/>
  <c r="B17" i="3"/>
  <c r="C17" i="3" s="1"/>
  <c r="D17" i="3" s="1"/>
  <c r="E17" i="3" s="1"/>
  <c r="H6" i="3"/>
  <c r="I6" i="3" s="1"/>
  <c r="B14" i="3"/>
  <c r="C14" i="3" s="1"/>
  <c r="H11" i="3"/>
  <c r="I11" i="3" s="1"/>
  <c r="B11" i="3"/>
  <c r="C11" i="3" s="1"/>
  <c r="B5" i="3"/>
  <c r="C5" i="3" s="1"/>
  <c r="B9" i="3"/>
  <c r="C9" i="3" s="1"/>
  <c r="B29" i="3"/>
  <c r="C29" i="3" s="1"/>
  <c r="B21" i="3"/>
  <c r="C21" i="3" s="1"/>
  <c r="B13" i="3"/>
  <c r="C13" i="3" s="1"/>
  <c r="D13" i="3" s="1"/>
  <c r="E13" i="3" s="1"/>
  <c r="H8" i="3"/>
  <c r="I8" i="3" s="1"/>
  <c r="H4" i="3"/>
  <c r="I4" i="3" s="1"/>
  <c r="B36" i="3"/>
  <c r="C36" i="3" s="1"/>
  <c r="D36" i="3" s="1"/>
  <c r="E36" i="3" s="1"/>
  <c r="B28" i="3"/>
  <c r="C28" i="3" s="1"/>
  <c r="D28" i="3" s="1"/>
  <c r="E28" i="3" s="1"/>
  <c r="B20" i="3"/>
  <c r="C20" i="3" s="1"/>
  <c r="B12" i="3"/>
  <c r="B8" i="3"/>
  <c r="C8" i="3" s="1"/>
  <c r="B3" i="3"/>
  <c r="C3" i="3" s="1"/>
  <c r="D3" i="3" s="1"/>
  <c r="E3" i="3" s="1"/>
  <c r="B7" i="3"/>
  <c r="C7" i="3" s="1"/>
  <c r="H10" i="3"/>
  <c r="I10" i="3" s="1"/>
  <c r="B32" i="3"/>
  <c r="C32" i="3" s="1"/>
  <c r="D32" i="3" s="1"/>
  <c r="E32" i="3" s="1"/>
  <c r="B24" i="3"/>
  <c r="C24" i="3" s="1"/>
  <c r="B16" i="3"/>
  <c r="C16" i="3" s="1"/>
  <c r="B10" i="3"/>
  <c r="C10" i="3" s="1"/>
  <c r="D10" i="3" s="1"/>
  <c r="E10" i="3" s="1"/>
  <c r="B6" i="3"/>
  <c r="C6" i="3" s="1"/>
  <c r="H2" i="3"/>
  <c r="I2" i="3" s="1"/>
  <c r="B2" i="3"/>
  <c r="C2" i="3" s="1"/>
  <c r="D2" i="3" s="1"/>
  <c r="E2" i="3" s="1"/>
  <c r="B44" i="1"/>
  <c r="B4" i="3"/>
  <c r="C4" i="3" s="1"/>
  <c r="Q3" i="3"/>
  <c r="Q4" i="3" s="1"/>
  <c r="Q5" i="3" s="1"/>
  <c r="J3" i="3"/>
  <c r="C12" i="3" l="1"/>
  <c r="D12" i="3" s="1"/>
  <c r="E12" i="3" s="1"/>
  <c r="Q6" i="3"/>
  <c r="Q7" i="3" s="1"/>
  <c r="Q8" i="3" s="1"/>
  <c r="B3" i="2"/>
  <c r="F3" i="2" s="1"/>
  <c r="J9" i="3"/>
  <c r="J6" i="3"/>
  <c r="D26" i="3"/>
  <c r="E26" i="3" s="1"/>
  <c r="D23" i="3"/>
  <c r="E23" i="3" s="1"/>
  <c r="D31" i="3"/>
  <c r="E31" i="3" s="1"/>
  <c r="D22" i="3"/>
  <c r="E22" i="3" s="1"/>
  <c r="D35" i="3"/>
  <c r="E35" i="3" s="1"/>
  <c r="J5" i="3"/>
  <c r="J7" i="3"/>
  <c r="D27" i="3"/>
  <c r="E27" i="3" s="1"/>
  <c r="D25" i="3"/>
  <c r="E25" i="3" s="1"/>
  <c r="J10" i="3"/>
  <c r="J11" i="3"/>
  <c r="D19" i="3"/>
  <c r="E19" i="3" s="1"/>
  <c r="D29" i="3"/>
  <c r="E29" i="3" s="1"/>
  <c r="D18" i="3"/>
  <c r="E18" i="3" s="1"/>
  <c r="D5" i="3"/>
  <c r="E5" i="3" s="1"/>
  <c r="D14" i="3"/>
  <c r="E14" i="3" s="1"/>
  <c r="D11" i="3"/>
  <c r="E11" i="3" s="1"/>
  <c r="D9" i="3"/>
  <c r="E9" i="3" s="1"/>
  <c r="D16" i="3"/>
  <c r="E16" i="3" s="1"/>
  <c r="D6" i="3"/>
  <c r="E6" i="3" s="1"/>
  <c r="D8" i="3"/>
  <c r="E8" i="3" s="1"/>
  <c r="D21" i="3"/>
  <c r="E21" i="3" s="1"/>
  <c r="J8" i="3"/>
  <c r="D24" i="3"/>
  <c r="E24" i="3" s="1"/>
  <c r="D20" i="3"/>
  <c r="E20" i="3" s="1"/>
  <c r="J2" i="3"/>
  <c r="D7" i="3"/>
  <c r="E7" i="3" s="1"/>
  <c r="J4" i="3"/>
  <c r="B64" i="1"/>
  <c r="B45" i="1"/>
  <c r="B43" i="1" s="1"/>
  <c r="D4" i="3"/>
  <c r="E4" i="3" s="1"/>
  <c r="Q9" i="3" l="1"/>
  <c r="Q10" i="3" s="1"/>
  <c r="Q11" i="3" s="1"/>
  <c r="B4" i="2"/>
  <c r="F4" i="2" s="1"/>
  <c r="T2" i="3"/>
  <c r="T3" i="3" s="1"/>
  <c r="B36" i="1"/>
  <c r="B48" i="1" s="1"/>
  <c r="B41" i="1" s="1"/>
  <c r="T1" i="3"/>
  <c r="B83" i="1" l="1"/>
  <c r="B5" i="2"/>
  <c r="F5" i="2" s="1"/>
  <c r="Q12" i="3"/>
  <c r="Q13" i="3" s="1"/>
  <c r="Q14" i="3" s="1"/>
  <c r="B52" i="1"/>
  <c r="B69" i="1"/>
  <c r="B49" i="1"/>
  <c r="B51" i="1" s="1"/>
  <c r="B6" i="2" l="1"/>
  <c r="F6" i="2" s="1"/>
  <c r="Q15" i="3"/>
  <c r="Q16" i="3" s="1"/>
  <c r="Q17" i="3" s="1"/>
  <c r="B31" i="1" s="1"/>
  <c r="B66" i="1"/>
  <c r="B54" i="1"/>
  <c r="B53" i="1"/>
  <c r="B57" i="1" s="1"/>
  <c r="B65" i="1"/>
  <c r="B63" i="1" s="1"/>
  <c r="B7" i="2" l="1"/>
  <c r="F7" i="2" s="1"/>
  <c r="B8" i="2" l="1"/>
  <c r="F8" i="2" s="1"/>
  <c r="B9" i="2" l="1"/>
  <c r="F9" i="2"/>
  <c r="B10" i="2"/>
  <c r="F10" i="2" l="1"/>
  <c r="B11" i="2"/>
  <c r="F11" i="2" l="1"/>
  <c r="B12" i="2"/>
  <c r="B13" i="2" l="1"/>
  <c r="F12" i="2"/>
  <c r="F13" i="2" l="1"/>
  <c r="B14" i="2"/>
  <c r="F14" i="2" l="1"/>
  <c r="B15" i="2"/>
  <c r="F15" i="2" l="1"/>
  <c r="B16" i="2"/>
  <c r="F16" i="2" l="1"/>
  <c r="B17" i="2"/>
  <c r="F17" i="2" l="1"/>
  <c r="B18" i="2"/>
  <c r="F18" i="2" l="1"/>
  <c r="B19" i="2"/>
  <c r="B20" i="2" l="1"/>
  <c r="F19" i="2"/>
  <c r="F20" i="2" l="1"/>
  <c r="B21" i="2"/>
  <c r="F21" i="2" l="1"/>
  <c r="B22" i="2"/>
  <c r="F22" i="2" l="1"/>
  <c r="B23" i="2"/>
  <c r="F23" i="2" l="1"/>
  <c r="B24" i="2"/>
  <c r="F24" i="2" l="1"/>
  <c r="B25" i="2"/>
  <c r="F25" i="2" l="1"/>
  <c r="B26" i="2"/>
  <c r="F26" i="2" l="1"/>
  <c r="B27" i="2"/>
  <c r="F27" i="2" l="1"/>
  <c r="B28" i="2"/>
  <c r="B29" i="2" l="1"/>
  <c r="F28" i="2"/>
  <c r="F29" i="2" l="1"/>
  <c r="B30" i="2"/>
  <c r="F30" i="2" l="1"/>
  <c r="B31" i="2"/>
  <c r="F31" i="2" l="1"/>
  <c r="B32" i="2"/>
  <c r="F32" i="2" l="1"/>
  <c r="B33" i="2"/>
  <c r="F33" i="2" l="1"/>
  <c r="B34" i="2"/>
  <c r="F34" i="2" l="1"/>
  <c r="B35" i="2"/>
  <c r="B36" i="2" l="1"/>
  <c r="F35" i="2"/>
  <c r="F36" i="2" l="1"/>
  <c r="B37" i="2"/>
  <c r="F37" i="2" l="1"/>
  <c r="B38" i="2"/>
  <c r="F38" i="2" l="1"/>
  <c r="B39" i="2"/>
  <c r="F39" i="2" l="1"/>
  <c r="B40" i="2"/>
  <c r="F40" i="2" l="1"/>
  <c r="B41" i="2"/>
  <c r="F41" i="2" l="1"/>
  <c r="B42" i="2"/>
  <c r="F42" i="2" l="1"/>
  <c r="B43" i="2"/>
  <c r="F43" i="2" l="1"/>
  <c r="B44" i="2"/>
  <c r="B45" i="2" l="1"/>
  <c r="F44" i="2"/>
  <c r="F45" i="2" l="1"/>
  <c r="B46" i="2"/>
  <c r="F46" i="2" l="1"/>
  <c r="B47" i="2"/>
  <c r="F47" i="2" l="1"/>
  <c r="B48" i="2"/>
  <c r="F48" i="2" l="1"/>
  <c r="B49" i="2"/>
  <c r="F49" i="2" l="1"/>
  <c r="B50" i="2"/>
  <c r="F50" i="2" l="1"/>
  <c r="B51" i="2"/>
  <c r="B52" i="2" l="1"/>
  <c r="F51" i="2"/>
  <c r="F52" i="2" l="1"/>
  <c r="B53" i="2"/>
  <c r="F53" i="2" l="1"/>
  <c r="B54" i="2"/>
  <c r="F54" i="2" l="1"/>
  <c r="B55" i="2"/>
  <c r="F55" i="2" l="1"/>
  <c r="B56" i="2"/>
  <c r="F56" i="2" l="1"/>
  <c r="B57" i="2"/>
  <c r="F57" i="2" l="1"/>
  <c r="B58" i="2"/>
  <c r="F58" i="2" l="1"/>
  <c r="B59" i="2"/>
  <c r="F59" i="2" l="1"/>
  <c r="B60" i="2"/>
  <c r="F60" i="2" l="1"/>
  <c r="B61" i="2"/>
  <c r="F61" i="2" l="1"/>
  <c r="B62" i="2"/>
  <c r="F62" i="2" l="1"/>
  <c r="B63" i="2"/>
  <c r="B64" i="2" l="1"/>
  <c r="F63" i="2"/>
  <c r="F64" i="2" l="1"/>
  <c r="B65" i="2"/>
  <c r="F65" i="2" l="1"/>
  <c r="B66" i="2"/>
  <c r="F66" i="2" l="1"/>
  <c r="B67" i="2"/>
  <c r="B68" i="2" l="1"/>
  <c r="F67" i="2"/>
  <c r="F68" i="2" l="1"/>
  <c r="B69" i="2"/>
  <c r="F69" i="2" l="1"/>
  <c r="B70" i="2"/>
  <c r="F70" i="2" l="1"/>
  <c r="B71" i="2"/>
  <c r="F71" i="2" l="1"/>
  <c r="B72" i="2"/>
  <c r="B73" i="2" l="1"/>
  <c r="F72" i="2"/>
  <c r="B74" i="2" l="1"/>
  <c r="F73" i="2"/>
  <c r="B75" i="2" l="1"/>
  <c r="F74" i="2"/>
  <c r="B76" i="2" l="1"/>
  <c r="F75" i="2"/>
  <c r="F76" i="2" l="1"/>
  <c r="B77" i="2"/>
  <c r="F77" i="2" l="1"/>
  <c r="B78" i="2"/>
  <c r="F78" i="2" l="1"/>
  <c r="B79" i="2"/>
  <c r="F79" i="2" l="1"/>
  <c r="B80" i="2"/>
  <c r="B81" i="2" l="1"/>
  <c r="F80" i="2"/>
  <c r="B82" i="2" l="1"/>
  <c r="F81" i="2"/>
  <c r="B83" i="2" l="1"/>
  <c r="F82" i="2"/>
  <c r="B84" i="2" l="1"/>
  <c r="F83" i="2"/>
  <c r="F84" i="2" l="1"/>
  <c r="B85" i="2"/>
  <c r="F85" i="2" l="1"/>
  <c r="B86" i="2"/>
  <c r="F86" i="2" l="1"/>
  <c r="B87" i="2"/>
  <c r="F87" i="2" l="1"/>
  <c r="B88" i="2"/>
  <c r="B89" i="2" l="1"/>
  <c r="F88" i="2"/>
  <c r="B90" i="2" l="1"/>
  <c r="F89" i="2"/>
  <c r="B91" i="2" l="1"/>
  <c r="F90" i="2"/>
  <c r="B92" i="2" l="1"/>
  <c r="F91" i="2"/>
  <c r="F92" i="2" l="1"/>
  <c r="B93" i="2"/>
  <c r="F93" i="2" l="1"/>
  <c r="B94" i="2"/>
  <c r="F94" i="2" l="1"/>
  <c r="B95" i="2"/>
  <c r="F95" i="2" l="1"/>
  <c r="B96" i="2"/>
  <c r="B97" i="2" l="1"/>
  <c r="F96" i="2"/>
  <c r="B98" i="2" l="1"/>
  <c r="F97" i="2"/>
  <c r="B99" i="2" l="1"/>
  <c r="F98" i="2"/>
  <c r="B100" i="2" l="1"/>
  <c r="F99" i="2"/>
  <c r="F100" i="2" l="1"/>
  <c r="B101" i="2"/>
  <c r="F101" i="2" l="1"/>
  <c r="B102" i="2"/>
  <c r="F102" i="2" l="1"/>
  <c r="B103" i="2"/>
  <c r="F103" i="2" l="1"/>
  <c r="B104" i="2"/>
  <c r="B105" i="2" l="1"/>
  <c r="F104" i="2"/>
  <c r="B106" i="2" l="1"/>
  <c r="F105" i="2"/>
  <c r="B107" i="2" l="1"/>
  <c r="F106" i="2"/>
  <c r="B108" i="2" l="1"/>
  <c r="F107" i="2"/>
  <c r="F108" i="2" l="1"/>
  <c r="B109" i="2"/>
  <c r="F109" i="2" l="1"/>
  <c r="B110" i="2"/>
  <c r="B111" i="2" l="1"/>
  <c r="F110" i="2"/>
  <c r="F111" i="2" l="1"/>
  <c r="B112" i="2"/>
  <c r="F112" i="2" l="1"/>
  <c r="B113" i="2"/>
  <c r="B114" i="2" l="1"/>
  <c r="F113" i="2"/>
  <c r="F114" i="2" l="1"/>
  <c r="B115" i="2"/>
  <c r="B116" i="2" l="1"/>
  <c r="F115" i="2"/>
  <c r="F116" i="2" l="1"/>
  <c r="B117" i="2"/>
  <c r="F117" i="2" l="1"/>
  <c r="B118" i="2"/>
  <c r="F118" i="2" l="1"/>
  <c r="B119" i="2"/>
  <c r="F119" i="2" l="1"/>
  <c r="B120" i="2"/>
  <c r="B121" i="2" l="1"/>
  <c r="F120" i="2"/>
  <c r="B122" i="2" l="1"/>
  <c r="F121" i="2"/>
  <c r="F122" i="2" l="1"/>
  <c r="B123" i="2"/>
  <c r="B124" i="2" l="1"/>
  <c r="F123" i="2"/>
  <c r="B125" i="2" l="1"/>
  <c r="F124" i="2"/>
  <c r="F125" i="2" l="1"/>
  <c r="B126" i="2"/>
  <c r="F126" i="2" l="1"/>
  <c r="B127" i="2"/>
  <c r="F127" i="2" l="1"/>
  <c r="B128" i="2"/>
  <c r="B129" i="2" l="1"/>
  <c r="F128" i="2"/>
  <c r="B130" i="2" l="1"/>
  <c r="F129" i="2"/>
  <c r="F130" i="2" l="1"/>
  <c r="B131" i="2"/>
  <c r="F131" i="2" l="1"/>
  <c r="B132" i="2"/>
  <c r="F132" i="2" l="1"/>
  <c r="B133" i="2"/>
  <c r="B134" i="2" l="1"/>
  <c r="F133" i="2"/>
  <c r="B135" i="2" l="1"/>
  <c r="F134" i="2"/>
  <c r="B136" i="2" l="1"/>
  <c r="F135" i="2"/>
  <c r="B137" i="2" l="1"/>
  <c r="F136" i="2"/>
  <c r="F137" i="2" l="1"/>
  <c r="B138" i="2"/>
  <c r="F138" i="2" l="1"/>
  <c r="B139" i="2"/>
  <c r="F139" i="2" l="1"/>
  <c r="B140" i="2"/>
  <c r="F140" i="2" l="1"/>
  <c r="B141" i="2"/>
  <c r="B142" i="2" l="1"/>
  <c r="F141" i="2"/>
  <c r="B143" i="2" l="1"/>
  <c r="F142" i="2"/>
  <c r="B144" i="2" l="1"/>
  <c r="F143" i="2"/>
  <c r="B145" i="2" l="1"/>
  <c r="F144" i="2"/>
  <c r="F145" i="2" l="1"/>
  <c r="B146" i="2"/>
  <c r="F146" i="2" l="1"/>
  <c r="B147" i="2"/>
  <c r="F147" i="2" l="1"/>
  <c r="B148" i="2"/>
  <c r="F148" i="2" l="1"/>
  <c r="B149" i="2"/>
  <c r="B150" i="2" l="1"/>
  <c r="F149" i="2"/>
  <c r="B151" i="2" l="1"/>
  <c r="F150" i="2"/>
  <c r="B152" i="2" l="1"/>
  <c r="F151" i="2"/>
  <c r="B153" i="2" l="1"/>
  <c r="F152" i="2"/>
  <c r="F153" i="2" l="1"/>
  <c r="B154" i="2"/>
  <c r="F154" i="2" l="1"/>
  <c r="B155" i="2"/>
  <c r="F155" i="2" l="1"/>
  <c r="B156" i="2"/>
  <c r="F156" i="2" l="1"/>
  <c r="B157" i="2"/>
  <c r="B158" i="2" l="1"/>
  <c r="F157" i="2"/>
  <c r="B159" i="2" l="1"/>
  <c r="F158" i="2"/>
  <c r="B160" i="2" l="1"/>
  <c r="F159" i="2"/>
  <c r="B161" i="2" l="1"/>
  <c r="F160" i="2"/>
  <c r="F161" i="2" l="1"/>
  <c r="B162" i="2"/>
  <c r="F162" i="2" l="1"/>
  <c r="B163" i="2"/>
  <c r="F163" i="2" l="1"/>
  <c r="B164" i="2"/>
  <c r="F164" i="2" l="1"/>
  <c r="B165" i="2"/>
  <c r="B166" i="2" l="1"/>
  <c r="F165" i="2"/>
  <c r="B167" i="2" l="1"/>
  <c r="F166" i="2"/>
  <c r="B168" i="2" l="1"/>
  <c r="F167" i="2"/>
  <c r="B169" i="2" l="1"/>
  <c r="F168" i="2"/>
  <c r="F169" i="2" l="1"/>
  <c r="B170" i="2"/>
  <c r="F170" i="2" l="1"/>
  <c r="B171" i="2"/>
  <c r="F171" i="2" l="1"/>
  <c r="B172" i="2"/>
  <c r="F172" i="2" l="1"/>
  <c r="B173" i="2"/>
  <c r="F173" i="2" l="1"/>
  <c r="B174" i="2"/>
  <c r="B175" i="2" l="1"/>
  <c r="F174" i="2"/>
  <c r="B176" i="2" l="1"/>
  <c r="F175" i="2"/>
  <c r="B177" i="2" l="1"/>
  <c r="F176" i="2"/>
  <c r="B178" i="2" l="1"/>
  <c r="F177" i="2"/>
  <c r="F178" i="2" l="1"/>
  <c r="B179" i="2"/>
  <c r="F179" i="2" l="1"/>
  <c r="B180" i="2"/>
  <c r="F180" i="2" l="1"/>
  <c r="B181" i="2"/>
  <c r="F181" i="2" l="1"/>
  <c r="B182" i="2"/>
  <c r="B183" i="2" l="1"/>
  <c r="F182" i="2"/>
  <c r="B184" i="2" l="1"/>
  <c r="F183" i="2"/>
  <c r="B185" i="2" l="1"/>
  <c r="F184" i="2"/>
  <c r="F185" i="2" l="1"/>
  <c r="B186" i="2"/>
  <c r="F186" i="2" l="1"/>
  <c r="B187" i="2"/>
  <c r="F187" i="2" l="1"/>
  <c r="B188" i="2"/>
  <c r="F188" i="2" l="1"/>
  <c r="B189" i="2"/>
  <c r="F189" i="2" l="1"/>
  <c r="B190" i="2"/>
  <c r="B191" i="2" l="1"/>
  <c r="F190" i="2"/>
  <c r="B192" i="2" l="1"/>
  <c r="F191" i="2"/>
  <c r="B193" i="2" l="1"/>
  <c r="F192" i="2"/>
  <c r="F193" i="2" l="1"/>
  <c r="B194" i="2"/>
  <c r="F194" i="2" l="1"/>
  <c r="B195" i="2"/>
  <c r="F195" i="2" l="1"/>
  <c r="B196" i="2"/>
  <c r="F196" i="2" l="1"/>
  <c r="B197" i="2"/>
  <c r="F197" i="2" l="1"/>
  <c r="B198" i="2"/>
  <c r="B199" i="2" l="1"/>
  <c r="F198" i="2"/>
  <c r="B200" i="2" l="1"/>
  <c r="F199" i="2"/>
  <c r="B201" i="2" l="1"/>
  <c r="F200" i="2"/>
  <c r="B202" i="2" l="1"/>
  <c r="F201" i="2"/>
  <c r="C2" i="2" l="1"/>
  <c r="F202" i="2"/>
  <c r="G2" i="2" l="1"/>
  <c r="P2" i="2" s="1"/>
  <c r="C3" i="2"/>
  <c r="G3" i="2" l="1"/>
  <c r="P3" i="2" s="1"/>
  <c r="C4" i="2"/>
  <c r="G4" i="2" l="1"/>
  <c r="P4" i="2" s="1"/>
  <c r="C5" i="2"/>
  <c r="G5" i="2" l="1"/>
  <c r="P5" i="2" s="1"/>
  <c r="C6" i="2"/>
  <c r="G6" i="2" l="1"/>
  <c r="P6" i="2" s="1"/>
  <c r="C7" i="2"/>
  <c r="G7" i="2" l="1"/>
  <c r="P7" i="2" s="1"/>
  <c r="C8" i="2"/>
  <c r="G8" i="2" l="1"/>
  <c r="P8" i="2" s="1"/>
  <c r="C9" i="2"/>
  <c r="G9" i="2" l="1"/>
  <c r="P9" i="2" s="1"/>
  <c r="C10" i="2"/>
  <c r="G10" i="2" l="1"/>
  <c r="P10" i="2" s="1"/>
  <c r="C11" i="2"/>
  <c r="G11" i="2" l="1"/>
  <c r="P11" i="2" s="1"/>
  <c r="C12" i="2"/>
  <c r="G12" i="2" l="1"/>
  <c r="P12" i="2" s="1"/>
  <c r="C13" i="2"/>
  <c r="G13" i="2" l="1"/>
  <c r="P13" i="2" s="1"/>
  <c r="C14" i="2"/>
  <c r="G14" i="2" l="1"/>
  <c r="P14" i="2" s="1"/>
  <c r="C15" i="2"/>
  <c r="G15" i="2" l="1"/>
  <c r="P15" i="2" s="1"/>
  <c r="C16" i="2"/>
  <c r="G16" i="2" l="1"/>
  <c r="P16" i="2" s="1"/>
  <c r="C17" i="2"/>
  <c r="G17" i="2" l="1"/>
  <c r="P17" i="2" s="1"/>
  <c r="C18" i="2"/>
  <c r="G18" i="2" l="1"/>
  <c r="P18" i="2" s="1"/>
  <c r="C19" i="2"/>
  <c r="G19" i="2" l="1"/>
  <c r="P19" i="2" s="1"/>
  <c r="C20" i="2"/>
  <c r="G20" i="2" l="1"/>
  <c r="P20" i="2" s="1"/>
  <c r="C21" i="2"/>
  <c r="G21" i="2" l="1"/>
  <c r="P21" i="2" s="1"/>
  <c r="C22" i="2"/>
  <c r="G22" i="2" l="1"/>
  <c r="P22" i="2" s="1"/>
  <c r="C23" i="2"/>
  <c r="G23" i="2" l="1"/>
  <c r="P23" i="2" s="1"/>
  <c r="C24" i="2"/>
  <c r="G24" i="2" l="1"/>
  <c r="P24" i="2" s="1"/>
  <c r="C25" i="2"/>
  <c r="G25" i="2" l="1"/>
  <c r="P25" i="2" s="1"/>
  <c r="C26" i="2"/>
  <c r="G26" i="2" l="1"/>
  <c r="P26" i="2" s="1"/>
  <c r="C27" i="2"/>
  <c r="G27" i="2" l="1"/>
  <c r="P27" i="2" s="1"/>
  <c r="C28" i="2"/>
  <c r="G28" i="2" l="1"/>
  <c r="P28" i="2" s="1"/>
  <c r="C29" i="2"/>
  <c r="G29" i="2" l="1"/>
  <c r="P29" i="2" s="1"/>
  <c r="C30" i="2"/>
  <c r="G30" i="2" l="1"/>
  <c r="P30" i="2" s="1"/>
  <c r="C31" i="2"/>
  <c r="G31" i="2" l="1"/>
  <c r="P31" i="2" s="1"/>
  <c r="C32" i="2"/>
  <c r="G32" i="2" l="1"/>
  <c r="P32" i="2" s="1"/>
  <c r="C33" i="2"/>
  <c r="G33" i="2" l="1"/>
  <c r="P33" i="2" s="1"/>
  <c r="C34" i="2"/>
  <c r="G34" i="2" l="1"/>
  <c r="P34" i="2" s="1"/>
  <c r="C35" i="2"/>
  <c r="G35" i="2" l="1"/>
  <c r="P35" i="2" s="1"/>
  <c r="C36" i="2"/>
  <c r="G36" i="2" l="1"/>
  <c r="P36" i="2" s="1"/>
  <c r="C37" i="2"/>
  <c r="G37" i="2" l="1"/>
  <c r="P37" i="2" s="1"/>
  <c r="C38" i="2"/>
  <c r="G38" i="2" l="1"/>
  <c r="P38" i="2" s="1"/>
  <c r="C39" i="2"/>
  <c r="G39" i="2" l="1"/>
  <c r="P39" i="2" s="1"/>
  <c r="C40" i="2"/>
  <c r="G40" i="2" l="1"/>
  <c r="P40" i="2" s="1"/>
  <c r="C41" i="2"/>
  <c r="G41" i="2" l="1"/>
  <c r="P41" i="2" s="1"/>
  <c r="C42" i="2"/>
  <c r="G42" i="2" l="1"/>
  <c r="P42" i="2" s="1"/>
  <c r="C43" i="2"/>
  <c r="G43" i="2" l="1"/>
  <c r="P43" i="2" s="1"/>
  <c r="C44" i="2"/>
  <c r="G44" i="2" l="1"/>
  <c r="P44" i="2" s="1"/>
  <c r="C45" i="2"/>
  <c r="G45" i="2" l="1"/>
  <c r="P45" i="2" s="1"/>
  <c r="C46" i="2"/>
  <c r="G46" i="2" l="1"/>
  <c r="P46" i="2" s="1"/>
  <c r="C47" i="2"/>
  <c r="G47" i="2" l="1"/>
  <c r="P47" i="2" s="1"/>
  <c r="C48" i="2"/>
  <c r="G48" i="2" l="1"/>
  <c r="P48" i="2" s="1"/>
  <c r="C49" i="2"/>
  <c r="G49" i="2" l="1"/>
  <c r="P49" i="2" s="1"/>
  <c r="C50" i="2"/>
  <c r="G50" i="2" l="1"/>
  <c r="P50" i="2" s="1"/>
  <c r="C51" i="2"/>
  <c r="G51" i="2" l="1"/>
  <c r="P51" i="2" s="1"/>
  <c r="C52" i="2"/>
  <c r="G52" i="2" l="1"/>
  <c r="P52" i="2" s="1"/>
  <c r="C53" i="2"/>
  <c r="G53" i="2" l="1"/>
  <c r="P53" i="2" s="1"/>
  <c r="C54" i="2"/>
  <c r="G54" i="2" l="1"/>
  <c r="P54" i="2" s="1"/>
  <c r="C55" i="2"/>
  <c r="G55" i="2" l="1"/>
  <c r="P55" i="2" s="1"/>
  <c r="C56" i="2"/>
  <c r="G56" i="2" l="1"/>
  <c r="P56" i="2" s="1"/>
  <c r="C57" i="2"/>
  <c r="G57" i="2" l="1"/>
  <c r="P57" i="2" s="1"/>
  <c r="C58" i="2"/>
  <c r="G58" i="2" l="1"/>
  <c r="P58" i="2" s="1"/>
  <c r="C59" i="2"/>
  <c r="G59" i="2" l="1"/>
  <c r="P59" i="2" s="1"/>
  <c r="C60" i="2"/>
  <c r="G60" i="2" l="1"/>
  <c r="P60" i="2" s="1"/>
  <c r="C61" i="2"/>
  <c r="G61" i="2" l="1"/>
  <c r="P61" i="2" s="1"/>
  <c r="C62" i="2"/>
  <c r="G62" i="2" l="1"/>
  <c r="P62" i="2" s="1"/>
  <c r="C63" i="2"/>
  <c r="G63" i="2" l="1"/>
  <c r="P63" i="2" s="1"/>
  <c r="C64" i="2"/>
  <c r="G64" i="2" l="1"/>
  <c r="P64" i="2" s="1"/>
  <c r="C65" i="2"/>
  <c r="G65" i="2" l="1"/>
  <c r="P65" i="2" s="1"/>
  <c r="C66" i="2"/>
  <c r="G66" i="2" l="1"/>
  <c r="P66" i="2" s="1"/>
  <c r="C67" i="2"/>
  <c r="G67" i="2" l="1"/>
  <c r="P67" i="2" s="1"/>
  <c r="C68" i="2"/>
  <c r="G68" i="2" l="1"/>
  <c r="P68" i="2" s="1"/>
  <c r="C69" i="2"/>
  <c r="G69" i="2" l="1"/>
  <c r="P69" i="2" s="1"/>
  <c r="C70" i="2"/>
  <c r="G70" i="2" l="1"/>
  <c r="P70" i="2" s="1"/>
  <c r="C71" i="2"/>
  <c r="G71" i="2" l="1"/>
  <c r="P71" i="2" s="1"/>
  <c r="C72" i="2"/>
  <c r="G72" i="2" l="1"/>
  <c r="P72" i="2" s="1"/>
  <c r="C73" i="2"/>
  <c r="G73" i="2" l="1"/>
  <c r="P73" i="2" s="1"/>
  <c r="C74" i="2"/>
  <c r="G74" i="2" l="1"/>
  <c r="P74" i="2" s="1"/>
  <c r="C75" i="2"/>
  <c r="G75" i="2" l="1"/>
  <c r="P75" i="2" s="1"/>
  <c r="C76" i="2"/>
  <c r="G76" i="2" l="1"/>
  <c r="P76" i="2" s="1"/>
  <c r="C77" i="2"/>
  <c r="G77" i="2" l="1"/>
  <c r="P77" i="2" s="1"/>
  <c r="C78" i="2"/>
  <c r="G78" i="2" l="1"/>
  <c r="P78" i="2" s="1"/>
  <c r="C79" i="2"/>
  <c r="G79" i="2" l="1"/>
  <c r="P79" i="2" s="1"/>
  <c r="C80" i="2"/>
  <c r="G80" i="2" l="1"/>
  <c r="P80" i="2" s="1"/>
  <c r="C81" i="2"/>
  <c r="G81" i="2" l="1"/>
  <c r="P81" i="2" s="1"/>
  <c r="C82" i="2"/>
  <c r="G82" i="2" l="1"/>
  <c r="P82" i="2" s="1"/>
  <c r="C83" i="2"/>
  <c r="G83" i="2" l="1"/>
  <c r="P83" i="2" s="1"/>
  <c r="C84" i="2"/>
  <c r="G84" i="2" l="1"/>
  <c r="P84" i="2" s="1"/>
  <c r="C85" i="2"/>
  <c r="G85" i="2" l="1"/>
  <c r="P85" i="2" s="1"/>
  <c r="C86" i="2"/>
  <c r="G86" i="2" l="1"/>
  <c r="P86" i="2" s="1"/>
  <c r="C87" i="2"/>
  <c r="G87" i="2" l="1"/>
  <c r="P87" i="2" s="1"/>
  <c r="C88" i="2"/>
  <c r="G88" i="2" l="1"/>
  <c r="P88" i="2" s="1"/>
  <c r="C89" i="2"/>
  <c r="G89" i="2" l="1"/>
  <c r="P89" i="2" s="1"/>
  <c r="C90" i="2"/>
  <c r="G90" i="2" l="1"/>
  <c r="P90" i="2" s="1"/>
  <c r="C91" i="2"/>
  <c r="G91" i="2" l="1"/>
  <c r="P91" i="2" s="1"/>
  <c r="C92" i="2"/>
  <c r="G92" i="2" l="1"/>
  <c r="P92" i="2" s="1"/>
  <c r="C93" i="2"/>
  <c r="G93" i="2" l="1"/>
  <c r="P93" i="2" s="1"/>
  <c r="C94" i="2"/>
  <c r="G94" i="2" l="1"/>
  <c r="P94" i="2" s="1"/>
  <c r="C95" i="2"/>
  <c r="G95" i="2" l="1"/>
  <c r="P95" i="2" s="1"/>
  <c r="C96" i="2"/>
  <c r="G96" i="2" l="1"/>
  <c r="P96" i="2" s="1"/>
  <c r="C97" i="2"/>
  <c r="G97" i="2" l="1"/>
  <c r="P97" i="2" s="1"/>
  <c r="C98" i="2"/>
  <c r="G98" i="2" l="1"/>
  <c r="P98" i="2" s="1"/>
  <c r="C99" i="2"/>
  <c r="G99" i="2" l="1"/>
  <c r="P99" i="2" s="1"/>
  <c r="C100" i="2"/>
  <c r="G100" i="2" l="1"/>
  <c r="P100" i="2" s="1"/>
  <c r="C101" i="2"/>
  <c r="G101" i="2" l="1"/>
  <c r="P101" i="2" s="1"/>
  <c r="C102" i="2"/>
  <c r="G102" i="2" l="1"/>
  <c r="P102" i="2" s="1"/>
  <c r="C103" i="2"/>
  <c r="G103" i="2" l="1"/>
  <c r="P103" i="2" s="1"/>
  <c r="C104" i="2"/>
  <c r="G104" i="2" l="1"/>
  <c r="P104" i="2" s="1"/>
  <c r="C105" i="2"/>
  <c r="G105" i="2" l="1"/>
  <c r="P105" i="2" s="1"/>
  <c r="C106" i="2"/>
  <c r="G106" i="2" l="1"/>
  <c r="P106" i="2" s="1"/>
  <c r="C107" i="2"/>
  <c r="G107" i="2" l="1"/>
  <c r="P107" i="2" s="1"/>
  <c r="C108" i="2"/>
  <c r="G108" i="2" l="1"/>
  <c r="P108" i="2" s="1"/>
  <c r="C109" i="2"/>
  <c r="G109" i="2" l="1"/>
  <c r="P109" i="2" s="1"/>
  <c r="C110" i="2"/>
  <c r="G110" i="2" l="1"/>
  <c r="P110" i="2" s="1"/>
  <c r="C111" i="2"/>
  <c r="G111" i="2" l="1"/>
  <c r="P111" i="2" s="1"/>
  <c r="C112" i="2"/>
  <c r="G112" i="2" l="1"/>
  <c r="P112" i="2" s="1"/>
  <c r="C113" i="2"/>
  <c r="G113" i="2" l="1"/>
  <c r="P113" i="2" s="1"/>
  <c r="C114" i="2"/>
  <c r="G114" i="2" l="1"/>
  <c r="P114" i="2" s="1"/>
  <c r="C115" i="2"/>
  <c r="G115" i="2" l="1"/>
  <c r="P115" i="2" s="1"/>
  <c r="C116" i="2"/>
  <c r="G116" i="2" l="1"/>
  <c r="P116" i="2" s="1"/>
  <c r="C117" i="2"/>
  <c r="G117" i="2" l="1"/>
  <c r="P117" i="2" s="1"/>
  <c r="C118" i="2"/>
  <c r="G118" i="2" l="1"/>
  <c r="P118" i="2" s="1"/>
  <c r="C119" i="2"/>
  <c r="G119" i="2" l="1"/>
  <c r="P119" i="2" s="1"/>
  <c r="C120" i="2"/>
  <c r="G120" i="2" l="1"/>
  <c r="P120" i="2" s="1"/>
  <c r="C121" i="2"/>
  <c r="G121" i="2" l="1"/>
  <c r="P121" i="2" s="1"/>
  <c r="C122" i="2"/>
  <c r="G122" i="2" l="1"/>
  <c r="P122" i="2" s="1"/>
  <c r="C123" i="2"/>
  <c r="G123" i="2" l="1"/>
  <c r="P123" i="2" s="1"/>
  <c r="C124" i="2"/>
  <c r="G124" i="2" l="1"/>
  <c r="P124" i="2" s="1"/>
  <c r="C125" i="2"/>
  <c r="G125" i="2" l="1"/>
  <c r="P125" i="2" s="1"/>
  <c r="C126" i="2"/>
  <c r="G126" i="2" l="1"/>
  <c r="P126" i="2" s="1"/>
  <c r="C127" i="2"/>
  <c r="G127" i="2" l="1"/>
  <c r="P127" i="2" s="1"/>
  <c r="C128" i="2"/>
  <c r="G128" i="2" l="1"/>
  <c r="P128" i="2" s="1"/>
  <c r="C129" i="2"/>
  <c r="G129" i="2" l="1"/>
  <c r="P129" i="2" s="1"/>
  <c r="C130" i="2"/>
  <c r="G130" i="2" l="1"/>
  <c r="P130" i="2" s="1"/>
  <c r="C131" i="2"/>
  <c r="G131" i="2" l="1"/>
  <c r="P131" i="2" s="1"/>
  <c r="C132" i="2"/>
  <c r="G132" i="2" l="1"/>
  <c r="P132" i="2" s="1"/>
  <c r="C133" i="2"/>
  <c r="G133" i="2" l="1"/>
  <c r="P133" i="2" s="1"/>
  <c r="C134" i="2"/>
  <c r="G134" i="2" l="1"/>
  <c r="P134" i="2" s="1"/>
  <c r="C135" i="2"/>
  <c r="G135" i="2" l="1"/>
  <c r="P135" i="2" s="1"/>
  <c r="C136" i="2"/>
  <c r="G136" i="2" l="1"/>
  <c r="P136" i="2" s="1"/>
  <c r="C137" i="2"/>
  <c r="G137" i="2" l="1"/>
  <c r="P137" i="2" s="1"/>
  <c r="C138" i="2"/>
  <c r="G138" i="2" l="1"/>
  <c r="P138" i="2" s="1"/>
  <c r="C139" i="2"/>
  <c r="G139" i="2" l="1"/>
  <c r="P139" i="2" s="1"/>
  <c r="C140" i="2"/>
  <c r="G140" i="2" l="1"/>
  <c r="P140" i="2" s="1"/>
  <c r="C141" i="2"/>
  <c r="G141" i="2" l="1"/>
  <c r="P141" i="2" s="1"/>
  <c r="C142" i="2"/>
  <c r="G142" i="2" l="1"/>
  <c r="P142" i="2" s="1"/>
  <c r="C143" i="2"/>
  <c r="G143" i="2" l="1"/>
  <c r="P143" i="2" s="1"/>
  <c r="C144" i="2"/>
  <c r="G144" i="2" l="1"/>
  <c r="P144" i="2" s="1"/>
  <c r="C145" i="2"/>
  <c r="G145" i="2" l="1"/>
  <c r="P145" i="2" s="1"/>
  <c r="C146" i="2"/>
  <c r="G146" i="2" l="1"/>
  <c r="P146" i="2" s="1"/>
  <c r="C147" i="2"/>
  <c r="G147" i="2" l="1"/>
  <c r="P147" i="2" s="1"/>
  <c r="C148" i="2"/>
  <c r="G148" i="2" l="1"/>
  <c r="P148" i="2" s="1"/>
  <c r="C149" i="2"/>
  <c r="G149" i="2" l="1"/>
  <c r="P149" i="2" s="1"/>
  <c r="C150" i="2"/>
  <c r="G150" i="2" l="1"/>
  <c r="P150" i="2" s="1"/>
  <c r="C151" i="2"/>
  <c r="G151" i="2" l="1"/>
  <c r="P151" i="2" s="1"/>
  <c r="C152" i="2"/>
  <c r="G152" i="2" l="1"/>
  <c r="P152" i="2" s="1"/>
  <c r="C153" i="2"/>
  <c r="G153" i="2" l="1"/>
  <c r="P153" i="2" s="1"/>
  <c r="C154" i="2"/>
  <c r="G154" i="2" l="1"/>
  <c r="P154" i="2" s="1"/>
  <c r="C155" i="2"/>
  <c r="G155" i="2" l="1"/>
  <c r="P155" i="2" s="1"/>
  <c r="C156" i="2"/>
  <c r="G156" i="2" l="1"/>
  <c r="P156" i="2" s="1"/>
  <c r="C157" i="2"/>
  <c r="G157" i="2" l="1"/>
  <c r="P157" i="2" s="1"/>
  <c r="C158" i="2"/>
  <c r="G158" i="2" l="1"/>
  <c r="P158" i="2" s="1"/>
  <c r="C159" i="2"/>
  <c r="G159" i="2" l="1"/>
  <c r="P159" i="2" s="1"/>
  <c r="C160" i="2"/>
  <c r="G160" i="2" l="1"/>
  <c r="P160" i="2" s="1"/>
  <c r="C161" i="2"/>
  <c r="G161" i="2" l="1"/>
  <c r="P161" i="2" s="1"/>
  <c r="C162" i="2"/>
  <c r="G162" i="2" l="1"/>
  <c r="P162" i="2" s="1"/>
  <c r="C163" i="2"/>
  <c r="G163" i="2" l="1"/>
  <c r="P163" i="2" s="1"/>
  <c r="C164" i="2"/>
  <c r="G164" i="2" l="1"/>
  <c r="P164" i="2" s="1"/>
  <c r="C165" i="2"/>
  <c r="G165" i="2" l="1"/>
  <c r="P165" i="2" s="1"/>
  <c r="C166" i="2"/>
  <c r="G166" i="2" l="1"/>
  <c r="P166" i="2" s="1"/>
  <c r="C167" i="2"/>
  <c r="G167" i="2" l="1"/>
  <c r="P167" i="2" s="1"/>
  <c r="C168" i="2"/>
  <c r="G168" i="2" l="1"/>
  <c r="P168" i="2" s="1"/>
  <c r="C169" i="2"/>
  <c r="G169" i="2" l="1"/>
  <c r="P169" i="2" s="1"/>
  <c r="C170" i="2"/>
  <c r="G170" i="2" l="1"/>
  <c r="P170" i="2" s="1"/>
  <c r="C171" i="2"/>
  <c r="G171" i="2" l="1"/>
  <c r="P171" i="2" s="1"/>
  <c r="C172" i="2"/>
  <c r="G172" i="2" l="1"/>
  <c r="P172" i="2" s="1"/>
  <c r="C173" i="2"/>
  <c r="G173" i="2" l="1"/>
  <c r="P173" i="2" s="1"/>
  <c r="C174" i="2"/>
  <c r="G174" i="2" l="1"/>
  <c r="P174" i="2" s="1"/>
  <c r="C175" i="2"/>
  <c r="G175" i="2" l="1"/>
  <c r="P175" i="2" s="1"/>
  <c r="C176" i="2"/>
  <c r="G176" i="2" l="1"/>
  <c r="P176" i="2" s="1"/>
  <c r="C177" i="2"/>
  <c r="G177" i="2" l="1"/>
  <c r="P177" i="2" s="1"/>
  <c r="C178" i="2"/>
  <c r="G178" i="2" l="1"/>
  <c r="P178" i="2" s="1"/>
  <c r="C179" i="2"/>
  <c r="G179" i="2" l="1"/>
  <c r="P179" i="2" s="1"/>
  <c r="C180" i="2"/>
  <c r="G180" i="2" l="1"/>
  <c r="P180" i="2" s="1"/>
  <c r="C181" i="2"/>
  <c r="G181" i="2" l="1"/>
  <c r="P181" i="2" s="1"/>
  <c r="C182" i="2"/>
  <c r="G182" i="2" l="1"/>
  <c r="P182" i="2" s="1"/>
  <c r="C183" i="2"/>
  <c r="G183" i="2" l="1"/>
  <c r="P183" i="2" s="1"/>
  <c r="C184" i="2"/>
  <c r="G184" i="2" l="1"/>
  <c r="P184" i="2" s="1"/>
  <c r="C185" i="2"/>
  <c r="G185" i="2" l="1"/>
  <c r="P185" i="2" s="1"/>
  <c r="C186" i="2"/>
  <c r="G186" i="2" l="1"/>
  <c r="P186" i="2" s="1"/>
  <c r="C187" i="2"/>
  <c r="G187" i="2" l="1"/>
  <c r="P187" i="2" s="1"/>
  <c r="C188" i="2"/>
  <c r="G188" i="2" l="1"/>
  <c r="P188" i="2" s="1"/>
  <c r="C189" i="2"/>
  <c r="G189" i="2" l="1"/>
  <c r="P189" i="2" s="1"/>
  <c r="C190" i="2"/>
  <c r="G190" i="2" l="1"/>
  <c r="P190" i="2" s="1"/>
  <c r="C191" i="2"/>
  <c r="G191" i="2" l="1"/>
  <c r="P191" i="2" s="1"/>
  <c r="C192" i="2"/>
  <c r="G192" i="2" l="1"/>
  <c r="P192" i="2" s="1"/>
  <c r="C193" i="2"/>
  <c r="G193" i="2" l="1"/>
  <c r="P193" i="2" s="1"/>
  <c r="C194" i="2"/>
  <c r="G194" i="2" l="1"/>
  <c r="P194" i="2" s="1"/>
  <c r="C195" i="2"/>
  <c r="G195" i="2" l="1"/>
  <c r="P195" i="2" s="1"/>
  <c r="C196" i="2"/>
  <c r="G196" i="2" l="1"/>
  <c r="P196" i="2" s="1"/>
  <c r="C197" i="2"/>
  <c r="G197" i="2" l="1"/>
  <c r="P197" i="2" s="1"/>
  <c r="C198" i="2"/>
  <c r="G198" i="2" l="1"/>
  <c r="P198" i="2" s="1"/>
  <c r="C199" i="2"/>
  <c r="G199" i="2" l="1"/>
  <c r="P199" i="2" s="1"/>
  <c r="C200" i="2"/>
  <c r="G200" i="2" l="1"/>
  <c r="P200" i="2" s="1"/>
  <c r="C201" i="2"/>
  <c r="D2" i="2" l="1"/>
  <c r="M2" i="2" s="1"/>
  <c r="G201" i="2"/>
  <c r="P201" i="2" s="1"/>
  <c r="D3" i="2" l="1"/>
  <c r="M3" i="2" s="1"/>
  <c r="D4" i="2" l="1"/>
  <c r="M4" i="2" s="1"/>
  <c r="D5" i="2" l="1"/>
  <c r="M5" i="2" s="1"/>
  <c r="D6" i="2" l="1"/>
  <c r="M6" i="2" s="1"/>
  <c r="D7" i="2" l="1"/>
  <c r="M7" i="2" s="1"/>
  <c r="D8" i="2" l="1"/>
  <c r="M8" i="2" s="1"/>
  <c r="D9" i="2" l="1"/>
  <c r="M9" i="2" s="1"/>
  <c r="D10" i="2" l="1"/>
  <c r="M10" i="2" s="1"/>
  <c r="D11" i="2" l="1"/>
  <c r="M11" i="2" s="1"/>
  <c r="D12" i="2" l="1"/>
  <c r="M12" i="2" s="1"/>
  <c r="D13" i="2" l="1"/>
  <c r="M13" i="2" s="1"/>
  <c r="D14" i="2" l="1"/>
  <c r="M14" i="2" s="1"/>
  <c r="D15" i="2" l="1"/>
  <c r="M15" i="2" s="1"/>
  <c r="D16" i="2" l="1"/>
  <c r="M16" i="2" s="1"/>
  <c r="D17" i="2" l="1"/>
  <c r="M17" i="2" s="1"/>
  <c r="D18" i="2" l="1"/>
  <c r="M18" i="2" s="1"/>
  <c r="D19" i="2" l="1"/>
  <c r="M19" i="2" s="1"/>
  <c r="D20" i="2" l="1"/>
  <c r="M20" i="2" s="1"/>
  <c r="D21" i="2" l="1"/>
  <c r="M21" i="2" s="1"/>
  <c r="D22" i="2" l="1"/>
  <c r="M22" i="2" s="1"/>
  <c r="D23" i="2" l="1"/>
  <c r="M23" i="2" s="1"/>
  <c r="D24" i="2" l="1"/>
  <c r="M24" i="2" s="1"/>
  <c r="D25" i="2" l="1"/>
  <c r="M25" i="2" s="1"/>
  <c r="D26" i="2" l="1"/>
  <c r="M26" i="2" s="1"/>
  <c r="D27" i="2" l="1"/>
  <c r="M27" i="2" s="1"/>
  <c r="D28" i="2" l="1"/>
  <c r="M28" i="2" s="1"/>
  <c r="D29" i="2" l="1"/>
  <c r="M29" i="2" s="1"/>
  <c r="D30" i="2" l="1"/>
  <c r="M30" i="2" s="1"/>
  <c r="D31" i="2" l="1"/>
  <c r="M31" i="2" s="1"/>
  <c r="D32" i="2" l="1"/>
  <c r="M32" i="2" s="1"/>
  <c r="D33" i="2" l="1"/>
  <c r="M33" i="2" s="1"/>
  <c r="D34" i="2" l="1"/>
  <c r="M34" i="2" s="1"/>
  <c r="D35" i="2" l="1"/>
  <c r="M35" i="2" s="1"/>
  <c r="D36" i="2" l="1"/>
  <c r="M36" i="2" s="1"/>
  <c r="D37" i="2" l="1"/>
  <c r="M37" i="2" s="1"/>
  <c r="D38" i="2" l="1"/>
  <c r="M38" i="2" s="1"/>
  <c r="D39" i="2" l="1"/>
  <c r="M39" i="2" s="1"/>
  <c r="D40" i="2" l="1"/>
  <c r="M40" i="2" s="1"/>
  <c r="D41" i="2" l="1"/>
  <c r="M41" i="2" s="1"/>
  <c r="D42" i="2" l="1"/>
  <c r="M42" i="2" s="1"/>
  <c r="D43" i="2" l="1"/>
  <c r="M43" i="2" s="1"/>
  <c r="D44" i="2" l="1"/>
  <c r="M44" i="2" s="1"/>
  <c r="D45" i="2" l="1"/>
  <c r="M45" i="2" s="1"/>
  <c r="D46" i="2" l="1"/>
  <c r="M46" i="2" s="1"/>
  <c r="D47" i="2" l="1"/>
  <c r="M47" i="2" s="1"/>
  <c r="D48" i="2" l="1"/>
  <c r="M48" i="2" s="1"/>
  <c r="D49" i="2" l="1"/>
  <c r="M49" i="2" s="1"/>
  <c r="D50" i="2" l="1"/>
  <c r="M50" i="2" s="1"/>
  <c r="D51" i="2" l="1"/>
  <c r="M51" i="2" s="1"/>
  <c r="W2" i="2" l="1"/>
  <c r="D52" i="2"/>
  <c r="M52" i="2" s="1"/>
  <c r="D53" i="2" l="1"/>
  <c r="M53" i="2" s="1"/>
  <c r="D54" i="2" l="1"/>
  <c r="M54" i="2" s="1"/>
  <c r="D55" i="2" l="1"/>
  <c r="M55" i="2" s="1"/>
  <c r="D56" i="2" l="1"/>
  <c r="M56" i="2" s="1"/>
  <c r="D57" i="2" l="1"/>
  <c r="M57" i="2" s="1"/>
  <c r="D58" i="2" l="1"/>
  <c r="M58" i="2" s="1"/>
  <c r="D59" i="2" l="1"/>
  <c r="M59" i="2" s="1"/>
  <c r="D60" i="2" l="1"/>
  <c r="M60" i="2" s="1"/>
  <c r="D61" i="2" l="1"/>
  <c r="M61" i="2" s="1"/>
  <c r="D62" i="2" l="1"/>
  <c r="M62" i="2" s="1"/>
  <c r="D63" i="2" l="1"/>
  <c r="M63" i="2" s="1"/>
  <c r="D64" i="2" l="1"/>
  <c r="M64" i="2" s="1"/>
  <c r="D65" i="2" l="1"/>
  <c r="M65" i="2" s="1"/>
  <c r="D66" i="2" l="1"/>
  <c r="M66" i="2" s="1"/>
  <c r="D67" i="2" l="1"/>
  <c r="M67" i="2" s="1"/>
  <c r="D68" i="2" l="1"/>
  <c r="M68" i="2" s="1"/>
  <c r="D69" i="2" l="1"/>
  <c r="M69" i="2" s="1"/>
  <c r="D70" i="2" l="1"/>
  <c r="M70" i="2" s="1"/>
  <c r="D71" i="2" l="1"/>
  <c r="M71" i="2" s="1"/>
  <c r="D72" i="2" l="1"/>
  <c r="M72" i="2" s="1"/>
  <c r="D73" i="2" l="1"/>
  <c r="M73" i="2" s="1"/>
  <c r="D74" i="2" l="1"/>
  <c r="M74" i="2" s="1"/>
  <c r="D75" i="2" l="1"/>
  <c r="M75" i="2" s="1"/>
  <c r="D76" i="2" l="1"/>
  <c r="M76" i="2" s="1"/>
  <c r="D77" i="2" l="1"/>
  <c r="M77" i="2" s="1"/>
  <c r="D78" i="2" l="1"/>
  <c r="M78" i="2" s="1"/>
  <c r="D79" i="2" l="1"/>
  <c r="M79" i="2" s="1"/>
  <c r="D80" i="2" l="1"/>
  <c r="M80" i="2" s="1"/>
  <c r="D81" i="2" l="1"/>
  <c r="M81" i="2" s="1"/>
  <c r="D82" i="2" l="1"/>
  <c r="M82" i="2" s="1"/>
  <c r="D83" i="2" l="1"/>
  <c r="M83" i="2" s="1"/>
  <c r="D84" i="2" l="1"/>
  <c r="M84" i="2" s="1"/>
  <c r="D85" i="2" l="1"/>
  <c r="M85" i="2" s="1"/>
  <c r="D86" i="2" l="1"/>
  <c r="M86" i="2" s="1"/>
  <c r="D87" i="2" l="1"/>
  <c r="M87" i="2" s="1"/>
  <c r="D88" i="2" l="1"/>
  <c r="M88" i="2" s="1"/>
  <c r="D89" i="2" l="1"/>
  <c r="M89" i="2" s="1"/>
  <c r="D90" i="2" l="1"/>
  <c r="M90" i="2" s="1"/>
  <c r="D91" i="2" l="1"/>
  <c r="M91" i="2" s="1"/>
  <c r="D92" i="2" l="1"/>
  <c r="M92" i="2" s="1"/>
  <c r="D93" i="2" l="1"/>
  <c r="M93" i="2" s="1"/>
  <c r="D94" i="2" l="1"/>
  <c r="M94" i="2" s="1"/>
  <c r="D95" i="2" l="1"/>
  <c r="M95" i="2" s="1"/>
  <c r="D96" i="2" l="1"/>
  <c r="M96" i="2" s="1"/>
  <c r="D97" i="2" l="1"/>
  <c r="M97" i="2" s="1"/>
  <c r="D98" i="2" l="1"/>
  <c r="M98" i="2" s="1"/>
  <c r="D99" i="2" l="1"/>
  <c r="M99" i="2" s="1"/>
  <c r="D100" i="2" l="1"/>
  <c r="M100" i="2" s="1"/>
  <c r="D101" i="2" l="1"/>
  <c r="M101" i="2" s="1"/>
  <c r="D102" i="2" l="1"/>
  <c r="M102" i="2" s="1"/>
  <c r="D103" i="2" l="1"/>
  <c r="M103" i="2" s="1"/>
  <c r="D104" i="2" l="1"/>
  <c r="M104" i="2" s="1"/>
  <c r="D105" i="2" l="1"/>
  <c r="M105" i="2" s="1"/>
  <c r="D106" i="2" l="1"/>
  <c r="M106" i="2" s="1"/>
  <c r="D107" i="2" l="1"/>
  <c r="M107" i="2" s="1"/>
  <c r="D108" i="2" l="1"/>
  <c r="M108" i="2" s="1"/>
  <c r="D109" i="2" l="1"/>
  <c r="M109" i="2" s="1"/>
  <c r="D110" i="2" l="1"/>
  <c r="M110" i="2" s="1"/>
  <c r="D111" i="2" l="1"/>
  <c r="M111" i="2" s="1"/>
  <c r="D112" i="2" l="1"/>
  <c r="M112" i="2" s="1"/>
  <c r="D113" i="2" l="1"/>
  <c r="M113" i="2" s="1"/>
  <c r="D114" i="2" l="1"/>
  <c r="M114" i="2" s="1"/>
  <c r="D115" i="2" l="1"/>
  <c r="M115" i="2" s="1"/>
  <c r="D116" i="2" l="1"/>
  <c r="M116" i="2" s="1"/>
  <c r="D117" i="2" l="1"/>
  <c r="M117" i="2" s="1"/>
  <c r="D118" i="2" l="1"/>
  <c r="M118" i="2" s="1"/>
  <c r="D119" i="2" l="1"/>
  <c r="M119" i="2" s="1"/>
  <c r="D120" i="2" l="1"/>
  <c r="M120" i="2" s="1"/>
  <c r="D121" i="2" l="1"/>
  <c r="M121" i="2" s="1"/>
  <c r="D122" i="2" l="1"/>
  <c r="M122" i="2" s="1"/>
  <c r="D123" i="2" l="1"/>
  <c r="M123" i="2" s="1"/>
  <c r="D124" i="2" l="1"/>
  <c r="M124" i="2" s="1"/>
  <c r="D125" i="2" l="1"/>
  <c r="M125" i="2" s="1"/>
  <c r="D126" i="2" l="1"/>
  <c r="M126" i="2" s="1"/>
  <c r="D127" i="2" l="1"/>
  <c r="M127" i="2" s="1"/>
  <c r="D128" i="2" l="1"/>
  <c r="M128" i="2" s="1"/>
  <c r="D129" i="2" l="1"/>
  <c r="M129" i="2" s="1"/>
  <c r="D130" i="2" l="1"/>
  <c r="M130" i="2" s="1"/>
  <c r="D131" i="2" l="1"/>
  <c r="M131" i="2" s="1"/>
  <c r="D132" i="2" l="1"/>
  <c r="M132" i="2" s="1"/>
  <c r="D133" i="2" l="1"/>
  <c r="M133" i="2" s="1"/>
  <c r="D134" i="2" l="1"/>
  <c r="M134" i="2" s="1"/>
  <c r="D135" i="2" l="1"/>
  <c r="M135" i="2" s="1"/>
  <c r="D136" i="2" l="1"/>
  <c r="M136" i="2" s="1"/>
  <c r="D137" i="2" l="1"/>
  <c r="M137" i="2" s="1"/>
  <c r="D138" i="2" l="1"/>
  <c r="M138" i="2" s="1"/>
  <c r="D139" i="2" l="1"/>
  <c r="M139" i="2" s="1"/>
  <c r="D140" i="2" l="1"/>
  <c r="M140" i="2" s="1"/>
  <c r="D141" i="2" l="1"/>
  <c r="M141" i="2" s="1"/>
  <c r="D142" i="2" l="1"/>
  <c r="M142" i="2" s="1"/>
  <c r="D143" i="2" l="1"/>
  <c r="M143" i="2" s="1"/>
  <c r="D144" i="2" l="1"/>
  <c r="M144" i="2" s="1"/>
  <c r="D145" i="2" l="1"/>
  <c r="M145" i="2" s="1"/>
  <c r="D146" i="2" l="1"/>
  <c r="M146" i="2" s="1"/>
  <c r="D147" i="2" l="1"/>
  <c r="M147" i="2" s="1"/>
  <c r="D148" i="2" l="1"/>
  <c r="M148" i="2" s="1"/>
  <c r="D149" i="2" l="1"/>
  <c r="M149" i="2" s="1"/>
  <c r="D150" i="2" l="1"/>
  <c r="M150" i="2" s="1"/>
  <c r="D151" i="2" l="1"/>
  <c r="M151" i="2" s="1"/>
  <c r="D152" i="2" l="1"/>
  <c r="M152" i="2" s="1"/>
  <c r="D153" i="2" l="1"/>
  <c r="M153" i="2" s="1"/>
  <c r="D154" i="2" l="1"/>
  <c r="M154" i="2" s="1"/>
  <c r="D155" i="2" l="1"/>
  <c r="M155" i="2" s="1"/>
  <c r="D156" i="2" l="1"/>
  <c r="M156" i="2" s="1"/>
  <c r="D157" i="2" l="1"/>
  <c r="M157" i="2" s="1"/>
  <c r="D158" i="2" l="1"/>
  <c r="M158" i="2" s="1"/>
  <c r="D159" i="2" l="1"/>
  <c r="M159" i="2" s="1"/>
  <c r="D160" i="2" l="1"/>
  <c r="M160" i="2" s="1"/>
  <c r="D161" i="2" l="1"/>
  <c r="M161" i="2" s="1"/>
  <c r="D162" i="2" l="1"/>
  <c r="M162" i="2" s="1"/>
  <c r="D163" i="2" l="1"/>
  <c r="M163" i="2" s="1"/>
  <c r="D164" i="2" l="1"/>
  <c r="M164" i="2" s="1"/>
  <c r="D165" i="2" l="1"/>
  <c r="M165" i="2" s="1"/>
  <c r="D166" i="2" l="1"/>
  <c r="M166" i="2" s="1"/>
  <c r="D167" i="2" l="1"/>
  <c r="M167" i="2" s="1"/>
  <c r="D168" i="2" l="1"/>
  <c r="M168" i="2" s="1"/>
  <c r="D169" i="2" l="1"/>
  <c r="M169" i="2" s="1"/>
  <c r="D170" i="2" l="1"/>
  <c r="M170" i="2" s="1"/>
  <c r="D171" i="2" l="1"/>
  <c r="M171" i="2" s="1"/>
  <c r="D172" i="2" l="1"/>
  <c r="M172" i="2" s="1"/>
  <c r="D173" i="2" l="1"/>
  <c r="M173" i="2" s="1"/>
  <c r="D174" i="2" l="1"/>
  <c r="M174" i="2" s="1"/>
  <c r="D175" i="2" l="1"/>
  <c r="M175" i="2" s="1"/>
  <c r="D176" i="2" l="1"/>
  <c r="M176" i="2" s="1"/>
  <c r="D177" i="2" l="1"/>
  <c r="M177" i="2" s="1"/>
  <c r="D178" i="2" l="1"/>
  <c r="M178" i="2" s="1"/>
  <c r="D179" i="2" l="1"/>
  <c r="M179" i="2" s="1"/>
  <c r="D180" i="2" l="1"/>
  <c r="M180" i="2" s="1"/>
  <c r="D181" i="2" l="1"/>
  <c r="M181" i="2" s="1"/>
  <c r="D182" i="2" l="1"/>
  <c r="M182" i="2" s="1"/>
  <c r="D183" i="2" l="1"/>
  <c r="M183" i="2" s="1"/>
  <c r="D184" i="2" l="1"/>
  <c r="M184" i="2" s="1"/>
  <c r="D185" i="2" l="1"/>
  <c r="M185" i="2" s="1"/>
  <c r="D186" i="2" l="1"/>
  <c r="M186" i="2" s="1"/>
  <c r="D187" i="2" l="1"/>
  <c r="M187" i="2" s="1"/>
  <c r="D188" i="2" l="1"/>
  <c r="M188" i="2" s="1"/>
  <c r="D189" i="2" l="1"/>
  <c r="M189" i="2" s="1"/>
  <c r="D190" i="2" l="1"/>
  <c r="M190" i="2" s="1"/>
  <c r="D191" i="2" l="1"/>
  <c r="M191" i="2" s="1"/>
  <c r="D192" i="2" l="1"/>
  <c r="M192" i="2" s="1"/>
  <c r="D193" i="2" l="1"/>
  <c r="M193" i="2" s="1"/>
  <c r="D194" i="2" l="1"/>
  <c r="M194" i="2" s="1"/>
  <c r="D195" i="2" l="1"/>
  <c r="M195" i="2" s="1"/>
  <c r="D196" i="2" l="1"/>
  <c r="M196" i="2" s="1"/>
  <c r="D197" i="2" l="1"/>
  <c r="M197" i="2" s="1"/>
  <c r="D198" i="2" l="1"/>
  <c r="M198" i="2" s="1"/>
  <c r="D199" i="2" l="1"/>
  <c r="M199" i="2" s="1"/>
  <c r="D200" i="2" l="1"/>
  <c r="M200" i="2" l="1"/>
  <c r="B37" i="1" s="1"/>
  <c r="D201" i="2"/>
</calcChain>
</file>

<file path=xl/sharedStrings.xml><?xml version="1.0" encoding="utf-8"?>
<sst xmlns="http://schemas.openxmlformats.org/spreadsheetml/2006/main" count="248" uniqueCount="207">
  <si>
    <t>ton</t>
  </si>
  <si>
    <t>Pout (W)</t>
  </si>
  <si>
    <t>Index</t>
  </si>
  <si>
    <t>Time, ton</t>
  </si>
  <si>
    <t>Time, tdemag</t>
  </si>
  <si>
    <t>Time, tres</t>
  </si>
  <si>
    <t>I_L_Mag(ton)</t>
  </si>
  <si>
    <t>I_L_demag(toff)</t>
  </si>
  <si>
    <t>I_off</t>
  </si>
  <si>
    <t>Vsw(ton)</t>
  </si>
  <si>
    <t>Vsw(toff)</t>
  </si>
  <si>
    <t>Vsw(t_res)</t>
  </si>
  <si>
    <t>Parameter</t>
  </si>
  <si>
    <t>Value</t>
  </si>
  <si>
    <t>Input Specs</t>
  </si>
  <si>
    <t>Transformer/ Resonance</t>
  </si>
  <si>
    <t>Timing</t>
  </si>
  <si>
    <t>Lp</t>
  </si>
  <si>
    <t>ton(Lp)</t>
  </si>
  <si>
    <t>tdemag(ton)</t>
  </si>
  <si>
    <t>Tsw(ton)</t>
  </si>
  <si>
    <t>I_SR(toff)</t>
  </si>
  <si>
    <t>I_SR(ton)</t>
  </si>
  <si>
    <t>I_sr(t_res)</t>
  </si>
  <si>
    <t>Vout</t>
  </si>
  <si>
    <t>fsw(Lp)  in kHz</t>
  </si>
  <si>
    <t>Pout</t>
  </si>
  <si>
    <t>fsw(Pout) in kHz</t>
  </si>
  <si>
    <t>ton(Pout)</t>
  </si>
  <si>
    <t>tdemag(Pout)</t>
  </si>
  <si>
    <t>D</t>
  </si>
  <si>
    <t>CCM Vout(D)</t>
  </si>
  <si>
    <t>t_discharge</t>
  </si>
  <si>
    <t>Cin</t>
  </si>
  <si>
    <t>Iterate 1</t>
  </si>
  <si>
    <t>Vbulk min new</t>
  </si>
  <si>
    <t>Iterate 2</t>
  </si>
  <si>
    <t>Iterate 3</t>
  </si>
  <si>
    <t>Iterate 4</t>
  </si>
  <si>
    <t>Vbulk_min_initial</t>
  </si>
  <si>
    <t>fsw_min_desired</t>
  </si>
  <si>
    <t>t_res_initial</t>
  </si>
  <si>
    <t>Lp1</t>
  </si>
  <si>
    <t>T_sw_desired</t>
  </si>
  <si>
    <t>t_res_initial2</t>
  </si>
  <si>
    <t>ton2</t>
  </si>
  <si>
    <t>Lp2</t>
  </si>
  <si>
    <t>t_res_initial3</t>
  </si>
  <si>
    <t>ton3</t>
  </si>
  <si>
    <t>Lp3</t>
  </si>
  <si>
    <t>t_res_initial4</t>
  </si>
  <si>
    <t>ton4</t>
  </si>
  <si>
    <t>Lp4</t>
  </si>
  <si>
    <t>Vsr(ton)</t>
  </si>
  <si>
    <t>Vsr(toff)</t>
  </si>
  <si>
    <t>Vsr(t_res_</t>
  </si>
  <si>
    <t>Cd</t>
  </si>
  <si>
    <t>Nps_selected</t>
  </si>
  <si>
    <t>Currents/ Conductions Losses</t>
  </si>
  <si>
    <t>Vds voltage at turn-on (V)</t>
  </si>
  <si>
    <t>Efficiency estimate after diode bridge</t>
  </si>
  <si>
    <t>Time, tline</t>
  </si>
  <si>
    <t>|Vin(t)|</t>
  </si>
  <si>
    <t>t1</t>
  </si>
  <si>
    <t>t2</t>
  </si>
  <si>
    <t>Time, Vbulk charge</t>
  </si>
  <si>
    <t>Time, Vbulk discharge</t>
  </si>
  <si>
    <t>Vbulk,charge(t)</t>
  </si>
  <si>
    <t>Vbulk_discharge(t)</t>
  </si>
  <si>
    <t>Time2, Vbulk charge</t>
  </si>
  <si>
    <t>Vbulk,charge2(t)</t>
  </si>
  <si>
    <t>Time1, Vbulk discharge0</t>
  </si>
  <si>
    <t>Vbulk,discharge0(t)</t>
  </si>
  <si>
    <t>Time3,Vbulk_discharge</t>
  </si>
  <si>
    <t>Vbulk_discharge_3</t>
  </si>
  <si>
    <t>Cout recommended (uF)</t>
  </si>
  <si>
    <t>Cout selected (uF)</t>
  </si>
  <si>
    <t>ESR (milli-ohms)</t>
  </si>
  <si>
    <t>Vout_ripple (mV)</t>
  </si>
  <si>
    <t>Vout_ripple_Cout (V)</t>
  </si>
  <si>
    <t>Vout_ripple_ESR (V)</t>
  </si>
  <si>
    <t>I_Cout_ripple (A)</t>
  </si>
  <si>
    <t>Vfb</t>
  </si>
  <si>
    <t>Rsense</t>
  </si>
  <si>
    <t>N_valley</t>
  </si>
  <si>
    <t>Valley Lockout</t>
  </si>
  <si>
    <t>No</t>
  </si>
  <si>
    <t>N_valley equation</t>
  </si>
  <si>
    <t>IF(B55="No", 0,IF(AND(B57&lt;1.6,B57&gt;1.4),1,IF(AND(B57&lt;1.4,B57&gt;1.2),2,IF(AND(B57&lt;1.2,B57&gt;1,0),3,IF(B57&lt;1,4,0)))))</t>
  </si>
  <si>
    <t>alpha</t>
  </si>
  <si>
    <t>wo</t>
  </si>
  <si>
    <t>zeta</t>
  </si>
  <si>
    <t>wd</t>
  </si>
  <si>
    <t>Primary winding resistance (mOhm)</t>
  </si>
  <si>
    <t>Npri</t>
  </si>
  <si>
    <t>Nsec</t>
  </si>
  <si>
    <t>Ac (mm^2)</t>
  </si>
  <si>
    <t>Max. flux density (T)</t>
  </si>
  <si>
    <t>Unit</t>
  </si>
  <si>
    <t>Note</t>
  </si>
  <si>
    <t>Hz</t>
  </si>
  <si>
    <t>fline,min</t>
  </si>
  <si>
    <t>%</t>
  </si>
  <si>
    <t>V</t>
  </si>
  <si>
    <t>Desired Vbulk,min</t>
  </si>
  <si>
    <t>C_bulk_recommended</t>
  </si>
  <si>
    <t>μF</t>
  </si>
  <si>
    <t>C_bulk_selected</t>
  </si>
  <si>
    <t xml:space="preserve">Actual Vin,bulk,min </t>
  </si>
  <si>
    <t>Actual Vin,bulk,max</t>
  </si>
  <si>
    <t>A</t>
  </si>
  <si>
    <t>W</t>
  </si>
  <si>
    <t>kHz</t>
  </si>
  <si>
    <t>pF</t>
  </si>
  <si>
    <t>fsw,min,desired</t>
  </si>
  <si>
    <t>μH</t>
  </si>
  <si>
    <t>Lp_selected</t>
  </si>
  <si>
    <t>Tsw</t>
  </si>
  <si>
    <t>s</t>
  </si>
  <si>
    <t>tdemag</t>
  </si>
  <si>
    <t>tres</t>
  </si>
  <si>
    <t>I_pri_peak</t>
  </si>
  <si>
    <t>I_rms_pri</t>
  </si>
  <si>
    <t>P_cond_pri</t>
  </si>
  <si>
    <t>I_SR_peak</t>
  </si>
  <si>
    <t>I_rms_SR</t>
  </si>
  <si>
    <t>I_avg_SR</t>
  </si>
  <si>
    <t>P_cond_SR</t>
  </si>
  <si>
    <t>V_sr_drop</t>
  </si>
  <si>
    <t xml:space="preserve">Iout </t>
  </si>
  <si>
    <t xml:space="preserve">Vout,max </t>
  </si>
  <si>
    <t>Recommended bulk capacitance to achieve Vbulk, droop%</t>
  </si>
  <si>
    <t>-</t>
  </si>
  <si>
    <t>Selected bulk capacitance</t>
  </si>
  <si>
    <t>Actual min. value of bulk capacitor voltage, see "Vin and Vbulk" graph</t>
  </si>
  <si>
    <t>Actual max. value of bulk capacitor voltage, see "Vin and Vbulk" graph</t>
  </si>
  <si>
    <t>Maximum output voltage expected in application</t>
  </si>
  <si>
    <t>Maximum output current expected in application</t>
  </si>
  <si>
    <t>Estimated voltage drop on synchronous rectifier or diode</t>
  </si>
  <si>
    <t>Estimated efficiency not including losses in the diode bridge or EMI filter</t>
  </si>
  <si>
    <t>Calculated output power</t>
  </si>
  <si>
    <t>Selected turns ratio from primary to secondary</t>
  </si>
  <si>
    <t>Selected magnetizing inductance value</t>
  </si>
  <si>
    <t>Lumped switch node capacitance - includes device Coss, transformer interwinding capacitance, layout parasitics, etc</t>
  </si>
  <si>
    <t>AC line frequency</t>
  </si>
  <si>
    <t>Calculated minimum desired voltage on input bulk capacitor. Most calculations are done with this value as an input</t>
  </si>
  <si>
    <t>Output Specs</t>
  </si>
  <si>
    <t>Calculated estimated FET turn-on voltage</t>
  </si>
  <si>
    <t>Calculated switching period</t>
  </si>
  <si>
    <t>Calculated FET on-time</t>
  </si>
  <si>
    <t>Calculated inductance demagnetizing time</t>
  </si>
  <si>
    <t>Calculated primary peak current</t>
  </si>
  <si>
    <t>Calculated time of DCM resonant ring</t>
  </si>
  <si>
    <t>Calculated primary rms current</t>
  </si>
  <si>
    <t>Calculated FET conduction loss</t>
  </si>
  <si>
    <t>Calculated peak current on secondary rectifier</t>
  </si>
  <si>
    <t>Calculated rms current on secondary rectifier</t>
  </si>
  <si>
    <t>Calculated avg current on secondary rectifier</t>
  </si>
  <si>
    <t>SR or Diode</t>
  </si>
  <si>
    <t>Synchronous FET</t>
  </si>
  <si>
    <t>Rdson_SR/Vfwd_D</t>
  </si>
  <si>
    <t>On-resistance of synchronous FET or forward voltage drop of diode</t>
  </si>
  <si>
    <t>Calculated secondary rectfier conduction loss</t>
  </si>
  <si>
    <t>Choose Synchronous FET or Diode to estimate secondary side conduction losses</t>
  </si>
  <si>
    <t>Calculated switching frequency at Vin,bulk,min</t>
  </si>
  <si>
    <t>LMG36xx Quasi-Resonant Flyback Power Stage Design Calculator</t>
  </si>
  <si>
    <t>How to Use:</t>
  </si>
  <si>
    <t>All yellow cells are user inputs</t>
  </si>
  <si>
    <t>All dark green cells are recommended values</t>
  </si>
  <si>
    <t>All light green cells are calculated values</t>
  </si>
  <si>
    <r>
      <t xml:space="preserve">Disclaimer
</t>
    </r>
    <r>
      <rPr>
        <i/>
        <sz val="10"/>
        <color theme="1"/>
        <rFont val="Calibri"/>
        <family val="2"/>
        <scheme val="minor"/>
      </rPr>
      <t>This product is designed as an aid for customers of Texas Instruments. No warranties, either expressed or implied, with respect to this software or its fitness for any particular purpose, are claimed by Texas Instruments or the author. The software is licensed solely on an "as is" basis. The entire risk as to its quality and performance is with the customer.</t>
    </r>
  </si>
  <si>
    <t>Desired ratio of min. bulk capacitor voltage to peak of rectified AC line, see "Vin and Vbulk" graph</t>
  </si>
  <si>
    <t>Desired Vbulk,droop</t>
  </si>
  <si>
    <t>Nvalley select</t>
  </si>
  <si>
    <t>Desired resonant valley where FET is switched on</t>
  </si>
  <si>
    <t xml:space="preserve">Recommended magnetizing inductance value to achieve desired switching frequency </t>
  </si>
  <si>
    <t>t_res_initial5</t>
  </si>
  <si>
    <t>ton5</t>
  </si>
  <si>
    <t>Lp5</t>
  </si>
  <si>
    <t>Desired switching frequency at Vinbulk,min</t>
  </si>
  <si>
    <t xml:space="preserve">Primary FET </t>
  </si>
  <si>
    <t>Device</t>
  </si>
  <si>
    <r>
      <t>LMG36x2 (120m</t>
    </r>
    <r>
      <rPr>
        <sz val="11"/>
        <color theme="1"/>
        <rFont val="Calibri"/>
        <family val="2"/>
      </rPr>
      <t>Ω)</t>
    </r>
  </si>
  <si>
    <t>LMG36x4 (170mΩ)</t>
  </si>
  <si>
    <t>LMG36x6 (270mΩ)</t>
  </si>
  <si>
    <t>Lp_recommended</t>
  </si>
  <si>
    <t>fsw,min,actual</t>
  </si>
  <si>
    <t>Input Type</t>
  </si>
  <si>
    <t>Input type</t>
  </si>
  <si>
    <t>DC</t>
  </si>
  <si>
    <t>AC</t>
  </si>
  <si>
    <t xml:space="preserve">Minimum AC line or DC input expected in application. This is chosen as the worst case-design point </t>
  </si>
  <si>
    <t>Vbulk, max</t>
  </si>
  <si>
    <t>Vin</t>
  </si>
  <si>
    <r>
      <t>mm</t>
    </r>
    <r>
      <rPr>
        <vertAlign val="superscript"/>
        <sz val="11"/>
        <color theme="1"/>
        <rFont val="Calibri"/>
        <family val="2"/>
        <scheme val="minor"/>
      </rPr>
      <t>2</t>
    </r>
  </si>
  <si>
    <t>Effective core area, Ae</t>
  </si>
  <si>
    <t>T</t>
  </si>
  <si>
    <t>Selected effective core area of transformer</t>
  </si>
  <si>
    <t xml:space="preserve">Calculated peak flux density at Vin, bulk,min </t>
  </si>
  <si>
    <t>N_pri</t>
  </si>
  <si>
    <t>B_peak</t>
  </si>
  <si>
    <t>N_sec</t>
  </si>
  <si>
    <t>Selected turns on primary side of transformer</t>
  </si>
  <si>
    <t>Calculated turns on secondary side of transformer</t>
  </si>
  <si>
    <t>turns</t>
  </si>
  <si>
    <t>Diode</t>
  </si>
  <si>
    <r>
      <rPr>
        <b/>
        <i/>
        <sz val="10"/>
        <color theme="1"/>
        <rFont val="Calibri"/>
        <family val="2"/>
        <scheme val="minor"/>
      </rPr>
      <t>Description</t>
    </r>
    <r>
      <rPr>
        <i/>
        <sz val="10"/>
        <color theme="1"/>
        <rFont val="Calibri"/>
        <family val="2"/>
        <scheme val="minor"/>
      </rPr>
      <t xml:space="preserve">
The purpose of this tool is to aid in the design of the main power stage components of a Quasi-Resonant Flyback Converter (QR) with the use of LMG36XX integrated GaN FET. After the user selects required application parameters (i.e.Vin, Vout, Iout, Eff) and power stage component parameters (i.e. Lm, Cd, Nps...), calculations are provided to estimate switching frequency, current stresses, voltage stresses, and estimated power losses.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</si>
</sst>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00"/>
    <numFmt numFmtId="165" formatCode="0.0000000"/>
    <numFmt numFmtId="166" formatCode="0.000"/>
    <numFmt numFmtId="167" formatCode="0.000E+00"/>
    <numFmt numFmtId="168" formatCode="0.0"/>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scheme val="minor"/>
    </font>
    <font>
      <sz val="11"/>
      <color theme="0"/>
      <name val="Calibri"/>
      <family val="2"/>
      <scheme val="minor"/>
    </font>
    <font>
      <sz val="12"/>
      <color theme="1"/>
      <name val="Calibri"/>
      <family val="2"/>
      <scheme val="minor"/>
    </font>
    <font>
      <sz val="11"/>
      <color theme="1"/>
      <name val="Calibri"/>
      <family val="2"/>
    </font>
    <font>
      <sz val="11"/>
      <name val="Calibri"/>
      <family val="2"/>
      <scheme val="minor"/>
    </font>
    <font>
      <b/>
      <i/>
      <sz val="22"/>
      <color theme="0"/>
      <name val="Calibri"/>
      <family val="2"/>
      <scheme val="minor"/>
    </font>
    <font>
      <i/>
      <sz val="12"/>
      <color theme="1"/>
      <name val="Calibri"/>
      <family val="2"/>
      <scheme val="minor"/>
    </font>
    <font>
      <i/>
      <sz val="12"/>
      <color theme="0"/>
      <name val="Calibri"/>
      <family val="2"/>
      <scheme val="minor"/>
    </font>
    <font>
      <i/>
      <sz val="10"/>
      <color theme="1"/>
      <name val="Calibri"/>
      <family val="2"/>
      <scheme val="minor"/>
    </font>
    <font>
      <b/>
      <i/>
      <sz val="10"/>
      <color theme="1"/>
      <name val="Calibri"/>
      <family val="2"/>
      <scheme val="minor"/>
    </font>
    <font>
      <vertAlign val="superscript"/>
      <sz val="11"/>
      <color theme="1"/>
      <name val="Calibri"/>
      <family val="2"/>
      <scheme val="minor"/>
    </font>
  </fonts>
  <fills count="10">
    <fill>
      <patternFill patternType="none"/>
    </fill>
    <fill>
      <patternFill patternType="gray125"/>
    </fill>
    <fill>
      <patternFill patternType="solid">
        <fgColor theme="7"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1"/>
        <bgColor indexed="64"/>
      </patternFill>
    </fill>
    <fill>
      <patternFill patternType="solid">
        <fgColor theme="6" tint="0.79998168889431442"/>
        <bgColor indexed="64"/>
      </patternFill>
    </fill>
    <fill>
      <patternFill patternType="solid">
        <fgColor theme="9" tint="0.59999389629810485"/>
        <bgColor indexed="64"/>
      </patternFill>
    </fill>
  </fills>
  <borders count="23">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s>
  <cellStyleXfs count="2">
    <xf numFmtId="0" fontId="0" fillId="0" borderId="0"/>
    <xf numFmtId="9" fontId="1" fillId="0" borderId="0" applyFont="0" applyFill="0" applyBorder="0" applyAlignment="0" applyProtection="0"/>
  </cellStyleXfs>
  <cellXfs count="87">
    <xf numFmtId="0" fontId="0" fillId="0" borderId="0" xfId="0"/>
    <xf numFmtId="11" fontId="0" fillId="0" borderId="0" xfId="0" applyNumberFormat="1"/>
    <xf numFmtId="0" fontId="0" fillId="0" borderId="0" xfId="0" applyFill="1" applyBorder="1" applyAlignment="1">
      <alignment horizontal="center"/>
    </xf>
    <xf numFmtId="164" fontId="0" fillId="0" borderId="0" xfId="0" applyNumberFormat="1"/>
    <xf numFmtId="165" fontId="0" fillId="0" borderId="0" xfId="0" applyNumberFormat="1"/>
    <xf numFmtId="0" fontId="0" fillId="2" borderId="9" xfId="0" applyFont="1" applyFill="1" applyBorder="1" applyAlignment="1" applyProtection="1">
      <alignment horizontal="center"/>
      <protection locked="0"/>
    </xf>
    <xf numFmtId="0" fontId="0" fillId="2" borderId="9" xfId="0" applyNumberFormat="1" applyFont="1" applyFill="1" applyBorder="1" applyAlignment="1" applyProtection="1">
      <alignment horizontal="center"/>
      <protection locked="0"/>
    </xf>
    <xf numFmtId="0" fontId="0" fillId="0" borderId="0" xfId="0" applyProtection="1"/>
    <xf numFmtId="0" fontId="0" fillId="3" borderId="1" xfId="0" applyFill="1" applyBorder="1" applyAlignment="1" applyProtection="1">
      <alignment horizontal="center"/>
    </xf>
    <xf numFmtId="0" fontId="0" fillId="3" borderId="9" xfId="0" applyFill="1" applyBorder="1" applyAlignment="1" applyProtection="1">
      <alignment horizontal="center"/>
    </xf>
    <xf numFmtId="0" fontId="0" fillId="3" borderId="2" xfId="0" applyFill="1" applyBorder="1" applyAlignment="1" applyProtection="1">
      <alignment horizontal="center"/>
    </xf>
    <xf numFmtId="0" fontId="0" fillId="0" borderId="1" xfId="0" applyFont="1" applyBorder="1" applyAlignment="1" applyProtection="1">
      <alignment horizontal="center"/>
    </xf>
    <xf numFmtId="0" fontId="0" fillId="0" borderId="9" xfId="0" applyBorder="1" applyAlignment="1" applyProtection="1">
      <alignment horizontal="center"/>
    </xf>
    <xf numFmtId="1" fontId="0" fillId="5" borderId="9" xfId="0" applyNumberFormat="1" applyFont="1" applyFill="1" applyBorder="1" applyAlignment="1" applyProtection="1">
      <alignment horizontal="center"/>
    </xf>
    <xf numFmtId="1" fontId="4" fillId="6" borderId="9" xfId="0" applyNumberFormat="1" applyFont="1" applyFill="1" applyBorder="1" applyAlignment="1" applyProtection="1">
      <alignment horizontal="center"/>
    </xf>
    <xf numFmtId="0" fontId="6" fillId="0" borderId="9" xfId="0" applyFont="1" applyBorder="1" applyAlignment="1" applyProtection="1">
      <alignment horizontal="center"/>
    </xf>
    <xf numFmtId="168" fontId="0" fillId="5" borderId="9" xfId="0" applyNumberFormat="1" applyFont="1" applyFill="1" applyBorder="1" applyAlignment="1" applyProtection="1">
      <alignment horizontal="center"/>
    </xf>
    <xf numFmtId="0" fontId="0" fillId="5" borderId="9" xfId="0" applyFont="1" applyFill="1" applyBorder="1" applyAlignment="1" applyProtection="1">
      <alignment horizontal="center"/>
    </xf>
    <xf numFmtId="0" fontId="0" fillId="0" borderId="1" xfId="0" applyBorder="1" applyAlignment="1" applyProtection="1">
      <alignment horizontal="center"/>
    </xf>
    <xf numFmtId="0" fontId="0" fillId="2" borderId="9" xfId="0" applyFill="1" applyBorder="1" applyAlignment="1" applyProtection="1">
      <alignment horizontal="center"/>
    </xf>
    <xf numFmtId="2" fontId="0" fillId="5" borderId="9" xfId="0" applyNumberFormat="1" applyFont="1" applyFill="1" applyBorder="1" applyAlignment="1" applyProtection="1">
      <alignment horizontal="center"/>
    </xf>
    <xf numFmtId="166" fontId="0" fillId="5" borderId="9" xfId="0" applyNumberFormat="1" applyFont="1" applyFill="1" applyBorder="1" applyAlignment="1" applyProtection="1">
      <alignment horizontal="center"/>
    </xf>
    <xf numFmtId="167" fontId="0" fillId="5" borderId="9" xfId="0" applyNumberFormat="1" applyFont="1" applyFill="1" applyBorder="1" applyAlignment="1" applyProtection="1">
      <alignment horizontal="center"/>
    </xf>
    <xf numFmtId="11" fontId="0" fillId="5" borderId="9" xfId="0" applyNumberFormat="1" applyFont="1" applyFill="1" applyBorder="1" applyAlignment="1" applyProtection="1">
      <alignment horizontal="center"/>
    </xf>
    <xf numFmtId="0" fontId="0" fillId="0" borderId="1" xfId="0" applyFont="1" applyFill="1" applyBorder="1" applyAlignment="1" applyProtection="1">
      <alignment horizontal="center"/>
    </xf>
    <xf numFmtId="0" fontId="7" fillId="0" borderId="2" xfId="0" applyFont="1" applyBorder="1" applyAlignment="1" applyProtection="1">
      <alignment horizontal="left" wrapText="1"/>
    </xf>
    <xf numFmtId="0" fontId="3" fillId="0" borderId="1" xfId="0" applyFont="1" applyBorder="1" applyAlignment="1" applyProtection="1">
      <alignment horizontal="center"/>
    </xf>
    <xf numFmtId="0" fontId="0" fillId="0" borderId="11" xfId="0" applyBorder="1" applyAlignment="1" applyProtection="1">
      <alignment horizontal="center"/>
    </xf>
    <xf numFmtId="0" fontId="0" fillId="0" borderId="6" xfId="0" applyBorder="1" applyAlignment="1" applyProtection="1">
      <alignment horizontal="left" wrapText="1"/>
    </xf>
    <xf numFmtId="0" fontId="5" fillId="0" borderId="0" xfId="0" applyFont="1" applyFill="1" applyAlignment="1" applyProtection="1"/>
    <xf numFmtId="0" fontId="0" fillId="0" borderId="0" xfId="0" applyFill="1" applyAlignment="1" applyProtection="1"/>
    <xf numFmtId="0" fontId="4" fillId="0" borderId="0" xfId="0" applyFont="1" applyFill="1" applyAlignment="1" applyProtection="1"/>
    <xf numFmtId="0" fontId="0" fillId="0" borderId="0" xfId="0" applyFill="1" applyBorder="1" applyAlignment="1" applyProtection="1"/>
    <xf numFmtId="0" fontId="0" fillId="0" borderId="0" xfId="0" applyFill="1" applyBorder="1" applyAlignment="1" applyProtection="1">
      <alignment vertical="center" wrapText="1"/>
    </xf>
    <xf numFmtId="0" fontId="0" fillId="0" borderId="0" xfId="0" applyAlignment="1" applyProtection="1">
      <alignment horizontal="center"/>
    </xf>
    <xf numFmtId="11" fontId="0" fillId="0" borderId="0" xfId="0" applyNumberFormat="1" applyProtection="1"/>
    <xf numFmtId="0" fontId="0" fillId="2" borderId="9" xfId="0" applyFill="1" applyBorder="1" applyAlignment="1" applyProtection="1">
      <alignment horizontal="center"/>
      <protection locked="0"/>
    </xf>
    <xf numFmtId="166" fontId="7" fillId="2" borderId="9" xfId="0" applyNumberFormat="1" applyFont="1" applyFill="1" applyBorder="1" applyAlignment="1" applyProtection="1">
      <alignment horizontal="center"/>
      <protection locked="0"/>
    </xf>
    <xf numFmtId="1" fontId="0" fillId="2" borderId="9" xfId="0" applyNumberFormat="1" applyFont="1" applyFill="1" applyBorder="1" applyAlignment="1" applyProtection="1">
      <alignment horizontal="center"/>
      <protection locked="0"/>
    </xf>
    <xf numFmtId="0" fontId="0" fillId="0" borderId="5" xfId="0" applyFont="1" applyFill="1" applyBorder="1" applyAlignment="1" applyProtection="1">
      <alignment horizontal="center"/>
    </xf>
    <xf numFmtId="166" fontId="0" fillId="5" borderId="11" xfId="0" applyNumberFormat="1" applyFont="1" applyFill="1" applyBorder="1" applyAlignment="1" applyProtection="1">
      <alignment horizontal="center"/>
    </xf>
    <xf numFmtId="0" fontId="0" fillId="0" borderId="2" xfId="0" applyBorder="1" applyAlignment="1" applyProtection="1">
      <alignment horizontal="left" wrapText="1"/>
    </xf>
    <xf numFmtId="166" fontId="0" fillId="2" borderId="9" xfId="0" applyNumberFormat="1" applyFont="1" applyFill="1" applyBorder="1" applyAlignment="1" applyProtection="1">
      <alignment horizontal="center"/>
      <protection locked="0"/>
    </xf>
    <xf numFmtId="0" fontId="0" fillId="0" borderId="1" xfId="0" applyFill="1" applyBorder="1" applyAlignment="1" applyProtection="1">
      <alignment horizontal="center"/>
    </xf>
    <xf numFmtId="0" fontId="0" fillId="0" borderId="9" xfId="0" applyFill="1" applyBorder="1" applyAlignment="1" applyProtection="1">
      <alignment horizontal="center"/>
    </xf>
    <xf numFmtId="0" fontId="0" fillId="0" borderId="2" xfId="0" applyFill="1" applyBorder="1" applyAlignment="1" applyProtection="1">
      <alignment horizontal="center"/>
    </xf>
    <xf numFmtId="0" fontId="0" fillId="0" borderId="0" xfId="0" applyFill="1" applyProtection="1"/>
    <xf numFmtId="0" fontId="0" fillId="5" borderId="9" xfId="0" applyFill="1" applyBorder="1" applyAlignment="1" applyProtection="1">
      <alignment horizontal="center"/>
    </xf>
    <xf numFmtId="0" fontId="2" fillId="0" borderId="0" xfId="0" applyFont="1" applyFill="1" applyBorder="1" applyAlignment="1" applyProtection="1">
      <alignment horizontal="center"/>
    </xf>
    <xf numFmtId="0" fontId="0" fillId="0" borderId="1" xfId="0" applyFont="1" applyBorder="1" applyAlignment="1" applyProtection="1">
      <alignment horizontal="center" wrapText="1"/>
    </xf>
    <xf numFmtId="9" fontId="0" fillId="2" borderId="9" xfId="1" applyFont="1" applyFill="1" applyBorder="1" applyAlignment="1" applyProtection="1">
      <alignment horizontal="center" vertical="center"/>
      <protection locked="0"/>
    </xf>
    <xf numFmtId="0" fontId="2" fillId="4" borderId="1" xfId="0" applyFont="1" applyFill="1" applyBorder="1" applyAlignment="1" applyProtection="1">
      <alignment horizontal="center"/>
    </xf>
    <xf numFmtId="0" fontId="2" fillId="4" borderId="9" xfId="0" applyFont="1" applyFill="1" applyBorder="1" applyAlignment="1" applyProtection="1">
      <alignment horizontal="center"/>
    </xf>
    <xf numFmtId="0" fontId="2" fillId="4" borderId="2" xfId="0" applyFont="1" applyFill="1" applyBorder="1" applyAlignment="1" applyProtection="1">
      <alignment horizontal="center"/>
    </xf>
    <xf numFmtId="0" fontId="0" fillId="0" borderId="9" xfId="0" applyBorder="1" applyAlignment="1" applyProtection="1">
      <alignment horizontal="center" vertical="center"/>
    </xf>
    <xf numFmtId="0" fontId="0" fillId="0" borderId="2" xfId="0" applyBorder="1" applyAlignment="1" applyProtection="1">
      <alignment horizontal="left" wrapText="1"/>
    </xf>
    <xf numFmtId="0" fontId="2" fillId="4" borderId="3" xfId="0" applyFont="1" applyFill="1" applyBorder="1" applyAlignment="1" applyProtection="1">
      <alignment horizontal="center"/>
    </xf>
    <xf numFmtId="0" fontId="2" fillId="4" borderId="10" xfId="0" applyFont="1" applyFill="1" applyBorder="1" applyAlignment="1" applyProtection="1">
      <alignment horizontal="center"/>
    </xf>
    <xf numFmtId="0" fontId="2" fillId="4" borderId="4" xfId="0" applyFont="1" applyFill="1" applyBorder="1" applyAlignment="1" applyProtection="1">
      <alignment horizontal="center"/>
    </xf>
    <xf numFmtId="0" fontId="8" fillId="7" borderId="12" xfId="0" applyFont="1" applyFill="1" applyBorder="1" applyAlignment="1" applyProtection="1">
      <alignment horizontal="center" vertical="center"/>
    </xf>
    <xf numFmtId="0" fontId="8" fillId="7" borderId="8" xfId="0" applyFont="1" applyFill="1" applyBorder="1" applyAlignment="1" applyProtection="1">
      <alignment horizontal="center" vertical="center"/>
    </xf>
    <xf numFmtId="0" fontId="8" fillId="7" borderId="13" xfId="0" applyFont="1" applyFill="1" applyBorder="1" applyAlignment="1" applyProtection="1">
      <alignment horizontal="center" vertical="center"/>
    </xf>
    <xf numFmtId="0" fontId="8" fillId="7" borderId="14" xfId="0" applyFont="1" applyFill="1" applyBorder="1" applyAlignment="1" applyProtection="1">
      <alignment horizontal="center" vertical="center"/>
    </xf>
    <xf numFmtId="0" fontId="8" fillId="7" borderId="7" xfId="0" applyFont="1" applyFill="1" applyBorder="1" applyAlignment="1" applyProtection="1">
      <alignment horizontal="center" vertical="center"/>
    </xf>
    <xf numFmtId="0" fontId="8" fillId="7" borderId="15" xfId="0" applyFont="1" applyFill="1" applyBorder="1" applyAlignment="1" applyProtection="1">
      <alignment horizontal="center" vertical="center"/>
    </xf>
    <xf numFmtId="0" fontId="12" fillId="8" borderId="16" xfId="0" applyFont="1" applyFill="1" applyBorder="1" applyAlignment="1" applyProtection="1">
      <alignment horizontal="center" vertical="center" wrapText="1"/>
    </xf>
    <xf numFmtId="0" fontId="12" fillId="8" borderId="17" xfId="0" applyFont="1" applyFill="1" applyBorder="1" applyAlignment="1" applyProtection="1">
      <alignment horizontal="center" vertical="center"/>
    </xf>
    <xf numFmtId="0" fontId="12" fillId="8" borderId="18" xfId="0" applyFont="1" applyFill="1" applyBorder="1" applyAlignment="1" applyProtection="1">
      <alignment horizontal="center" vertical="center"/>
    </xf>
    <xf numFmtId="0" fontId="11" fillId="8" borderId="3" xfId="0" applyFont="1" applyFill="1" applyBorder="1" applyAlignment="1" applyProtection="1">
      <alignment horizontal="center" vertical="center" wrapText="1"/>
    </xf>
    <xf numFmtId="0" fontId="11" fillId="8" borderId="10" xfId="0" applyFont="1" applyFill="1" applyBorder="1" applyAlignment="1" applyProtection="1">
      <alignment horizontal="center" vertical="center" wrapText="1"/>
    </xf>
    <xf numFmtId="0" fontId="11" fillId="8" borderId="4" xfId="0" applyFont="1" applyFill="1" applyBorder="1" applyAlignment="1" applyProtection="1">
      <alignment horizontal="center" vertical="center" wrapText="1"/>
    </xf>
    <xf numFmtId="0" fontId="11" fillId="8" borderId="1" xfId="0" applyFont="1" applyFill="1" applyBorder="1" applyAlignment="1" applyProtection="1">
      <alignment horizontal="center" vertical="center" wrapText="1"/>
    </xf>
    <xf numFmtId="0" fontId="11" fillId="8" borderId="9" xfId="0" applyFont="1" applyFill="1" applyBorder="1" applyAlignment="1" applyProtection="1">
      <alignment horizontal="center" vertical="center" wrapText="1"/>
    </xf>
    <xf numFmtId="0" fontId="11" fillId="8" borderId="2" xfId="0" applyFont="1" applyFill="1" applyBorder="1" applyAlignment="1" applyProtection="1">
      <alignment horizontal="center" vertical="center" wrapText="1"/>
    </xf>
    <xf numFmtId="0" fontId="11" fillId="8" borderId="5" xfId="0" applyFont="1" applyFill="1" applyBorder="1" applyAlignment="1" applyProtection="1">
      <alignment horizontal="center" vertical="center" wrapText="1"/>
    </xf>
    <xf numFmtId="0" fontId="11" fillId="8" borderId="11" xfId="0" applyFont="1" applyFill="1" applyBorder="1" applyAlignment="1" applyProtection="1">
      <alignment horizontal="center" vertical="center" wrapText="1"/>
    </xf>
    <xf numFmtId="0" fontId="11" fillId="8" borderId="6" xfId="0" applyFont="1" applyFill="1" applyBorder="1" applyAlignment="1" applyProtection="1">
      <alignment horizontal="center" vertical="center" wrapText="1"/>
    </xf>
    <xf numFmtId="0" fontId="9" fillId="8" borderId="19" xfId="0" applyFont="1" applyFill="1" applyBorder="1" applyAlignment="1" applyProtection="1">
      <alignment horizontal="center" vertical="center" wrapText="1"/>
    </xf>
    <xf numFmtId="0" fontId="9" fillId="2" borderId="20" xfId="0" applyFont="1" applyFill="1" applyBorder="1" applyAlignment="1" applyProtection="1">
      <alignment horizontal="center" vertical="center" wrapText="1"/>
    </xf>
    <xf numFmtId="0" fontId="9" fillId="2" borderId="8" xfId="0" applyFont="1" applyFill="1" applyBorder="1" applyAlignment="1" applyProtection="1">
      <alignment horizontal="center" vertical="center" wrapText="1"/>
    </xf>
    <xf numFmtId="0" fontId="9" fillId="2" borderId="13" xfId="0" applyFont="1" applyFill="1" applyBorder="1" applyAlignment="1" applyProtection="1">
      <alignment horizontal="center" vertical="center" wrapText="1"/>
    </xf>
    <xf numFmtId="0" fontId="10" fillId="6" borderId="21" xfId="0" applyFont="1" applyFill="1" applyBorder="1" applyAlignment="1" applyProtection="1">
      <alignment horizontal="center" vertical="center" wrapText="1"/>
    </xf>
    <xf numFmtId="0" fontId="10" fillId="6" borderId="0" xfId="0" applyFont="1" applyFill="1" applyBorder="1" applyAlignment="1" applyProtection="1">
      <alignment horizontal="center" vertical="center" wrapText="1"/>
    </xf>
    <xf numFmtId="0" fontId="10" fillId="6" borderId="22" xfId="0" applyFont="1" applyFill="1" applyBorder="1" applyAlignment="1" applyProtection="1">
      <alignment horizontal="center" vertical="center" wrapText="1"/>
    </xf>
    <xf numFmtId="0" fontId="9" fillId="9" borderId="21" xfId="0" applyFont="1" applyFill="1" applyBorder="1" applyAlignment="1" applyProtection="1">
      <alignment horizontal="center" vertical="center" wrapText="1"/>
    </xf>
    <xf numFmtId="0" fontId="9" fillId="9" borderId="0" xfId="0" applyFont="1" applyFill="1" applyBorder="1" applyAlignment="1" applyProtection="1">
      <alignment horizontal="center" vertical="center" wrapText="1"/>
    </xf>
    <xf numFmtId="0" fontId="9" fillId="9" borderId="22" xfId="0" applyFont="1" applyFill="1" applyBorder="1" applyAlignment="1" applyProtection="1">
      <alignment horizontal="center" vertical="center" wrapText="1"/>
    </xf>
  </cellXfs>
  <cellStyles count="2">
    <cellStyle name="Normal" xfId="0" builtinId="0"/>
    <cellStyle name="Percent" xfId="1" builtinId="5"/>
  </cellStyles>
  <dxfs count="2">
    <dxf>
      <font>
        <strike/>
        <color theme="0"/>
      </font>
      <fill>
        <patternFill>
          <bgColor theme="0"/>
        </patternFill>
      </fill>
    </dxf>
    <dxf>
      <font>
        <strike/>
      </font>
      <fill>
        <patternFill>
          <bgColor them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Converter</a:t>
            </a:r>
            <a:r>
              <a:rPr lang="en-US" baseline="0"/>
              <a:t> Currents at Vbulk,min</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I_LM</c:v>
          </c:tx>
          <c:spPr>
            <a:ln w="28575" cap="rnd">
              <a:solidFill>
                <a:schemeClr val="accent1"/>
              </a:solidFill>
              <a:round/>
            </a:ln>
            <a:effectLst/>
          </c:spPr>
          <c:marker>
            <c:symbol val="none"/>
          </c:marker>
          <c:xVal>
            <c:numRef>
              <c:f>('Waveform Data'!$B$2:$B$202,'Waveform Data'!$C$2:$C$201,'Waveform Data'!$D$2:$D$51)</c:f>
              <c:numCache>
                <c:formatCode>General</c:formatCode>
                <c:ptCount val="451"/>
                <c:pt idx="0">
                  <c:v>0</c:v>
                </c:pt>
                <c:pt idx="1">
                  <c:v>3.1840990615552565E-8</c:v>
                </c:pt>
                <c:pt idx="2">
                  <c:v>6.3681981231105129E-8</c:v>
                </c:pt>
                <c:pt idx="3">
                  <c:v>9.5522971846657687E-8</c:v>
                </c:pt>
                <c:pt idx="4">
                  <c:v>1.2736396246221026E-7</c:v>
                </c:pt>
                <c:pt idx="5">
                  <c:v>1.5920495307776283E-7</c:v>
                </c:pt>
                <c:pt idx="6">
                  <c:v>1.910459436933154E-7</c:v>
                </c:pt>
                <c:pt idx="7">
                  <c:v>2.2288693430886797E-7</c:v>
                </c:pt>
                <c:pt idx="8">
                  <c:v>2.5472792492442052E-7</c:v>
                </c:pt>
                <c:pt idx="9">
                  <c:v>2.8656891553997306E-7</c:v>
                </c:pt>
                <c:pt idx="10">
                  <c:v>3.1840990615552561E-7</c:v>
                </c:pt>
                <c:pt idx="11">
                  <c:v>3.5025089677107815E-7</c:v>
                </c:pt>
                <c:pt idx="12">
                  <c:v>3.8209188738663069E-7</c:v>
                </c:pt>
                <c:pt idx="13">
                  <c:v>4.1393287800218324E-7</c:v>
                </c:pt>
                <c:pt idx="14">
                  <c:v>4.4577386861773578E-7</c:v>
                </c:pt>
                <c:pt idx="15">
                  <c:v>4.7761485923328833E-7</c:v>
                </c:pt>
                <c:pt idx="16">
                  <c:v>5.0945584984884093E-7</c:v>
                </c:pt>
                <c:pt idx="17">
                  <c:v>5.4129684046439352E-7</c:v>
                </c:pt>
                <c:pt idx="18">
                  <c:v>5.7313783107994612E-7</c:v>
                </c:pt>
                <c:pt idx="19">
                  <c:v>6.0497882169549872E-7</c:v>
                </c:pt>
                <c:pt idx="20">
                  <c:v>6.3681981231105132E-7</c:v>
                </c:pt>
                <c:pt idx="21">
                  <c:v>6.6866080292660391E-7</c:v>
                </c:pt>
                <c:pt idx="22">
                  <c:v>7.0050179354215651E-7</c:v>
                </c:pt>
                <c:pt idx="23">
                  <c:v>7.3234278415770911E-7</c:v>
                </c:pt>
                <c:pt idx="24">
                  <c:v>7.6418377477326171E-7</c:v>
                </c:pt>
                <c:pt idx="25">
                  <c:v>7.9602476538881431E-7</c:v>
                </c:pt>
                <c:pt idx="26">
                  <c:v>8.278657560043669E-7</c:v>
                </c:pt>
                <c:pt idx="27">
                  <c:v>8.597067466199195E-7</c:v>
                </c:pt>
                <c:pt idx="28">
                  <c:v>8.915477372354721E-7</c:v>
                </c:pt>
                <c:pt idx="29">
                  <c:v>9.233887278510247E-7</c:v>
                </c:pt>
                <c:pt idx="30">
                  <c:v>9.5522971846657729E-7</c:v>
                </c:pt>
                <c:pt idx="31">
                  <c:v>9.8707070908212979E-7</c:v>
                </c:pt>
                <c:pt idx="32">
                  <c:v>1.0189116996976823E-6</c:v>
                </c:pt>
                <c:pt idx="33">
                  <c:v>1.0507526903132348E-6</c:v>
                </c:pt>
                <c:pt idx="34">
                  <c:v>1.0825936809287873E-6</c:v>
                </c:pt>
                <c:pt idx="35">
                  <c:v>1.1144346715443398E-6</c:v>
                </c:pt>
                <c:pt idx="36">
                  <c:v>1.1462756621598922E-6</c:v>
                </c:pt>
                <c:pt idx="37">
                  <c:v>1.1781166527754447E-6</c:v>
                </c:pt>
                <c:pt idx="38">
                  <c:v>1.2099576433909972E-6</c:v>
                </c:pt>
                <c:pt idx="39">
                  <c:v>1.2417986340065497E-6</c:v>
                </c:pt>
                <c:pt idx="40">
                  <c:v>1.2736396246221022E-6</c:v>
                </c:pt>
                <c:pt idx="41">
                  <c:v>1.3054806152376547E-6</c:v>
                </c:pt>
                <c:pt idx="42">
                  <c:v>1.3373216058532072E-6</c:v>
                </c:pt>
                <c:pt idx="43">
                  <c:v>1.3691625964687597E-6</c:v>
                </c:pt>
                <c:pt idx="44">
                  <c:v>1.4010035870843122E-6</c:v>
                </c:pt>
                <c:pt idx="45">
                  <c:v>1.4328445776998647E-6</c:v>
                </c:pt>
                <c:pt idx="46">
                  <c:v>1.4646855683154172E-6</c:v>
                </c:pt>
                <c:pt idx="47">
                  <c:v>1.4965265589309697E-6</c:v>
                </c:pt>
                <c:pt idx="48">
                  <c:v>1.5283675495465221E-6</c:v>
                </c:pt>
                <c:pt idx="49">
                  <c:v>1.5602085401620746E-6</c:v>
                </c:pt>
                <c:pt idx="50">
                  <c:v>1.5920495307776271E-6</c:v>
                </c:pt>
                <c:pt idx="51">
                  <c:v>1.6238905213931796E-6</c:v>
                </c:pt>
                <c:pt idx="52">
                  <c:v>1.6557315120087321E-6</c:v>
                </c:pt>
                <c:pt idx="53">
                  <c:v>1.6875725026242846E-6</c:v>
                </c:pt>
                <c:pt idx="54">
                  <c:v>1.7194134932398371E-6</c:v>
                </c:pt>
                <c:pt idx="55">
                  <c:v>1.7512544838553896E-6</c:v>
                </c:pt>
                <c:pt idx="56">
                  <c:v>1.7830954744709421E-6</c:v>
                </c:pt>
                <c:pt idx="57">
                  <c:v>1.8149364650864946E-6</c:v>
                </c:pt>
                <c:pt idx="58">
                  <c:v>1.8467774557020471E-6</c:v>
                </c:pt>
                <c:pt idx="59">
                  <c:v>1.8786184463175996E-6</c:v>
                </c:pt>
                <c:pt idx="60">
                  <c:v>1.910459436933152E-6</c:v>
                </c:pt>
                <c:pt idx="61">
                  <c:v>1.9423004275487045E-6</c:v>
                </c:pt>
                <c:pt idx="62">
                  <c:v>1.974141418164257E-6</c:v>
                </c:pt>
                <c:pt idx="63">
                  <c:v>2.0059824087798095E-6</c:v>
                </c:pt>
                <c:pt idx="64">
                  <c:v>2.037823399395362E-6</c:v>
                </c:pt>
                <c:pt idx="65">
                  <c:v>2.0696643900109145E-6</c:v>
                </c:pt>
                <c:pt idx="66">
                  <c:v>2.101505380626467E-6</c:v>
                </c:pt>
                <c:pt idx="67">
                  <c:v>2.1333463712420195E-6</c:v>
                </c:pt>
                <c:pt idx="68">
                  <c:v>2.165187361857572E-6</c:v>
                </c:pt>
                <c:pt idx="69">
                  <c:v>2.1970283524731245E-6</c:v>
                </c:pt>
                <c:pt idx="70">
                  <c:v>2.228869343088677E-6</c:v>
                </c:pt>
                <c:pt idx="71">
                  <c:v>2.2607103337042295E-6</c:v>
                </c:pt>
                <c:pt idx="72">
                  <c:v>2.2925513243197819E-6</c:v>
                </c:pt>
                <c:pt idx="73">
                  <c:v>2.3243923149353344E-6</c:v>
                </c:pt>
                <c:pt idx="74">
                  <c:v>2.3562333055508869E-6</c:v>
                </c:pt>
                <c:pt idx="75">
                  <c:v>2.3880742961664394E-6</c:v>
                </c:pt>
                <c:pt idx="76">
                  <c:v>2.4199152867819919E-6</c:v>
                </c:pt>
                <c:pt idx="77">
                  <c:v>2.4517562773975444E-6</c:v>
                </c:pt>
                <c:pt idx="78">
                  <c:v>2.4835972680130969E-6</c:v>
                </c:pt>
                <c:pt idx="79">
                  <c:v>2.5154382586286494E-6</c:v>
                </c:pt>
                <c:pt idx="80">
                  <c:v>2.5472792492442019E-6</c:v>
                </c:pt>
                <c:pt idx="81">
                  <c:v>2.5791202398597544E-6</c:v>
                </c:pt>
                <c:pt idx="82">
                  <c:v>2.6109612304753069E-6</c:v>
                </c:pt>
                <c:pt idx="83">
                  <c:v>2.6428022210908594E-6</c:v>
                </c:pt>
                <c:pt idx="84">
                  <c:v>2.6746432117064118E-6</c:v>
                </c:pt>
                <c:pt idx="85">
                  <c:v>2.7064842023219643E-6</c:v>
                </c:pt>
                <c:pt idx="86">
                  <c:v>2.7383251929375168E-6</c:v>
                </c:pt>
                <c:pt idx="87">
                  <c:v>2.7701661835530693E-6</c:v>
                </c:pt>
                <c:pt idx="88">
                  <c:v>2.8020071741686218E-6</c:v>
                </c:pt>
                <c:pt idx="89">
                  <c:v>2.8338481647841743E-6</c:v>
                </c:pt>
                <c:pt idx="90">
                  <c:v>2.8656891553997268E-6</c:v>
                </c:pt>
                <c:pt idx="91">
                  <c:v>2.8975301460152793E-6</c:v>
                </c:pt>
                <c:pt idx="92">
                  <c:v>2.9293711366308318E-6</c:v>
                </c:pt>
                <c:pt idx="93">
                  <c:v>2.9612121272463843E-6</c:v>
                </c:pt>
                <c:pt idx="94">
                  <c:v>2.9930531178619368E-6</c:v>
                </c:pt>
                <c:pt idx="95">
                  <c:v>3.0248941084774893E-6</c:v>
                </c:pt>
                <c:pt idx="96">
                  <c:v>3.0567350990930417E-6</c:v>
                </c:pt>
                <c:pt idx="97">
                  <c:v>3.0885760897085942E-6</c:v>
                </c:pt>
                <c:pt idx="98">
                  <c:v>3.1204170803241467E-6</c:v>
                </c:pt>
                <c:pt idx="99">
                  <c:v>3.1522580709396992E-6</c:v>
                </c:pt>
                <c:pt idx="100">
                  <c:v>3.1840990615552517E-6</c:v>
                </c:pt>
                <c:pt idx="101">
                  <c:v>3.2159400521708042E-6</c:v>
                </c:pt>
                <c:pt idx="102">
                  <c:v>3.2477810427863567E-6</c:v>
                </c:pt>
                <c:pt idx="103">
                  <c:v>3.2796220334019092E-6</c:v>
                </c:pt>
                <c:pt idx="104">
                  <c:v>3.3114630240174617E-6</c:v>
                </c:pt>
                <c:pt idx="105">
                  <c:v>3.3433040146330142E-6</c:v>
                </c:pt>
                <c:pt idx="106">
                  <c:v>3.3751450052485667E-6</c:v>
                </c:pt>
                <c:pt idx="107">
                  <c:v>3.4069859958641192E-6</c:v>
                </c:pt>
                <c:pt idx="108">
                  <c:v>3.4388269864796716E-6</c:v>
                </c:pt>
                <c:pt idx="109">
                  <c:v>3.4706679770952241E-6</c:v>
                </c:pt>
                <c:pt idx="110">
                  <c:v>3.5025089677107766E-6</c:v>
                </c:pt>
                <c:pt idx="111">
                  <c:v>3.5343499583263291E-6</c:v>
                </c:pt>
                <c:pt idx="112">
                  <c:v>3.5661909489418816E-6</c:v>
                </c:pt>
                <c:pt idx="113">
                  <c:v>3.5980319395574341E-6</c:v>
                </c:pt>
                <c:pt idx="114">
                  <c:v>3.6298729301729866E-6</c:v>
                </c:pt>
                <c:pt idx="115">
                  <c:v>3.6617139207885391E-6</c:v>
                </c:pt>
                <c:pt idx="116">
                  <c:v>3.6935549114040916E-6</c:v>
                </c:pt>
                <c:pt idx="117">
                  <c:v>3.7253959020196441E-6</c:v>
                </c:pt>
                <c:pt idx="118">
                  <c:v>3.7572368926351966E-6</c:v>
                </c:pt>
                <c:pt idx="119">
                  <c:v>3.7890778832507491E-6</c:v>
                </c:pt>
                <c:pt idx="120">
                  <c:v>3.8209188738663016E-6</c:v>
                </c:pt>
                <c:pt idx="121">
                  <c:v>3.852759864481854E-6</c:v>
                </c:pt>
                <c:pt idx="122">
                  <c:v>3.8846008550974065E-6</c:v>
                </c:pt>
                <c:pt idx="123">
                  <c:v>3.916441845712959E-6</c:v>
                </c:pt>
                <c:pt idx="124">
                  <c:v>3.9482828363285115E-6</c:v>
                </c:pt>
                <c:pt idx="125">
                  <c:v>3.980123826944064E-6</c:v>
                </c:pt>
                <c:pt idx="126">
                  <c:v>4.0119648175596165E-6</c:v>
                </c:pt>
                <c:pt idx="127">
                  <c:v>4.043805808175169E-6</c:v>
                </c:pt>
                <c:pt idx="128">
                  <c:v>4.0756467987907215E-6</c:v>
                </c:pt>
                <c:pt idx="129">
                  <c:v>4.107487789406274E-6</c:v>
                </c:pt>
                <c:pt idx="130">
                  <c:v>4.1393287800218265E-6</c:v>
                </c:pt>
                <c:pt idx="131">
                  <c:v>4.171169770637379E-6</c:v>
                </c:pt>
                <c:pt idx="132">
                  <c:v>4.2030107612529315E-6</c:v>
                </c:pt>
                <c:pt idx="133">
                  <c:v>4.2348517518684839E-6</c:v>
                </c:pt>
                <c:pt idx="134">
                  <c:v>4.2666927424840364E-6</c:v>
                </c:pt>
                <c:pt idx="135">
                  <c:v>4.2985337330995889E-6</c:v>
                </c:pt>
                <c:pt idx="136">
                  <c:v>4.3303747237151414E-6</c:v>
                </c:pt>
                <c:pt idx="137">
                  <c:v>4.3622157143306939E-6</c:v>
                </c:pt>
                <c:pt idx="138">
                  <c:v>4.3940567049462464E-6</c:v>
                </c:pt>
                <c:pt idx="139">
                  <c:v>4.4258976955617989E-6</c:v>
                </c:pt>
                <c:pt idx="140">
                  <c:v>4.4577386861773514E-6</c:v>
                </c:pt>
                <c:pt idx="141">
                  <c:v>4.4895796767929039E-6</c:v>
                </c:pt>
                <c:pt idx="142">
                  <c:v>4.5214206674084564E-6</c:v>
                </c:pt>
                <c:pt idx="143">
                  <c:v>4.5532616580240089E-6</c:v>
                </c:pt>
                <c:pt idx="144">
                  <c:v>4.5851026486395614E-6</c:v>
                </c:pt>
                <c:pt idx="145">
                  <c:v>4.6169436392551138E-6</c:v>
                </c:pt>
                <c:pt idx="146">
                  <c:v>4.6487846298706663E-6</c:v>
                </c:pt>
                <c:pt idx="147">
                  <c:v>4.6806256204862188E-6</c:v>
                </c:pt>
                <c:pt idx="148">
                  <c:v>4.7124666111017713E-6</c:v>
                </c:pt>
                <c:pt idx="149">
                  <c:v>4.7443076017173238E-6</c:v>
                </c:pt>
                <c:pt idx="150">
                  <c:v>4.7761485923328763E-6</c:v>
                </c:pt>
                <c:pt idx="151">
                  <c:v>4.8079895829484288E-6</c:v>
                </c:pt>
                <c:pt idx="152">
                  <c:v>4.8398305735639813E-6</c:v>
                </c:pt>
                <c:pt idx="153">
                  <c:v>4.8716715641795338E-6</c:v>
                </c:pt>
                <c:pt idx="154">
                  <c:v>4.9035125547950863E-6</c:v>
                </c:pt>
                <c:pt idx="155">
                  <c:v>4.9353535454106388E-6</c:v>
                </c:pt>
                <c:pt idx="156">
                  <c:v>4.9671945360261913E-6</c:v>
                </c:pt>
                <c:pt idx="157">
                  <c:v>4.9990355266417437E-6</c:v>
                </c:pt>
                <c:pt idx="158">
                  <c:v>5.0308765172572962E-6</c:v>
                </c:pt>
                <c:pt idx="159">
                  <c:v>5.0627175078728487E-6</c:v>
                </c:pt>
                <c:pt idx="160">
                  <c:v>5.0945584984884012E-6</c:v>
                </c:pt>
                <c:pt idx="161">
                  <c:v>5.1263994891039537E-6</c:v>
                </c:pt>
                <c:pt idx="162">
                  <c:v>5.1582404797195062E-6</c:v>
                </c:pt>
                <c:pt idx="163">
                  <c:v>5.1900814703350587E-6</c:v>
                </c:pt>
                <c:pt idx="164">
                  <c:v>5.2219224609506112E-6</c:v>
                </c:pt>
                <c:pt idx="165">
                  <c:v>5.2537634515661637E-6</c:v>
                </c:pt>
                <c:pt idx="166">
                  <c:v>5.2856044421817162E-6</c:v>
                </c:pt>
                <c:pt idx="167">
                  <c:v>5.3174454327972687E-6</c:v>
                </c:pt>
                <c:pt idx="168">
                  <c:v>5.3492864234128212E-6</c:v>
                </c:pt>
                <c:pt idx="169">
                  <c:v>5.3811274140283736E-6</c:v>
                </c:pt>
                <c:pt idx="170">
                  <c:v>5.4129684046439261E-6</c:v>
                </c:pt>
                <c:pt idx="171">
                  <c:v>5.4448093952594786E-6</c:v>
                </c:pt>
                <c:pt idx="172">
                  <c:v>5.4766503858750311E-6</c:v>
                </c:pt>
                <c:pt idx="173">
                  <c:v>5.5084913764905836E-6</c:v>
                </c:pt>
                <c:pt idx="174">
                  <c:v>5.5403323671061361E-6</c:v>
                </c:pt>
                <c:pt idx="175">
                  <c:v>5.5721733577216886E-6</c:v>
                </c:pt>
                <c:pt idx="176">
                  <c:v>5.6040143483372411E-6</c:v>
                </c:pt>
                <c:pt idx="177">
                  <c:v>5.6358553389527936E-6</c:v>
                </c:pt>
                <c:pt idx="178">
                  <c:v>5.6676963295683461E-6</c:v>
                </c:pt>
                <c:pt idx="179">
                  <c:v>5.6995373201838986E-6</c:v>
                </c:pt>
                <c:pt idx="180">
                  <c:v>5.7313783107994511E-6</c:v>
                </c:pt>
                <c:pt idx="181">
                  <c:v>5.7632193014150035E-6</c:v>
                </c:pt>
                <c:pt idx="182">
                  <c:v>5.795060292030556E-6</c:v>
                </c:pt>
                <c:pt idx="183">
                  <c:v>5.8269012826461085E-6</c:v>
                </c:pt>
                <c:pt idx="184">
                  <c:v>5.858742273261661E-6</c:v>
                </c:pt>
                <c:pt idx="185">
                  <c:v>5.8905832638772135E-6</c:v>
                </c:pt>
                <c:pt idx="186">
                  <c:v>5.922424254492766E-6</c:v>
                </c:pt>
                <c:pt idx="187">
                  <c:v>5.9542652451083185E-6</c:v>
                </c:pt>
                <c:pt idx="188">
                  <c:v>5.986106235723871E-6</c:v>
                </c:pt>
                <c:pt idx="189">
                  <c:v>6.0179472263394235E-6</c:v>
                </c:pt>
                <c:pt idx="190">
                  <c:v>6.049788216954976E-6</c:v>
                </c:pt>
                <c:pt idx="191">
                  <c:v>6.0816292075705285E-6</c:v>
                </c:pt>
                <c:pt idx="192">
                  <c:v>6.113470198186081E-6</c:v>
                </c:pt>
                <c:pt idx="193">
                  <c:v>6.1453111888016334E-6</c:v>
                </c:pt>
                <c:pt idx="194">
                  <c:v>6.1771521794171859E-6</c:v>
                </c:pt>
                <c:pt idx="195">
                  <c:v>6.2089931700327384E-6</c:v>
                </c:pt>
                <c:pt idx="196">
                  <c:v>6.2408341606482909E-6</c:v>
                </c:pt>
                <c:pt idx="197">
                  <c:v>6.2726751512638434E-6</c:v>
                </c:pt>
                <c:pt idx="198">
                  <c:v>6.3045161418793959E-6</c:v>
                </c:pt>
                <c:pt idx="199">
                  <c:v>6.3363571324949484E-6</c:v>
                </c:pt>
                <c:pt idx="200">
                  <c:v>6.3681981231105009E-6</c:v>
                </c:pt>
                <c:pt idx="201">
                  <c:v>6.3914121609154152E-6</c:v>
                </c:pt>
                <c:pt idx="202">
                  <c:v>6.4146261987203294E-6</c:v>
                </c:pt>
                <c:pt idx="203">
                  <c:v>6.4378402365252437E-6</c:v>
                </c:pt>
                <c:pt idx="204">
                  <c:v>6.461054274330158E-6</c:v>
                </c:pt>
                <c:pt idx="205">
                  <c:v>6.4842683121350723E-6</c:v>
                </c:pt>
                <c:pt idx="206">
                  <c:v>6.5074823499399865E-6</c:v>
                </c:pt>
                <c:pt idx="207">
                  <c:v>6.5306963877449008E-6</c:v>
                </c:pt>
                <c:pt idx="208">
                  <c:v>6.5539104255498151E-6</c:v>
                </c:pt>
                <c:pt idx="209">
                  <c:v>6.5771244633547294E-6</c:v>
                </c:pt>
                <c:pt idx="210">
                  <c:v>6.6003385011596436E-6</c:v>
                </c:pt>
                <c:pt idx="211">
                  <c:v>6.6235525389645579E-6</c:v>
                </c:pt>
                <c:pt idx="212">
                  <c:v>6.6467665767694722E-6</c:v>
                </c:pt>
                <c:pt idx="213">
                  <c:v>6.6699806145743865E-6</c:v>
                </c:pt>
                <c:pt idx="214">
                  <c:v>6.6931946523793007E-6</c:v>
                </c:pt>
                <c:pt idx="215">
                  <c:v>6.716408690184215E-6</c:v>
                </c:pt>
                <c:pt idx="216">
                  <c:v>6.7396227279891293E-6</c:v>
                </c:pt>
                <c:pt idx="217">
                  <c:v>6.7628367657940435E-6</c:v>
                </c:pt>
                <c:pt idx="218">
                  <c:v>6.7860508035989578E-6</c:v>
                </c:pt>
                <c:pt idx="219">
                  <c:v>6.8092648414038721E-6</c:v>
                </c:pt>
                <c:pt idx="220">
                  <c:v>6.8324788792087864E-6</c:v>
                </c:pt>
                <c:pt idx="221">
                  <c:v>6.8556929170137006E-6</c:v>
                </c:pt>
                <c:pt idx="222">
                  <c:v>6.8789069548186149E-6</c:v>
                </c:pt>
                <c:pt idx="223">
                  <c:v>6.9021209926235292E-6</c:v>
                </c:pt>
                <c:pt idx="224">
                  <c:v>6.9253350304284435E-6</c:v>
                </c:pt>
                <c:pt idx="225">
                  <c:v>6.9485490682333577E-6</c:v>
                </c:pt>
                <c:pt idx="226">
                  <c:v>6.971763106038272E-6</c:v>
                </c:pt>
                <c:pt idx="227">
                  <c:v>6.9949771438431863E-6</c:v>
                </c:pt>
                <c:pt idx="228">
                  <c:v>7.0181911816481006E-6</c:v>
                </c:pt>
                <c:pt idx="229">
                  <c:v>7.0414052194530148E-6</c:v>
                </c:pt>
                <c:pt idx="230">
                  <c:v>7.0646192572579291E-6</c:v>
                </c:pt>
                <c:pt idx="231">
                  <c:v>7.0878332950628434E-6</c:v>
                </c:pt>
                <c:pt idx="232">
                  <c:v>7.1110473328677577E-6</c:v>
                </c:pt>
                <c:pt idx="233">
                  <c:v>7.1342613706726719E-6</c:v>
                </c:pt>
                <c:pt idx="234">
                  <c:v>7.1574754084775862E-6</c:v>
                </c:pt>
                <c:pt idx="235">
                  <c:v>7.1806894462825005E-6</c:v>
                </c:pt>
                <c:pt idx="236">
                  <c:v>7.2039034840874148E-6</c:v>
                </c:pt>
                <c:pt idx="237">
                  <c:v>7.227117521892329E-6</c:v>
                </c:pt>
                <c:pt idx="238">
                  <c:v>7.2503315596972433E-6</c:v>
                </c:pt>
                <c:pt idx="239">
                  <c:v>7.2735455975021576E-6</c:v>
                </c:pt>
                <c:pt idx="240">
                  <c:v>7.2967596353070719E-6</c:v>
                </c:pt>
                <c:pt idx="241">
                  <c:v>7.3199736731119861E-6</c:v>
                </c:pt>
                <c:pt idx="242">
                  <c:v>7.3431877109169004E-6</c:v>
                </c:pt>
                <c:pt idx="243">
                  <c:v>7.3664017487218147E-6</c:v>
                </c:pt>
                <c:pt idx="244">
                  <c:v>7.389615786526729E-6</c:v>
                </c:pt>
                <c:pt idx="245">
                  <c:v>7.4128298243316432E-6</c:v>
                </c:pt>
                <c:pt idx="246">
                  <c:v>7.4360438621365575E-6</c:v>
                </c:pt>
                <c:pt idx="247">
                  <c:v>7.4592578999414718E-6</c:v>
                </c:pt>
                <c:pt idx="248">
                  <c:v>7.482471937746386E-6</c:v>
                </c:pt>
                <c:pt idx="249">
                  <c:v>7.5056859755513003E-6</c:v>
                </c:pt>
                <c:pt idx="250">
                  <c:v>7.5289000133562146E-6</c:v>
                </c:pt>
                <c:pt idx="251">
                  <c:v>7.5521140511611289E-6</c:v>
                </c:pt>
                <c:pt idx="252">
                  <c:v>7.5753280889660431E-6</c:v>
                </c:pt>
                <c:pt idx="253">
                  <c:v>7.5985421267709574E-6</c:v>
                </c:pt>
                <c:pt idx="254">
                  <c:v>7.6217561645758717E-6</c:v>
                </c:pt>
                <c:pt idx="255">
                  <c:v>7.644970202380786E-6</c:v>
                </c:pt>
                <c:pt idx="256">
                  <c:v>7.6681842401856994E-6</c:v>
                </c:pt>
                <c:pt idx="257">
                  <c:v>7.6913982779906128E-6</c:v>
                </c:pt>
                <c:pt idx="258">
                  <c:v>7.7146123157955262E-6</c:v>
                </c:pt>
                <c:pt idx="259">
                  <c:v>7.7378263536004397E-6</c:v>
                </c:pt>
                <c:pt idx="260">
                  <c:v>7.7610403914053531E-6</c:v>
                </c:pt>
                <c:pt idx="261">
                  <c:v>7.7842544292102665E-6</c:v>
                </c:pt>
                <c:pt idx="262">
                  <c:v>7.80746846701518E-6</c:v>
                </c:pt>
                <c:pt idx="263">
                  <c:v>7.8306825048200934E-6</c:v>
                </c:pt>
                <c:pt idx="264">
                  <c:v>7.8538965426250068E-6</c:v>
                </c:pt>
                <c:pt idx="265">
                  <c:v>7.8771105804299202E-6</c:v>
                </c:pt>
                <c:pt idx="266">
                  <c:v>7.9003246182348337E-6</c:v>
                </c:pt>
                <c:pt idx="267">
                  <c:v>7.9235386560397471E-6</c:v>
                </c:pt>
                <c:pt idx="268">
                  <c:v>7.9467526938446605E-6</c:v>
                </c:pt>
                <c:pt idx="269">
                  <c:v>7.9699667316495739E-6</c:v>
                </c:pt>
                <c:pt idx="270">
                  <c:v>7.9931807694544874E-6</c:v>
                </c:pt>
                <c:pt idx="271">
                  <c:v>8.0163948072594008E-6</c:v>
                </c:pt>
                <c:pt idx="272">
                  <c:v>8.0396088450643142E-6</c:v>
                </c:pt>
                <c:pt idx="273">
                  <c:v>8.0628228828692277E-6</c:v>
                </c:pt>
                <c:pt idx="274">
                  <c:v>8.0860369206741411E-6</c:v>
                </c:pt>
                <c:pt idx="275">
                  <c:v>8.1092509584790545E-6</c:v>
                </c:pt>
                <c:pt idx="276">
                  <c:v>8.1324649962839679E-6</c:v>
                </c:pt>
                <c:pt idx="277">
                  <c:v>8.1556790340888814E-6</c:v>
                </c:pt>
                <c:pt idx="278">
                  <c:v>8.1788930718937948E-6</c:v>
                </c:pt>
                <c:pt idx="279">
                  <c:v>8.2021071096987082E-6</c:v>
                </c:pt>
                <c:pt idx="280">
                  <c:v>8.2253211475036216E-6</c:v>
                </c:pt>
                <c:pt idx="281">
                  <c:v>8.2485351853085351E-6</c:v>
                </c:pt>
                <c:pt idx="282">
                  <c:v>8.2717492231134485E-6</c:v>
                </c:pt>
                <c:pt idx="283">
                  <c:v>8.2949632609183619E-6</c:v>
                </c:pt>
                <c:pt idx="284">
                  <c:v>8.3181772987232754E-6</c:v>
                </c:pt>
                <c:pt idx="285">
                  <c:v>8.3413913365281888E-6</c:v>
                </c:pt>
                <c:pt idx="286">
                  <c:v>8.3646053743331022E-6</c:v>
                </c:pt>
                <c:pt idx="287">
                  <c:v>8.3878194121380156E-6</c:v>
                </c:pt>
                <c:pt idx="288">
                  <c:v>8.4110334499429291E-6</c:v>
                </c:pt>
                <c:pt idx="289">
                  <c:v>8.4342474877478425E-6</c:v>
                </c:pt>
                <c:pt idx="290">
                  <c:v>8.4574615255527559E-6</c:v>
                </c:pt>
                <c:pt idx="291">
                  <c:v>8.4806755633576693E-6</c:v>
                </c:pt>
                <c:pt idx="292">
                  <c:v>8.5038896011625828E-6</c:v>
                </c:pt>
                <c:pt idx="293">
                  <c:v>8.5271036389674962E-6</c:v>
                </c:pt>
                <c:pt idx="294">
                  <c:v>8.5503176767724096E-6</c:v>
                </c:pt>
                <c:pt idx="295">
                  <c:v>8.5735317145773231E-6</c:v>
                </c:pt>
                <c:pt idx="296">
                  <c:v>8.5967457523822365E-6</c:v>
                </c:pt>
                <c:pt idx="297">
                  <c:v>8.6199597901871499E-6</c:v>
                </c:pt>
                <c:pt idx="298">
                  <c:v>8.6431738279920633E-6</c:v>
                </c:pt>
                <c:pt idx="299">
                  <c:v>8.6663878657969768E-6</c:v>
                </c:pt>
                <c:pt idx="300">
                  <c:v>8.6896019036018902E-6</c:v>
                </c:pt>
                <c:pt idx="301">
                  <c:v>8.7128159414068036E-6</c:v>
                </c:pt>
                <c:pt idx="302">
                  <c:v>8.736029979211717E-6</c:v>
                </c:pt>
                <c:pt idx="303">
                  <c:v>8.7592440170166305E-6</c:v>
                </c:pt>
                <c:pt idx="304">
                  <c:v>8.7824580548215439E-6</c:v>
                </c:pt>
                <c:pt idx="305">
                  <c:v>8.8056720926264573E-6</c:v>
                </c:pt>
                <c:pt idx="306">
                  <c:v>8.8288861304313708E-6</c:v>
                </c:pt>
                <c:pt idx="307">
                  <c:v>8.8521001682362842E-6</c:v>
                </c:pt>
                <c:pt idx="308">
                  <c:v>8.8753142060411976E-6</c:v>
                </c:pt>
                <c:pt idx="309">
                  <c:v>8.898528243846111E-6</c:v>
                </c:pt>
                <c:pt idx="310">
                  <c:v>8.9217422816510245E-6</c:v>
                </c:pt>
                <c:pt idx="311">
                  <c:v>8.9449563194559379E-6</c:v>
                </c:pt>
                <c:pt idx="312">
                  <c:v>8.9681703572608513E-6</c:v>
                </c:pt>
                <c:pt idx="313">
                  <c:v>8.9913843950657647E-6</c:v>
                </c:pt>
                <c:pt idx="314">
                  <c:v>9.0145984328706782E-6</c:v>
                </c:pt>
                <c:pt idx="315">
                  <c:v>9.0378124706755916E-6</c:v>
                </c:pt>
                <c:pt idx="316">
                  <c:v>9.061026508480505E-6</c:v>
                </c:pt>
                <c:pt idx="317">
                  <c:v>9.0842405462854184E-6</c:v>
                </c:pt>
                <c:pt idx="318">
                  <c:v>9.1074545840903319E-6</c:v>
                </c:pt>
                <c:pt idx="319">
                  <c:v>9.1306686218952453E-6</c:v>
                </c:pt>
                <c:pt idx="320">
                  <c:v>9.1538826597001587E-6</c:v>
                </c:pt>
                <c:pt idx="321">
                  <c:v>9.1770966975050722E-6</c:v>
                </c:pt>
                <c:pt idx="322">
                  <c:v>9.2003107353099856E-6</c:v>
                </c:pt>
                <c:pt idx="323">
                  <c:v>9.223524773114899E-6</c:v>
                </c:pt>
                <c:pt idx="324">
                  <c:v>9.2467388109198124E-6</c:v>
                </c:pt>
                <c:pt idx="325">
                  <c:v>9.2699528487247259E-6</c:v>
                </c:pt>
                <c:pt idx="326">
                  <c:v>9.2931668865296393E-6</c:v>
                </c:pt>
                <c:pt idx="327">
                  <c:v>9.3163809243345527E-6</c:v>
                </c:pt>
                <c:pt idx="328">
                  <c:v>9.3395949621394661E-6</c:v>
                </c:pt>
                <c:pt idx="329">
                  <c:v>9.3628089999443796E-6</c:v>
                </c:pt>
                <c:pt idx="330">
                  <c:v>9.386023037749293E-6</c:v>
                </c:pt>
                <c:pt idx="331">
                  <c:v>9.4092370755542064E-6</c:v>
                </c:pt>
                <c:pt idx="332">
                  <c:v>9.4324511133591199E-6</c:v>
                </c:pt>
                <c:pt idx="333">
                  <c:v>9.4556651511640333E-6</c:v>
                </c:pt>
                <c:pt idx="334">
                  <c:v>9.4788791889689467E-6</c:v>
                </c:pt>
                <c:pt idx="335">
                  <c:v>9.5020932267738601E-6</c:v>
                </c:pt>
                <c:pt idx="336">
                  <c:v>9.5253072645787736E-6</c:v>
                </c:pt>
                <c:pt idx="337">
                  <c:v>9.548521302383687E-6</c:v>
                </c:pt>
                <c:pt idx="338">
                  <c:v>9.5717353401886004E-6</c:v>
                </c:pt>
                <c:pt idx="339">
                  <c:v>9.5949493779935138E-6</c:v>
                </c:pt>
                <c:pt idx="340">
                  <c:v>9.6181634157984273E-6</c:v>
                </c:pt>
                <c:pt idx="341">
                  <c:v>9.6413774536033407E-6</c:v>
                </c:pt>
                <c:pt idx="342">
                  <c:v>9.6645914914082541E-6</c:v>
                </c:pt>
                <c:pt idx="343">
                  <c:v>9.6878055292131676E-6</c:v>
                </c:pt>
                <c:pt idx="344">
                  <c:v>9.711019567018081E-6</c:v>
                </c:pt>
                <c:pt idx="345">
                  <c:v>9.7342336048229944E-6</c:v>
                </c:pt>
                <c:pt idx="346">
                  <c:v>9.7574476426279078E-6</c:v>
                </c:pt>
                <c:pt idx="347">
                  <c:v>9.7806616804328213E-6</c:v>
                </c:pt>
                <c:pt idx="348">
                  <c:v>9.8038757182377347E-6</c:v>
                </c:pt>
                <c:pt idx="349">
                  <c:v>9.8270897560426481E-6</c:v>
                </c:pt>
                <c:pt idx="350">
                  <c:v>9.8503037938475615E-6</c:v>
                </c:pt>
                <c:pt idx="351">
                  <c:v>9.873517831652475E-6</c:v>
                </c:pt>
                <c:pt idx="352">
                  <c:v>9.8967318694573884E-6</c:v>
                </c:pt>
                <c:pt idx="353">
                  <c:v>9.9199459072623018E-6</c:v>
                </c:pt>
                <c:pt idx="354">
                  <c:v>9.9431599450672153E-6</c:v>
                </c:pt>
                <c:pt idx="355">
                  <c:v>9.9663739828721287E-6</c:v>
                </c:pt>
                <c:pt idx="356">
                  <c:v>9.9895880206770421E-6</c:v>
                </c:pt>
                <c:pt idx="357">
                  <c:v>1.0012802058481956E-5</c:v>
                </c:pt>
                <c:pt idx="358">
                  <c:v>1.0036016096286869E-5</c:v>
                </c:pt>
                <c:pt idx="359">
                  <c:v>1.0059230134091782E-5</c:v>
                </c:pt>
                <c:pt idx="360">
                  <c:v>1.0082444171896696E-5</c:v>
                </c:pt>
                <c:pt idx="361">
                  <c:v>1.0105658209701609E-5</c:v>
                </c:pt>
                <c:pt idx="362">
                  <c:v>1.0128872247506523E-5</c:v>
                </c:pt>
                <c:pt idx="363">
                  <c:v>1.0152086285311436E-5</c:v>
                </c:pt>
                <c:pt idx="364">
                  <c:v>1.017530032311635E-5</c:v>
                </c:pt>
                <c:pt idx="365">
                  <c:v>1.0198514360921263E-5</c:v>
                </c:pt>
                <c:pt idx="366">
                  <c:v>1.0221728398726176E-5</c:v>
                </c:pt>
                <c:pt idx="367">
                  <c:v>1.024494243653109E-5</c:v>
                </c:pt>
                <c:pt idx="368">
                  <c:v>1.0268156474336003E-5</c:v>
                </c:pt>
                <c:pt idx="369">
                  <c:v>1.0291370512140917E-5</c:v>
                </c:pt>
                <c:pt idx="370">
                  <c:v>1.031458454994583E-5</c:v>
                </c:pt>
                <c:pt idx="371">
                  <c:v>1.0337798587750744E-5</c:v>
                </c:pt>
                <c:pt idx="372">
                  <c:v>1.0361012625555657E-5</c:v>
                </c:pt>
                <c:pt idx="373">
                  <c:v>1.038422666336057E-5</c:v>
                </c:pt>
                <c:pt idx="374">
                  <c:v>1.0407440701165484E-5</c:v>
                </c:pt>
                <c:pt idx="375">
                  <c:v>1.0430654738970397E-5</c:v>
                </c:pt>
                <c:pt idx="376">
                  <c:v>1.0453868776775311E-5</c:v>
                </c:pt>
                <c:pt idx="377">
                  <c:v>1.0477082814580224E-5</c:v>
                </c:pt>
                <c:pt idx="378">
                  <c:v>1.0500296852385138E-5</c:v>
                </c:pt>
                <c:pt idx="379">
                  <c:v>1.0523510890190051E-5</c:v>
                </c:pt>
                <c:pt idx="380">
                  <c:v>1.0546724927994964E-5</c:v>
                </c:pt>
                <c:pt idx="381">
                  <c:v>1.0569938965799878E-5</c:v>
                </c:pt>
                <c:pt idx="382">
                  <c:v>1.0593153003604791E-5</c:v>
                </c:pt>
                <c:pt idx="383">
                  <c:v>1.0616367041409705E-5</c:v>
                </c:pt>
                <c:pt idx="384">
                  <c:v>1.0639581079214618E-5</c:v>
                </c:pt>
                <c:pt idx="385">
                  <c:v>1.0662795117019531E-5</c:v>
                </c:pt>
                <c:pt idx="386">
                  <c:v>1.0686009154824445E-5</c:v>
                </c:pt>
                <c:pt idx="387">
                  <c:v>1.0709223192629358E-5</c:v>
                </c:pt>
                <c:pt idx="388">
                  <c:v>1.0732437230434272E-5</c:v>
                </c:pt>
                <c:pt idx="389">
                  <c:v>1.0755651268239185E-5</c:v>
                </c:pt>
                <c:pt idx="390">
                  <c:v>1.0778865306044099E-5</c:v>
                </c:pt>
                <c:pt idx="391">
                  <c:v>1.0802079343849012E-5</c:v>
                </c:pt>
                <c:pt idx="392">
                  <c:v>1.0825293381653925E-5</c:v>
                </c:pt>
                <c:pt idx="393">
                  <c:v>1.0848507419458839E-5</c:v>
                </c:pt>
                <c:pt idx="394">
                  <c:v>1.0871721457263752E-5</c:v>
                </c:pt>
                <c:pt idx="395">
                  <c:v>1.0894935495068666E-5</c:v>
                </c:pt>
                <c:pt idx="396">
                  <c:v>1.0918149532873579E-5</c:v>
                </c:pt>
                <c:pt idx="397">
                  <c:v>1.0941363570678493E-5</c:v>
                </c:pt>
                <c:pt idx="398">
                  <c:v>1.0964577608483406E-5</c:v>
                </c:pt>
                <c:pt idx="399">
                  <c:v>1.0987791646288319E-5</c:v>
                </c:pt>
                <c:pt idx="400">
                  <c:v>1.1011005684093233E-5</c:v>
                </c:pt>
                <c:pt idx="401">
                  <c:v>1.1013227125562313E-5</c:v>
                </c:pt>
                <c:pt idx="402">
                  <c:v>1.1015448567031393E-5</c:v>
                </c:pt>
                <c:pt idx="403">
                  <c:v>1.1017670008500473E-5</c:v>
                </c:pt>
                <c:pt idx="404">
                  <c:v>1.1019891449969553E-5</c:v>
                </c:pt>
                <c:pt idx="405">
                  <c:v>1.1022112891438633E-5</c:v>
                </c:pt>
                <c:pt idx="406">
                  <c:v>1.1024334332907713E-5</c:v>
                </c:pt>
                <c:pt idx="407">
                  <c:v>1.1026555774376793E-5</c:v>
                </c:pt>
                <c:pt idx="408">
                  <c:v>1.1028777215845873E-5</c:v>
                </c:pt>
                <c:pt idx="409">
                  <c:v>1.1030998657314953E-5</c:v>
                </c:pt>
                <c:pt idx="410">
                  <c:v>1.1033220098784033E-5</c:v>
                </c:pt>
                <c:pt idx="411">
                  <c:v>1.1035441540253113E-5</c:v>
                </c:pt>
                <c:pt idx="412">
                  <c:v>1.1037662981722193E-5</c:v>
                </c:pt>
                <c:pt idx="413">
                  <c:v>1.1039884423191273E-5</c:v>
                </c:pt>
                <c:pt idx="414">
                  <c:v>1.1042105864660353E-5</c:v>
                </c:pt>
                <c:pt idx="415">
                  <c:v>1.1044327306129433E-5</c:v>
                </c:pt>
                <c:pt idx="416">
                  <c:v>1.1046548747598513E-5</c:v>
                </c:pt>
                <c:pt idx="417">
                  <c:v>1.1048770189067593E-5</c:v>
                </c:pt>
                <c:pt idx="418">
                  <c:v>1.1050991630536673E-5</c:v>
                </c:pt>
                <c:pt idx="419">
                  <c:v>1.1053213072005753E-5</c:v>
                </c:pt>
                <c:pt idx="420">
                  <c:v>1.1055434513474832E-5</c:v>
                </c:pt>
                <c:pt idx="421">
                  <c:v>1.1057655954943912E-5</c:v>
                </c:pt>
                <c:pt idx="422">
                  <c:v>1.1059877396412992E-5</c:v>
                </c:pt>
                <c:pt idx="423">
                  <c:v>1.1062098837882072E-5</c:v>
                </c:pt>
                <c:pt idx="424">
                  <c:v>1.1064320279351152E-5</c:v>
                </c:pt>
                <c:pt idx="425">
                  <c:v>1.1066541720820232E-5</c:v>
                </c:pt>
                <c:pt idx="426">
                  <c:v>1.1068763162289312E-5</c:v>
                </c:pt>
                <c:pt idx="427">
                  <c:v>1.1070984603758392E-5</c:v>
                </c:pt>
                <c:pt idx="428">
                  <c:v>1.1073206045227472E-5</c:v>
                </c:pt>
                <c:pt idx="429">
                  <c:v>1.1075427486696552E-5</c:v>
                </c:pt>
                <c:pt idx="430">
                  <c:v>1.1077648928165632E-5</c:v>
                </c:pt>
                <c:pt idx="431">
                  <c:v>1.1079870369634712E-5</c:v>
                </c:pt>
                <c:pt idx="432">
                  <c:v>1.1082091811103792E-5</c:v>
                </c:pt>
                <c:pt idx="433">
                  <c:v>1.1084313252572872E-5</c:v>
                </c:pt>
                <c:pt idx="434">
                  <c:v>1.1086534694041952E-5</c:v>
                </c:pt>
                <c:pt idx="435">
                  <c:v>1.1088756135511032E-5</c:v>
                </c:pt>
                <c:pt idx="436">
                  <c:v>1.1090977576980112E-5</c:v>
                </c:pt>
                <c:pt idx="437">
                  <c:v>1.1093199018449192E-5</c:v>
                </c:pt>
                <c:pt idx="438">
                  <c:v>1.1095420459918272E-5</c:v>
                </c:pt>
                <c:pt idx="439">
                  <c:v>1.1097641901387352E-5</c:v>
                </c:pt>
                <c:pt idx="440">
                  <c:v>1.1099863342856432E-5</c:v>
                </c:pt>
                <c:pt idx="441">
                  <c:v>1.1102084784325512E-5</c:v>
                </c:pt>
                <c:pt idx="442">
                  <c:v>1.1104306225794592E-5</c:v>
                </c:pt>
                <c:pt idx="443">
                  <c:v>1.1106527667263672E-5</c:v>
                </c:pt>
                <c:pt idx="444">
                  <c:v>1.1108749108732752E-5</c:v>
                </c:pt>
                <c:pt idx="445">
                  <c:v>1.1110970550201832E-5</c:v>
                </c:pt>
                <c:pt idx="446">
                  <c:v>1.1113191991670912E-5</c:v>
                </c:pt>
                <c:pt idx="447">
                  <c:v>1.1115413433139992E-5</c:v>
                </c:pt>
                <c:pt idx="448">
                  <c:v>1.1117634874609072E-5</c:v>
                </c:pt>
                <c:pt idx="449">
                  <c:v>1.1119856316078152E-5</c:v>
                </c:pt>
                <c:pt idx="450">
                  <c:v>1.1122077757547232E-5</c:v>
                </c:pt>
              </c:numCache>
            </c:numRef>
          </c:xVal>
          <c:yVal>
            <c:numRef>
              <c:f>('Waveform Data'!$F$2:$F$202,'Waveform Data'!$G$2:$G$201,'Waveform Data'!$H$2:$H$201)</c:f>
              <c:numCache>
                <c:formatCode>General</c:formatCode>
                <c:ptCount val="601"/>
                <c:pt idx="0">
                  <c:v>0</c:v>
                </c:pt>
                <c:pt idx="1">
                  <c:v>1.3998064796363218E-2</c:v>
                </c:pt>
                <c:pt idx="2">
                  <c:v>2.7996129592726435E-2</c:v>
                </c:pt>
                <c:pt idx="3">
                  <c:v>4.1994194389089655E-2</c:v>
                </c:pt>
                <c:pt idx="4">
                  <c:v>5.5992259185452871E-2</c:v>
                </c:pt>
                <c:pt idx="5">
                  <c:v>6.9990323981816094E-2</c:v>
                </c:pt>
                <c:pt idx="6">
                  <c:v>8.398838877817931E-2</c:v>
                </c:pt>
                <c:pt idx="7">
                  <c:v>9.798645357454254E-2</c:v>
                </c:pt>
                <c:pt idx="8">
                  <c:v>0.11198451837090574</c:v>
                </c:pt>
                <c:pt idx="9">
                  <c:v>0.12598258316726896</c:v>
                </c:pt>
                <c:pt idx="10">
                  <c:v>0.13998064796363216</c:v>
                </c:pt>
                <c:pt idx="11">
                  <c:v>0.15397871275999539</c:v>
                </c:pt>
                <c:pt idx="12">
                  <c:v>0.16797677755635859</c:v>
                </c:pt>
                <c:pt idx="13">
                  <c:v>0.18197484235272179</c:v>
                </c:pt>
                <c:pt idx="14">
                  <c:v>0.195972907149085</c:v>
                </c:pt>
                <c:pt idx="15">
                  <c:v>0.20997097194544823</c:v>
                </c:pt>
                <c:pt idx="16">
                  <c:v>0.22396903674181146</c:v>
                </c:pt>
                <c:pt idx="17">
                  <c:v>0.23796710153817469</c:v>
                </c:pt>
                <c:pt idx="18">
                  <c:v>0.25196516633453792</c:v>
                </c:pt>
                <c:pt idx="19">
                  <c:v>0.26596323113090115</c:v>
                </c:pt>
                <c:pt idx="20">
                  <c:v>0.27996129592726438</c:v>
                </c:pt>
                <c:pt idx="21">
                  <c:v>0.29395936072362761</c:v>
                </c:pt>
                <c:pt idx="22">
                  <c:v>0.30795742551999084</c:v>
                </c:pt>
                <c:pt idx="23">
                  <c:v>0.32195549031635406</c:v>
                </c:pt>
                <c:pt idx="24">
                  <c:v>0.33595355511271729</c:v>
                </c:pt>
                <c:pt idx="25">
                  <c:v>0.34995161990908052</c:v>
                </c:pt>
                <c:pt idx="26">
                  <c:v>0.36394968470544375</c:v>
                </c:pt>
                <c:pt idx="27">
                  <c:v>0.37794774950180698</c:v>
                </c:pt>
                <c:pt idx="28">
                  <c:v>0.39194581429817027</c:v>
                </c:pt>
                <c:pt idx="29">
                  <c:v>0.4059438790945335</c:v>
                </c:pt>
                <c:pt idx="30">
                  <c:v>0.41994194389089673</c:v>
                </c:pt>
                <c:pt idx="31">
                  <c:v>0.4339400086872599</c:v>
                </c:pt>
                <c:pt idx="32">
                  <c:v>0.44793807348362308</c:v>
                </c:pt>
                <c:pt idx="33">
                  <c:v>0.46193613827998625</c:v>
                </c:pt>
                <c:pt idx="34">
                  <c:v>0.47593420307634948</c:v>
                </c:pt>
                <c:pt idx="35">
                  <c:v>0.48993226787271266</c:v>
                </c:pt>
                <c:pt idx="36">
                  <c:v>0.50393033266907583</c:v>
                </c:pt>
                <c:pt idx="37">
                  <c:v>0.51792839746543906</c:v>
                </c:pt>
                <c:pt idx="38">
                  <c:v>0.53192646226180218</c:v>
                </c:pt>
                <c:pt idx="39">
                  <c:v>0.54592452705816541</c:v>
                </c:pt>
                <c:pt idx="40">
                  <c:v>0.55992259185452853</c:v>
                </c:pt>
                <c:pt idx="41">
                  <c:v>0.57392065665089176</c:v>
                </c:pt>
                <c:pt idx="42">
                  <c:v>0.58791872144725499</c:v>
                </c:pt>
                <c:pt idx="43">
                  <c:v>0.60191678624361811</c:v>
                </c:pt>
                <c:pt idx="44">
                  <c:v>0.61591485103998134</c:v>
                </c:pt>
                <c:pt idx="45">
                  <c:v>0.62991291583634446</c:v>
                </c:pt>
                <c:pt idx="46">
                  <c:v>0.64391098063270769</c:v>
                </c:pt>
                <c:pt idx="47">
                  <c:v>0.65790904542907092</c:v>
                </c:pt>
                <c:pt idx="48">
                  <c:v>0.67190711022543403</c:v>
                </c:pt>
                <c:pt idx="49">
                  <c:v>0.68590517502179726</c:v>
                </c:pt>
                <c:pt idx="50">
                  <c:v>0.69990323981816038</c:v>
                </c:pt>
                <c:pt idx="51">
                  <c:v>0.71390130461452361</c:v>
                </c:pt>
                <c:pt idx="52">
                  <c:v>0.72789936941088684</c:v>
                </c:pt>
                <c:pt idx="53">
                  <c:v>0.74189743420724996</c:v>
                </c:pt>
                <c:pt idx="54">
                  <c:v>0.75589549900361319</c:v>
                </c:pt>
                <c:pt idx="55">
                  <c:v>0.76989356379997642</c:v>
                </c:pt>
                <c:pt idx="56">
                  <c:v>0.78389162859633954</c:v>
                </c:pt>
                <c:pt idx="57">
                  <c:v>0.79788969339270277</c:v>
                </c:pt>
                <c:pt idx="58">
                  <c:v>0.81188775818906589</c:v>
                </c:pt>
                <c:pt idx="59">
                  <c:v>0.82588582298542912</c:v>
                </c:pt>
                <c:pt idx="60">
                  <c:v>0.83988388778179235</c:v>
                </c:pt>
                <c:pt idx="61">
                  <c:v>0.85388195257815547</c:v>
                </c:pt>
                <c:pt idx="62">
                  <c:v>0.8678800173745187</c:v>
                </c:pt>
                <c:pt idx="63">
                  <c:v>0.88187808217088182</c:v>
                </c:pt>
                <c:pt idx="64">
                  <c:v>0.89587614696724505</c:v>
                </c:pt>
                <c:pt idx="65">
                  <c:v>0.90987421176360828</c:v>
                </c:pt>
                <c:pt idx="66">
                  <c:v>0.92387227655997139</c:v>
                </c:pt>
                <c:pt idx="67">
                  <c:v>0.93787034135633462</c:v>
                </c:pt>
                <c:pt idx="68">
                  <c:v>0.95186840615269774</c:v>
                </c:pt>
                <c:pt idx="69">
                  <c:v>0.96586647094906097</c:v>
                </c:pt>
                <c:pt idx="70">
                  <c:v>0.9798645357454242</c:v>
                </c:pt>
                <c:pt idx="71">
                  <c:v>0.99386260054178732</c:v>
                </c:pt>
                <c:pt idx="72">
                  <c:v>1.0078606653381506</c:v>
                </c:pt>
                <c:pt idx="73">
                  <c:v>1.0218587301345137</c:v>
                </c:pt>
                <c:pt idx="74">
                  <c:v>1.035856794930877</c:v>
                </c:pt>
                <c:pt idx="75">
                  <c:v>1.0498548597272401</c:v>
                </c:pt>
                <c:pt idx="76">
                  <c:v>1.0638529245236032</c:v>
                </c:pt>
                <c:pt idx="77">
                  <c:v>1.0778509893199664</c:v>
                </c:pt>
                <c:pt idx="78">
                  <c:v>1.0918490541163297</c:v>
                </c:pt>
                <c:pt idx="79">
                  <c:v>1.1058471189126928</c:v>
                </c:pt>
                <c:pt idx="80">
                  <c:v>1.1198451837090559</c:v>
                </c:pt>
                <c:pt idx="81">
                  <c:v>1.1338432485054193</c:v>
                </c:pt>
                <c:pt idx="82">
                  <c:v>1.1478413133017824</c:v>
                </c:pt>
                <c:pt idx="83">
                  <c:v>1.1618393780981455</c:v>
                </c:pt>
                <c:pt idx="84">
                  <c:v>1.1758374428945089</c:v>
                </c:pt>
                <c:pt idx="85">
                  <c:v>1.189835507690872</c:v>
                </c:pt>
                <c:pt idx="86">
                  <c:v>1.2038335724872351</c:v>
                </c:pt>
                <c:pt idx="87">
                  <c:v>1.2178316372835984</c:v>
                </c:pt>
                <c:pt idx="88">
                  <c:v>1.2318297020799616</c:v>
                </c:pt>
                <c:pt idx="89">
                  <c:v>1.2458277668763247</c:v>
                </c:pt>
                <c:pt idx="90">
                  <c:v>1.2598258316726878</c:v>
                </c:pt>
                <c:pt idx="91">
                  <c:v>1.2738238964690511</c:v>
                </c:pt>
                <c:pt idx="92">
                  <c:v>1.2878219612654143</c:v>
                </c:pt>
                <c:pt idx="93">
                  <c:v>1.3018200260617774</c:v>
                </c:pt>
                <c:pt idx="94">
                  <c:v>1.3158180908581407</c:v>
                </c:pt>
                <c:pt idx="95">
                  <c:v>1.3298161556545038</c:v>
                </c:pt>
                <c:pt idx="96">
                  <c:v>1.343814220450867</c:v>
                </c:pt>
                <c:pt idx="97">
                  <c:v>1.3578122852472303</c:v>
                </c:pt>
                <c:pt idx="98">
                  <c:v>1.3718103500435934</c:v>
                </c:pt>
                <c:pt idx="99">
                  <c:v>1.3858084148399565</c:v>
                </c:pt>
                <c:pt idx="100">
                  <c:v>1.3998064796363197</c:v>
                </c:pt>
                <c:pt idx="101">
                  <c:v>1.413804544432683</c:v>
                </c:pt>
                <c:pt idx="102">
                  <c:v>1.4278026092290461</c:v>
                </c:pt>
                <c:pt idx="103">
                  <c:v>1.4418006740254092</c:v>
                </c:pt>
                <c:pt idx="104">
                  <c:v>1.4557987388217726</c:v>
                </c:pt>
                <c:pt idx="105">
                  <c:v>1.4697968036181357</c:v>
                </c:pt>
                <c:pt idx="106">
                  <c:v>1.4837948684144988</c:v>
                </c:pt>
                <c:pt idx="107">
                  <c:v>1.4977929332108622</c:v>
                </c:pt>
                <c:pt idx="108">
                  <c:v>1.5117909980072253</c:v>
                </c:pt>
                <c:pt idx="109">
                  <c:v>1.5257890628035884</c:v>
                </c:pt>
                <c:pt idx="110">
                  <c:v>1.5397871275999515</c:v>
                </c:pt>
                <c:pt idx="111">
                  <c:v>1.5537851923963149</c:v>
                </c:pt>
                <c:pt idx="112">
                  <c:v>1.567783257192678</c:v>
                </c:pt>
                <c:pt idx="113">
                  <c:v>1.5817813219890411</c:v>
                </c:pt>
                <c:pt idx="114">
                  <c:v>1.5957793867854044</c:v>
                </c:pt>
                <c:pt idx="115">
                  <c:v>1.6097774515817675</c:v>
                </c:pt>
                <c:pt idx="116">
                  <c:v>1.6237755163781307</c:v>
                </c:pt>
                <c:pt idx="117">
                  <c:v>1.637773581174494</c:v>
                </c:pt>
                <c:pt idx="118">
                  <c:v>1.6517716459708571</c:v>
                </c:pt>
                <c:pt idx="119">
                  <c:v>1.6657697107672202</c:v>
                </c:pt>
                <c:pt idx="120">
                  <c:v>1.6797677755635836</c:v>
                </c:pt>
                <c:pt idx="121">
                  <c:v>1.6937658403599467</c:v>
                </c:pt>
                <c:pt idx="122">
                  <c:v>1.7077639051563098</c:v>
                </c:pt>
                <c:pt idx="123">
                  <c:v>1.7217619699526729</c:v>
                </c:pt>
                <c:pt idx="124">
                  <c:v>1.7357600347490363</c:v>
                </c:pt>
                <c:pt idx="125">
                  <c:v>1.7497580995453994</c:v>
                </c:pt>
                <c:pt idx="126">
                  <c:v>1.7637561643417625</c:v>
                </c:pt>
                <c:pt idx="127">
                  <c:v>1.7777542291381259</c:v>
                </c:pt>
                <c:pt idx="128">
                  <c:v>1.791752293934489</c:v>
                </c:pt>
                <c:pt idx="129">
                  <c:v>1.8057503587308521</c:v>
                </c:pt>
                <c:pt idx="130">
                  <c:v>1.8197484235272154</c:v>
                </c:pt>
                <c:pt idx="131">
                  <c:v>1.8337464883235786</c:v>
                </c:pt>
                <c:pt idx="132">
                  <c:v>1.8477445531199417</c:v>
                </c:pt>
                <c:pt idx="133">
                  <c:v>1.8617426179163048</c:v>
                </c:pt>
                <c:pt idx="134">
                  <c:v>1.8757406827126681</c:v>
                </c:pt>
                <c:pt idx="135">
                  <c:v>1.8897387475090313</c:v>
                </c:pt>
                <c:pt idx="136">
                  <c:v>1.9037368123053944</c:v>
                </c:pt>
                <c:pt idx="137">
                  <c:v>1.9177348771017577</c:v>
                </c:pt>
                <c:pt idx="138">
                  <c:v>1.9317329418981208</c:v>
                </c:pt>
                <c:pt idx="139">
                  <c:v>1.945731006694484</c:v>
                </c:pt>
                <c:pt idx="140">
                  <c:v>1.9597290714908473</c:v>
                </c:pt>
                <c:pt idx="141">
                  <c:v>1.9737271362872104</c:v>
                </c:pt>
                <c:pt idx="142">
                  <c:v>1.9877252010835735</c:v>
                </c:pt>
                <c:pt idx="143">
                  <c:v>2.0017232658799369</c:v>
                </c:pt>
                <c:pt idx="144">
                  <c:v>2.0157213306762998</c:v>
                </c:pt>
                <c:pt idx="145">
                  <c:v>2.0297193954726631</c:v>
                </c:pt>
                <c:pt idx="146">
                  <c:v>2.0437174602690265</c:v>
                </c:pt>
                <c:pt idx="147">
                  <c:v>2.0577155250653894</c:v>
                </c:pt>
                <c:pt idx="148">
                  <c:v>2.0717135898617527</c:v>
                </c:pt>
                <c:pt idx="149">
                  <c:v>2.085711654658116</c:v>
                </c:pt>
                <c:pt idx="150">
                  <c:v>2.0997097194544789</c:v>
                </c:pt>
                <c:pt idx="151">
                  <c:v>2.1137077842508423</c:v>
                </c:pt>
                <c:pt idx="152">
                  <c:v>2.1277058490472056</c:v>
                </c:pt>
                <c:pt idx="153">
                  <c:v>2.1417039138435685</c:v>
                </c:pt>
                <c:pt idx="154">
                  <c:v>2.1557019786399318</c:v>
                </c:pt>
                <c:pt idx="155">
                  <c:v>2.1697000434362952</c:v>
                </c:pt>
                <c:pt idx="156">
                  <c:v>2.1836981082326581</c:v>
                </c:pt>
                <c:pt idx="157">
                  <c:v>2.1976961730290214</c:v>
                </c:pt>
                <c:pt idx="158">
                  <c:v>2.2116942378253848</c:v>
                </c:pt>
                <c:pt idx="159">
                  <c:v>2.2256923026217477</c:v>
                </c:pt>
                <c:pt idx="160">
                  <c:v>2.239690367418111</c:v>
                </c:pt>
                <c:pt idx="161">
                  <c:v>2.2536884322144743</c:v>
                </c:pt>
                <c:pt idx="162">
                  <c:v>2.2676864970108372</c:v>
                </c:pt>
                <c:pt idx="163">
                  <c:v>2.2816845618072006</c:v>
                </c:pt>
                <c:pt idx="164">
                  <c:v>2.2956826266035635</c:v>
                </c:pt>
                <c:pt idx="165">
                  <c:v>2.3096806913999268</c:v>
                </c:pt>
                <c:pt idx="166">
                  <c:v>2.3236787561962902</c:v>
                </c:pt>
                <c:pt idx="167">
                  <c:v>2.3376768209926531</c:v>
                </c:pt>
                <c:pt idx="168">
                  <c:v>2.3516748857890164</c:v>
                </c:pt>
                <c:pt idx="169">
                  <c:v>2.3656729505853797</c:v>
                </c:pt>
                <c:pt idx="170">
                  <c:v>2.3796710153817426</c:v>
                </c:pt>
                <c:pt idx="171">
                  <c:v>2.393669080178106</c:v>
                </c:pt>
                <c:pt idx="172">
                  <c:v>2.4076671449744693</c:v>
                </c:pt>
                <c:pt idx="173">
                  <c:v>2.4216652097708322</c:v>
                </c:pt>
                <c:pt idx="174">
                  <c:v>2.4356632745671956</c:v>
                </c:pt>
                <c:pt idx="175">
                  <c:v>2.4496613393635589</c:v>
                </c:pt>
                <c:pt idx="176">
                  <c:v>2.4636594041599218</c:v>
                </c:pt>
                <c:pt idx="177">
                  <c:v>2.4776574689562851</c:v>
                </c:pt>
                <c:pt idx="178">
                  <c:v>2.4916555337526485</c:v>
                </c:pt>
                <c:pt idx="179">
                  <c:v>2.5056535985490114</c:v>
                </c:pt>
                <c:pt idx="180">
                  <c:v>2.5196516633453747</c:v>
                </c:pt>
                <c:pt idx="181">
                  <c:v>2.5336497281417381</c:v>
                </c:pt>
                <c:pt idx="182">
                  <c:v>2.547647792938101</c:v>
                </c:pt>
                <c:pt idx="183">
                  <c:v>2.5616458577344643</c:v>
                </c:pt>
                <c:pt idx="184">
                  <c:v>2.5756439225308276</c:v>
                </c:pt>
                <c:pt idx="185">
                  <c:v>2.5896419873271905</c:v>
                </c:pt>
                <c:pt idx="186">
                  <c:v>2.6036400521235539</c:v>
                </c:pt>
                <c:pt idx="187">
                  <c:v>2.6176381169199168</c:v>
                </c:pt>
                <c:pt idx="188">
                  <c:v>2.6316361817162801</c:v>
                </c:pt>
                <c:pt idx="189">
                  <c:v>2.6456342465126435</c:v>
                </c:pt>
                <c:pt idx="190">
                  <c:v>2.6596323113090063</c:v>
                </c:pt>
                <c:pt idx="191">
                  <c:v>2.6736303761053697</c:v>
                </c:pt>
                <c:pt idx="192">
                  <c:v>2.687628440901733</c:v>
                </c:pt>
                <c:pt idx="193">
                  <c:v>2.7016265056980959</c:v>
                </c:pt>
                <c:pt idx="194">
                  <c:v>2.7156245704944593</c:v>
                </c:pt>
                <c:pt idx="195">
                  <c:v>2.7296226352908226</c:v>
                </c:pt>
                <c:pt idx="196">
                  <c:v>2.7436207000871855</c:v>
                </c:pt>
                <c:pt idx="197">
                  <c:v>2.7576187648835488</c:v>
                </c:pt>
                <c:pt idx="198">
                  <c:v>2.7716168296799122</c:v>
                </c:pt>
                <c:pt idx="199">
                  <c:v>2.7856148944762751</c:v>
                </c:pt>
                <c:pt idx="200">
                  <c:v>2.7996129592726384</c:v>
                </c:pt>
                <c:pt idx="201">
                  <c:v>2.7856148944762751</c:v>
                </c:pt>
                <c:pt idx="202">
                  <c:v>2.7716168296799117</c:v>
                </c:pt>
                <c:pt idx="203">
                  <c:v>2.7576187648835484</c:v>
                </c:pt>
                <c:pt idx="204">
                  <c:v>2.7436207000871851</c:v>
                </c:pt>
                <c:pt idx="205">
                  <c:v>2.7296226352908217</c:v>
                </c:pt>
                <c:pt idx="206">
                  <c:v>2.7156245704944584</c:v>
                </c:pt>
                <c:pt idx="207">
                  <c:v>2.701626505698095</c:v>
                </c:pt>
                <c:pt idx="208">
                  <c:v>2.6876284409017321</c:v>
                </c:pt>
                <c:pt idx="209">
                  <c:v>2.6736303761053688</c:v>
                </c:pt>
                <c:pt idx="210">
                  <c:v>2.6596323113090055</c:v>
                </c:pt>
                <c:pt idx="211">
                  <c:v>2.6456342465126421</c:v>
                </c:pt>
                <c:pt idx="212">
                  <c:v>2.6316361817162788</c:v>
                </c:pt>
                <c:pt idx="213">
                  <c:v>2.6176381169199154</c:v>
                </c:pt>
                <c:pt idx="214">
                  <c:v>2.6036400521235521</c:v>
                </c:pt>
                <c:pt idx="215">
                  <c:v>2.5896419873271888</c:v>
                </c:pt>
                <c:pt idx="216">
                  <c:v>2.5756439225308254</c:v>
                </c:pt>
                <c:pt idx="217">
                  <c:v>2.5616458577344621</c:v>
                </c:pt>
                <c:pt idx="218">
                  <c:v>2.5476477929380987</c:v>
                </c:pt>
                <c:pt idx="219">
                  <c:v>2.5336497281417354</c:v>
                </c:pt>
                <c:pt idx="220">
                  <c:v>2.5196516633453721</c:v>
                </c:pt>
                <c:pt idx="221">
                  <c:v>2.5056535985490092</c:v>
                </c:pt>
                <c:pt idx="222">
                  <c:v>2.4916555337526454</c:v>
                </c:pt>
                <c:pt idx="223">
                  <c:v>2.4776574689562825</c:v>
                </c:pt>
                <c:pt idx="224">
                  <c:v>2.4636594041599191</c:v>
                </c:pt>
                <c:pt idx="225">
                  <c:v>2.4496613393635558</c:v>
                </c:pt>
                <c:pt idx="226">
                  <c:v>2.4356632745671924</c:v>
                </c:pt>
                <c:pt idx="227">
                  <c:v>2.4216652097708291</c:v>
                </c:pt>
                <c:pt idx="228">
                  <c:v>2.4076671449744658</c:v>
                </c:pt>
                <c:pt idx="229">
                  <c:v>2.3936690801781024</c:v>
                </c:pt>
                <c:pt idx="230">
                  <c:v>2.3796710153817391</c:v>
                </c:pt>
                <c:pt idx="231">
                  <c:v>2.3656729505853757</c:v>
                </c:pt>
                <c:pt idx="232">
                  <c:v>2.3516748857890124</c:v>
                </c:pt>
                <c:pt idx="233">
                  <c:v>2.3376768209926491</c:v>
                </c:pt>
                <c:pt idx="234">
                  <c:v>2.3236787561962857</c:v>
                </c:pt>
                <c:pt idx="235">
                  <c:v>2.3096806913999224</c:v>
                </c:pt>
                <c:pt idx="236">
                  <c:v>2.2956826266035595</c:v>
                </c:pt>
                <c:pt idx="237">
                  <c:v>2.2816845618071957</c:v>
                </c:pt>
                <c:pt idx="238">
                  <c:v>2.2676864970108328</c:v>
                </c:pt>
                <c:pt idx="239">
                  <c:v>2.2536884322144695</c:v>
                </c:pt>
                <c:pt idx="240">
                  <c:v>2.2396903674181061</c:v>
                </c:pt>
                <c:pt idx="241">
                  <c:v>2.2256923026217428</c:v>
                </c:pt>
                <c:pt idx="242">
                  <c:v>2.2116942378253794</c:v>
                </c:pt>
                <c:pt idx="243">
                  <c:v>2.1976961730290161</c:v>
                </c:pt>
                <c:pt idx="244">
                  <c:v>2.1836981082326528</c:v>
                </c:pt>
                <c:pt idx="245">
                  <c:v>2.1697000434362894</c:v>
                </c:pt>
                <c:pt idx="246">
                  <c:v>2.1557019786399261</c:v>
                </c:pt>
                <c:pt idx="247">
                  <c:v>2.1417039138435627</c:v>
                </c:pt>
                <c:pt idx="248">
                  <c:v>2.1277058490471994</c:v>
                </c:pt>
                <c:pt idx="249">
                  <c:v>2.1137077842508365</c:v>
                </c:pt>
                <c:pt idx="250">
                  <c:v>2.0997097194544727</c:v>
                </c:pt>
                <c:pt idx="251">
                  <c:v>2.0857116546581098</c:v>
                </c:pt>
                <c:pt idx="252">
                  <c:v>2.071713589861746</c:v>
                </c:pt>
                <c:pt idx="253">
                  <c:v>2.0577155250653831</c:v>
                </c:pt>
                <c:pt idx="254">
                  <c:v>2.0437174602690198</c:v>
                </c:pt>
                <c:pt idx="255">
                  <c:v>2.0297193954726565</c:v>
                </c:pt>
                <c:pt idx="256">
                  <c:v>2.0157213306762936</c:v>
                </c:pt>
                <c:pt idx="257">
                  <c:v>2.0017232658799307</c:v>
                </c:pt>
                <c:pt idx="258">
                  <c:v>1.987725201083568</c:v>
                </c:pt>
                <c:pt idx="259">
                  <c:v>1.9737271362872053</c:v>
                </c:pt>
                <c:pt idx="260">
                  <c:v>1.9597290714908424</c:v>
                </c:pt>
                <c:pt idx="261">
                  <c:v>1.9457310066944795</c:v>
                </c:pt>
                <c:pt idx="262">
                  <c:v>1.9317329418981166</c:v>
                </c:pt>
                <c:pt idx="263">
                  <c:v>1.9177348771017539</c:v>
                </c:pt>
                <c:pt idx="264">
                  <c:v>1.9037368123053913</c:v>
                </c:pt>
                <c:pt idx="265">
                  <c:v>1.8897387475090284</c:v>
                </c:pt>
                <c:pt idx="266">
                  <c:v>1.8757406827126655</c:v>
                </c:pt>
                <c:pt idx="267">
                  <c:v>1.8617426179163028</c:v>
                </c:pt>
                <c:pt idx="268">
                  <c:v>1.8477445531199401</c:v>
                </c:pt>
                <c:pt idx="269">
                  <c:v>1.8337464883235772</c:v>
                </c:pt>
                <c:pt idx="270">
                  <c:v>1.8197484235272143</c:v>
                </c:pt>
                <c:pt idx="271">
                  <c:v>1.8057503587308514</c:v>
                </c:pt>
                <c:pt idx="272">
                  <c:v>1.7917522939344888</c:v>
                </c:pt>
                <c:pt idx="273">
                  <c:v>1.7777542291381261</c:v>
                </c:pt>
                <c:pt idx="274">
                  <c:v>1.7637561643417632</c:v>
                </c:pt>
                <c:pt idx="275">
                  <c:v>1.7497580995454003</c:v>
                </c:pt>
                <c:pt idx="276">
                  <c:v>1.7357600347490376</c:v>
                </c:pt>
                <c:pt idx="277">
                  <c:v>1.7217619699526747</c:v>
                </c:pt>
                <c:pt idx="278">
                  <c:v>1.707763905156312</c:v>
                </c:pt>
                <c:pt idx="279">
                  <c:v>1.6937658403599491</c:v>
                </c:pt>
                <c:pt idx="280">
                  <c:v>1.6797677755635865</c:v>
                </c:pt>
                <c:pt idx="281">
                  <c:v>1.6657697107672236</c:v>
                </c:pt>
                <c:pt idx="282">
                  <c:v>1.6517716459708609</c:v>
                </c:pt>
                <c:pt idx="283">
                  <c:v>1.637773581174498</c:v>
                </c:pt>
                <c:pt idx="284">
                  <c:v>1.6237755163781351</c:v>
                </c:pt>
                <c:pt idx="285">
                  <c:v>1.6097774515817724</c:v>
                </c:pt>
                <c:pt idx="286">
                  <c:v>1.5957793867854095</c:v>
                </c:pt>
                <c:pt idx="287">
                  <c:v>1.5817813219890469</c:v>
                </c:pt>
                <c:pt idx="288">
                  <c:v>1.567783257192684</c:v>
                </c:pt>
                <c:pt idx="289">
                  <c:v>1.5537851923963213</c:v>
                </c:pt>
                <c:pt idx="290">
                  <c:v>1.5397871275999584</c:v>
                </c:pt>
                <c:pt idx="291">
                  <c:v>1.5257890628035955</c:v>
                </c:pt>
                <c:pt idx="292">
                  <c:v>1.5117909980072328</c:v>
                </c:pt>
                <c:pt idx="293">
                  <c:v>1.4977929332108699</c:v>
                </c:pt>
                <c:pt idx="294">
                  <c:v>1.4837948684145073</c:v>
                </c:pt>
                <c:pt idx="295">
                  <c:v>1.4697968036181444</c:v>
                </c:pt>
                <c:pt idx="296">
                  <c:v>1.4557987388217817</c:v>
                </c:pt>
                <c:pt idx="297">
                  <c:v>1.4418006740254188</c:v>
                </c:pt>
                <c:pt idx="298">
                  <c:v>1.4278026092290561</c:v>
                </c:pt>
                <c:pt idx="299">
                  <c:v>1.4138045444326932</c:v>
                </c:pt>
                <c:pt idx="300">
                  <c:v>1.3998064796363303</c:v>
                </c:pt>
                <c:pt idx="301">
                  <c:v>1.3858084148399676</c:v>
                </c:pt>
                <c:pt idx="302">
                  <c:v>1.3718103500436047</c:v>
                </c:pt>
                <c:pt idx="303">
                  <c:v>1.3578122852472421</c:v>
                </c:pt>
                <c:pt idx="304">
                  <c:v>1.3438142204508792</c:v>
                </c:pt>
                <c:pt idx="305">
                  <c:v>1.3298161556545165</c:v>
                </c:pt>
                <c:pt idx="306">
                  <c:v>1.3158180908581536</c:v>
                </c:pt>
                <c:pt idx="307">
                  <c:v>1.3018200260617907</c:v>
                </c:pt>
                <c:pt idx="308">
                  <c:v>1.287821961265428</c:v>
                </c:pt>
                <c:pt idx="309">
                  <c:v>1.2738238964690651</c:v>
                </c:pt>
                <c:pt idx="310">
                  <c:v>1.2598258316727025</c:v>
                </c:pt>
                <c:pt idx="311">
                  <c:v>1.2458277668763396</c:v>
                </c:pt>
                <c:pt idx="312">
                  <c:v>1.2318297020799769</c:v>
                </c:pt>
                <c:pt idx="313">
                  <c:v>1.217831637283614</c:v>
                </c:pt>
                <c:pt idx="314">
                  <c:v>1.2038335724872513</c:v>
                </c:pt>
                <c:pt idx="315">
                  <c:v>1.1898355076908884</c:v>
                </c:pt>
                <c:pt idx="316">
                  <c:v>1.1758374428945255</c:v>
                </c:pt>
                <c:pt idx="317">
                  <c:v>1.1618393780981628</c:v>
                </c:pt>
                <c:pt idx="318">
                  <c:v>1.1478413133017999</c:v>
                </c:pt>
                <c:pt idx="319">
                  <c:v>1.1338432485054373</c:v>
                </c:pt>
                <c:pt idx="320">
                  <c:v>1.1198451837090744</c:v>
                </c:pt>
                <c:pt idx="321">
                  <c:v>1.1058471189127117</c:v>
                </c:pt>
                <c:pt idx="322">
                  <c:v>1.0918490541163488</c:v>
                </c:pt>
                <c:pt idx="323">
                  <c:v>1.0778509893199861</c:v>
                </c:pt>
                <c:pt idx="324">
                  <c:v>1.0638529245236232</c:v>
                </c:pt>
                <c:pt idx="325">
                  <c:v>1.0498548597272603</c:v>
                </c:pt>
                <c:pt idx="326">
                  <c:v>1.0358567949308977</c:v>
                </c:pt>
                <c:pt idx="327">
                  <c:v>1.0218587301345348</c:v>
                </c:pt>
                <c:pt idx="328">
                  <c:v>1.0078606653381721</c:v>
                </c:pt>
                <c:pt idx="329">
                  <c:v>0.99386260054180919</c:v>
                </c:pt>
                <c:pt idx="330">
                  <c:v>0.97986453574544652</c:v>
                </c:pt>
                <c:pt idx="331">
                  <c:v>0.96586647094908362</c:v>
                </c:pt>
                <c:pt idx="332">
                  <c:v>0.95186840615272073</c:v>
                </c:pt>
                <c:pt idx="333">
                  <c:v>0.93787034135635805</c:v>
                </c:pt>
                <c:pt idx="334">
                  <c:v>0.92387227655999515</c:v>
                </c:pt>
                <c:pt idx="335">
                  <c:v>0.90987421176363248</c:v>
                </c:pt>
                <c:pt idx="336">
                  <c:v>0.89587614696726958</c:v>
                </c:pt>
                <c:pt idx="337">
                  <c:v>0.88187808217090691</c:v>
                </c:pt>
                <c:pt idx="338">
                  <c:v>0.86788001737454401</c:v>
                </c:pt>
                <c:pt idx="339">
                  <c:v>0.85388195257818134</c:v>
                </c:pt>
                <c:pt idx="340">
                  <c:v>0.83988388778181844</c:v>
                </c:pt>
                <c:pt idx="341">
                  <c:v>0.82588582298545554</c:v>
                </c:pt>
                <c:pt idx="342">
                  <c:v>0.81188775818909287</c:v>
                </c:pt>
                <c:pt idx="343">
                  <c:v>0.79788969339272997</c:v>
                </c:pt>
                <c:pt idx="344">
                  <c:v>0.78389162859636707</c:v>
                </c:pt>
                <c:pt idx="345">
                  <c:v>0.76989356380000462</c:v>
                </c:pt>
                <c:pt idx="346">
                  <c:v>0.75589549900364172</c:v>
                </c:pt>
                <c:pt idx="347">
                  <c:v>0.74189743420727883</c:v>
                </c:pt>
                <c:pt idx="348">
                  <c:v>0.72789936941091593</c:v>
                </c:pt>
                <c:pt idx="349">
                  <c:v>0.71390130461455303</c:v>
                </c:pt>
                <c:pt idx="350">
                  <c:v>0.69990323981819058</c:v>
                </c:pt>
                <c:pt idx="351">
                  <c:v>0.68590517502182768</c:v>
                </c:pt>
                <c:pt idx="352">
                  <c:v>0.67190711022546479</c:v>
                </c:pt>
                <c:pt idx="353">
                  <c:v>0.65790904542910189</c:v>
                </c:pt>
                <c:pt idx="354">
                  <c:v>0.64391098063273944</c:v>
                </c:pt>
                <c:pt idx="355">
                  <c:v>0.62991291583637654</c:v>
                </c:pt>
                <c:pt idx="356">
                  <c:v>0.61591485104001364</c:v>
                </c:pt>
                <c:pt idx="357">
                  <c:v>0.60191678624365075</c:v>
                </c:pt>
                <c:pt idx="358">
                  <c:v>0.58791872144728785</c:v>
                </c:pt>
                <c:pt idx="359">
                  <c:v>0.5739206566509254</c:v>
                </c:pt>
                <c:pt idx="360">
                  <c:v>0.5599225918545625</c:v>
                </c:pt>
                <c:pt idx="361">
                  <c:v>0.5459245270581996</c:v>
                </c:pt>
                <c:pt idx="362">
                  <c:v>0.53192646226183671</c:v>
                </c:pt>
                <c:pt idx="363">
                  <c:v>0.51792839746547426</c:v>
                </c:pt>
                <c:pt idx="364">
                  <c:v>0.50393033266911136</c:v>
                </c:pt>
                <c:pt idx="365">
                  <c:v>0.48993226787274846</c:v>
                </c:pt>
                <c:pt idx="366">
                  <c:v>0.47593420307638556</c:v>
                </c:pt>
                <c:pt idx="367">
                  <c:v>0.46193613828002267</c:v>
                </c:pt>
                <c:pt idx="368">
                  <c:v>0.44793807348366022</c:v>
                </c:pt>
                <c:pt idx="369">
                  <c:v>0.43394000868729732</c:v>
                </c:pt>
                <c:pt idx="370">
                  <c:v>0.41994194389093442</c:v>
                </c:pt>
                <c:pt idx="371">
                  <c:v>0.40594387909457152</c:v>
                </c:pt>
                <c:pt idx="372">
                  <c:v>0.39194581429820907</c:v>
                </c:pt>
                <c:pt idx="373">
                  <c:v>0.37794774950184618</c:v>
                </c:pt>
                <c:pt idx="374">
                  <c:v>0.36394968470548328</c:v>
                </c:pt>
                <c:pt idx="375">
                  <c:v>0.34995161990912038</c:v>
                </c:pt>
                <c:pt idx="376">
                  <c:v>0.33595355511275748</c:v>
                </c:pt>
                <c:pt idx="377">
                  <c:v>0.32195549031639503</c:v>
                </c:pt>
                <c:pt idx="378">
                  <c:v>0.30795742552003214</c:v>
                </c:pt>
                <c:pt idx="379">
                  <c:v>0.29395936072366924</c:v>
                </c:pt>
                <c:pt idx="380">
                  <c:v>0.27996129592730634</c:v>
                </c:pt>
                <c:pt idx="381">
                  <c:v>0.26596323113094344</c:v>
                </c:pt>
                <c:pt idx="382">
                  <c:v>0.25196516633458099</c:v>
                </c:pt>
                <c:pt idx="383">
                  <c:v>0.2379671015382181</c:v>
                </c:pt>
                <c:pt idx="384">
                  <c:v>0.2239690367418552</c:v>
                </c:pt>
                <c:pt idx="385">
                  <c:v>0.2099709719454923</c:v>
                </c:pt>
                <c:pt idx="386">
                  <c:v>0.19597290714912985</c:v>
                </c:pt>
                <c:pt idx="387">
                  <c:v>0.18197484235276695</c:v>
                </c:pt>
                <c:pt idx="388">
                  <c:v>0.16797677755640406</c:v>
                </c:pt>
                <c:pt idx="389">
                  <c:v>0.15397871276004116</c:v>
                </c:pt>
                <c:pt idx="390">
                  <c:v>0.13998064796367826</c:v>
                </c:pt>
                <c:pt idx="391">
                  <c:v>0.12598258316731581</c:v>
                </c:pt>
                <c:pt idx="392">
                  <c:v>0.11198451837095291</c:v>
                </c:pt>
                <c:pt idx="393">
                  <c:v>9.7986453574590016E-2</c:v>
                </c:pt>
                <c:pt idx="394">
                  <c:v>8.3988388778227119E-2</c:v>
                </c:pt>
                <c:pt idx="395">
                  <c:v>6.9990323981864666E-2</c:v>
                </c:pt>
                <c:pt idx="396">
                  <c:v>5.5992259185501769E-2</c:v>
                </c:pt>
                <c:pt idx="397">
                  <c:v>4.1994194389138872E-2</c:v>
                </c:pt>
                <c:pt idx="398">
                  <c:v>2.7996129592775976E-2</c:v>
                </c:pt>
                <c:pt idx="399">
                  <c:v>1.3998064796413079E-2</c:v>
                </c:pt>
                <c:pt idx="400">
                  <c:v>5.0626169922907138E-14</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numCache>
            </c:numRef>
          </c:yVal>
          <c:smooth val="0"/>
          <c:extLst>
            <c:ext xmlns:c16="http://schemas.microsoft.com/office/drawing/2014/chart" uri="{C3380CC4-5D6E-409C-BE32-E72D297353CC}">
              <c16:uniqueId val="{00000000-D4D1-4DB2-965A-F3D7CCEB18CE}"/>
            </c:ext>
          </c:extLst>
        </c:ser>
        <c:ser>
          <c:idx val="1"/>
          <c:order val="1"/>
          <c:tx>
            <c:v>I_sw</c:v>
          </c:tx>
          <c:spPr>
            <a:ln w="28575" cap="rnd">
              <a:solidFill>
                <a:schemeClr val="accent2"/>
              </a:solidFill>
              <a:round/>
            </a:ln>
            <a:effectLst/>
          </c:spPr>
          <c:marker>
            <c:symbol val="none"/>
          </c:marker>
          <c:xVal>
            <c:numRef>
              <c:f>('Waveform Data'!$B$2:$B$202,'Waveform Data'!$C$2:$C$201,'Waveform Data'!$D$2:$D$51)</c:f>
              <c:numCache>
                <c:formatCode>General</c:formatCode>
                <c:ptCount val="451"/>
                <c:pt idx="0">
                  <c:v>0</c:v>
                </c:pt>
                <c:pt idx="1">
                  <c:v>3.1840990615552565E-8</c:v>
                </c:pt>
                <c:pt idx="2">
                  <c:v>6.3681981231105129E-8</c:v>
                </c:pt>
                <c:pt idx="3">
                  <c:v>9.5522971846657687E-8</c:v>
                </c:pt>
                <c:pt idx="4">
                  <c:v>1.2736396246221026E-7</c:v>
                </c:pt>
                <c:pt idx="5">
                  <c:v>1.5920495307776283E-7</c:v>
                </c:pt>
                <c:pt idx="6">
                  <c:v>1.910459436933154E-7</c:v>
                </c:pt>
                <c:pt idx="7">
                  <c:v>2.2288693430886797E-7</c:v>
                </c:pt>
                <c:pt idx="8">
                  <c:v>2.5472792492442052E-7</c:v>
                </c:pt>
                <c:pt idx="9">
                  <c:v>2.8656891553997306E-7</c:v>
                </c:pt>
                <c:pt idx="10">
                  <c:v>3.1840990615552561E-7</c:v>
                </c:pt>
                <c:pt idx="11">
                  <c:v>3.5025089677107815E-7</c:v>
                </c:pt>
                <c:pt idx="12">
                  <c:v>3.8209188738663069E-7</c:v>
                </c:pt>
                <c:pt idx="13">
                  <c:v>4.1393287800218324E-7</c:v>
                </c:pt>
                <c:pt idx="14">
                  <c:v>4.4577386861773578E-7</c:v>
                </c:pt>
                <c:pt idx="15">
                  <c:v>4.7761485923328833E-7</c:v>
                </c:pt>
                <c:pt idx="16">
                  <c:v>5.0945584984884093E-7</c:v>
                </c:pt>
                <c:pt idx="17">
                  <c:v>5.4129684046439352E-7</c:v>
                </c:pt>
                <c:pt idx="18">
                  <c:v>5.7313783107994612E-7</c:v>
                </c:pt>
                <c:pt idx="19">
                  <c:v>6.0497882169549872E-7</c:v>
                </c:pt>
                <c:pt idx="20">
                  <c:v>6.3681981231105132E-7</c:v>
                </c:pt>
                <c:pt idx="21">
                  <c:v>6.6866080292660391E-7</c:v>
                </c:pt>
                <c:pt idx="22">
                  <c:v>7.0050179354215651E-7</c:v>
                </c:pt>
                <c:pt idx="23">
                  <c:v>7.3234278415770911E-7</c:v>
                </c:pt>
                <c:pt idx="24">
                  <c:v>7.6418377477326171E-7</c:v>
                </c:pt>
                <c:pt idx="25">
                  <c:v>7.9602476538881431E-7</c:v>
                </c:pt>
                <c:pt idx="26">
                  <c:v>8.278657560043669E-7</c:v>
                </c:pt>
                <c:pt idx="27">
                  <c:v>8.597067466199195E-7</c:v>
                </c:pt>
                <c:pt idx="28">
                  <c:v>8.915477372354721E-7</c:v>
                </c:pt>
                <c:pt idx="29">
                  <c:v>9.233887278510247E-7</c:v>
                </c:pt>
                <c:pt idx="30">
                  <c:v>9.5522971846657729E-7</c:v>
                </c:pt>
                <c:pt idx="31">
                  <c:v>9.8707070908212979E-7</c:v>
                </c:pt>
                <c:pt idx="32">
                  <c:v>1.0189116996976823E-6</c:v>
                </c:pt>
                <c:pt idx="33">
                  <c:v>1.0507526903132348E-6</c:v>
                </c:pt>
                <c:pt idx="34">
                  <c:v>1.0825936809287873E-6</c:v>
                </c:pt>
                <c:pt idx="35">
                  <c:v>1.1144346715443398E-6</c:v>
                </c:pt>
                <c:pt idx="36">
                  <c:v>1.1462756621598922E-6</c:v>
                </c:pt>
                <c:pt idx="37">
                  <c:v>1.1781166527754447E-6</c:v>
                </c:pt>
                <c:pt idx="38">
                  <c:v>1.2099576433909972E-6</c:v>
                </c:pt>
                <c:pt idx="39">
                  <c:v>1.2417986340065497E-6</c:v>
                </c:pt>
                <c:pt idx="40">
                  <c:v>1.2736396246221022E-6</c:v>
                </c:pt>
                <c:pt idx="41">
                  <c:v>1.3054806152376547E-6</c:v>
                </c:pt>
                <c:pt idx="42">
                  <c:v>1.3373216058532072E-6</c:v>
                </c:pt>
                <c:pt idx="43">
                  <c:v>1.3691625964687597E-6</c:v>
                </c:pt>
                <c:pt idx="44">
                  <c:v>1.4010035870843122E-6</c:v>
                </c:pt>
                <c:pt idx="45">
                  <c:v>1.4328445776998647E-6</c:v>
                </c:pt>
                <c:pt idx="46">
                  <c:v>1.4646855683154172E-6</c:v>
                </c:pt>
                <c:pt idx="47">
                  <c:v>1.4965265589309697E-6</c:v>
                </c:pt>
                <c:pt idx="48">
                  <c:v>1.5283675495465221E-6</c:v>
                </c:pt>
                <c:pt idx="49">
                  <c:v>1.5602085401620746E-6</c:v>
                </c:pt>
                <c:pt idx="50">
                  <c:v>1.5920495307776271E-6</c:v>
                </c:pt>
                <c:pt idx="51">
                  <c:v>1.6238905213931796E-6</c:v>
                </c:pt>
                <c:pt idx="52">
                  <c:v>1.6557315120087321E-6</c:v>
                </c:pt>
                <c:pt idx="53">
                  <c:v>1.6875725026242846E-6</c:v>
                </c:pt>
                <c:pt idx="54">
                  <c:v>1.7194134932398371E-6</c:v>
                </c:pt>
                <c:pt idx="55">
                  <c:v>1.7512544838553896E-6</c:v>
                </c:pt>
                <c:pt idx="56">
                  <c:v>1.7830954744709421E-6</c:v>
                </c:pt>
                <c:pt idx="57">
                  <c:v>1.8149364650864946E-6</c:v>
                </c:pt>
                <c:pt idx="58">
                  <c:v>1.8467774557020471E-6</c:v>
                </c:pt>
                <c:pt idx="59">
                  <c:v>1.8786184463175996E-6</c:v>
                </c:pt>
                <c:pt idx="60">
                  <c:v>1.910459436933152E-6</c:v>
                </c:pt>
                <c:pt idx="61">
                  <c:v>1.9423004275487045E-6</c:v>
                </c:pt>
                <c:pt idx="62">
                  <c:v>1.974141418164257E-6</c:v>
                </c:pt>
                <c:pt idx="63">
                  <c:v>2.0059824087798095E-6</c:v>
                </c:pt>
                <c:pt idx="64">
                  <c:v>2.037823399395362E-6</c:v>
                </c:pt>
                <c:pt idx="65">
                  <c:v>2.0696643900109145E-6</c:v>
                </c:pt>
                <c:pt idx="66">
                  <c:v>2.101505380626467E-6</c:v>
                </c:pt>
                <c:pt idx="67">
                  <c:v>2.1333463712420195E-6</c:v>
                </c:pt>
                <c:pt idx="68">
                  <c:v>2.165187361857572E-6</c:v>
                </c:pt>
                <c:pt idx="69">
                  <c:v>2.1970283524731245E-6</c:v>
                </c:pt>
                <c:pt idx="70">
                  <c:v>2.228869343088677E-6</c:v>
                </c:pt>
                <c:pt idx="71">
                  <c:v>2.2607103337042295E-6</c:v>
                </c:pt>
                <c:pt idx="72">
                  <c:v>2.2925513243197819E-6</c:v>
                </c:pt>
                <c:pt idx="73">
                  <c:v>2.3243923149353344E-6</c:v>
                </c:pt>
                <c:pt idx="74">
                  <c:v>2.3562333055508869E-6</c:v>
                </c:pt>
                <c:pt idx="75">
                  <c:v>2.3880742961664394E-6</c:v>
                </c:pt>
                <c:pt idx="76">
                  <c:v>2.4199152867819919E-6</c:v>
                </c:pt>
                <c:pt idx="77">
                  <c:v>2.4517562773975444E-6</c:v>
                </c:pt>
                <c:pt idx="78">
                  <c:v>2.4835972680130969E-6</c:v>
                </c:pt>
                <c:pt idx="79">
                  <c:v>2.5154382586286494E-6</c:v>
                </c:pt>
                <c:pt idx="80">
                  <c:v>2.5472792492442019E-6</c:v>
                </c:pt>
                <c:pt idx="81">
                  <c:v>2.5791202398597544E-6</c:v>
                </c:pt>
                <c:pt idx="82">
                  <c:v>2.6109612304753069E-6</c:v>
                </c:pt>
                <c:pt idx="83">
                  <c:v>2.6428022210908594E-6</c:v>
                </c:pt>
                <c:pt idx="84">
                  <c:v>2.6746432117064118E-6</c:v>
                </c:pt>
                <c:pt idx="85">
                  <c:v>2.7064842023219643E-6</c:v>
                </c:pt>
                <c:pt idx="86">
                  <c:v>2.7383251929375168E-6</c:v>
                </c:pt>
                <c:pt idx="87">
                  <c:v>2.7701661835530693E-6</c:v>
                </c:pt>
                <c:pt idx="88">
                  <c:v>2.8020071741686218E-6</c:v>
                </c:pt>
                <c:pt idx="89">
                  <c:v>2.8338481647841743E-6</c:v>
                </c:pt>
                <c:pt idx="90">
                  <c:v>2.8656891553997268E-6</c:v>
                </c:pt>
                <c:pt idx="91">
                  <c:v>2.8975301460152793E-6</c:v>
                </c:pt>
                <c:pt idx="92">
                  <c:v>2.9293711366308318E-6</c:v>
                </c:pt>
                <c:pt idx="93">
                  <c:v>2.9612121272463843E-6</c:v>
                </c:pt>
                <c:pt idx="94">
                  <c:v>2.9930531178619368E-6</c:v>
                </c:pt>
                <c:pt idx="95">
                  <c:v>3.0248941084774893E-6</c:v>
                </c:pt>
                <c:pt idx="96">
                  <c:v>3.0567350990930417E-6</c:v>
                </c:pt>
                <c:pt idx="97">
                  <c:v>3.0885760897085942E-6</c:v>
                </c:pt>
                <c:pt idx="98">
                  <c:v>3.1204170803241467E-6</c:v>
                </c:pt>
                <c:pt idx="99">
                  <c:v>3.1522580709396992E-6</c:v>
                </c:pt>
                <c:pt idx="100">
                  <c:v>3.1840990615552517E-6</c:v>
                </c:pt>
                <c:pt idx="101">
                  <c:v>3.2159400521708042E-6</c:v>
                </c:pt>
                <c:pt idx="102">
                  <c:v>3.2477810427863567E-6</c:v>
                </c:pt>
                <c:pt idx="103">
                  <c:v>3.2796220334019092E-6</c:v>
                </c:pt>
                <c:pt idx="104">
                  <c:v>3.3114630240174617E-6</c:v>
                </c:pt>
                <c:pt idx="105">
                  <c:v>3.3433040146330142E-6</c:v>
                </c:pt>
                <c:pt idx="106">
                  <c:v>3.3751450052485667E-6</c:v>
                </c:pt>
                <c:pt idx="107">
                  <c:v>3.4069859958641192E-6</c:v>
                </c:pt>
                <c:pt idx="108">
                  <c:v>3.4388269864796716E-6</c:v>
                </c:pt>
                <c:pt idx="109">
                  <c:v>3.4706679770952241E-6</c:v>
                </c:pt>
                <c:pt idx="110">
                  <c:v>3.5025089677107766E-6</c:v>
                </c:pt>
                <c:pt idx="111">
                  <c:v>3.5343499583263291E-6</c:v>
                </c:pt>
                <c:pt idx="112">
                  <c:v>3.5661909489418816E-6</c:v>
                </c:pt>
                <c:pt idx="113">
                  <c:v>3.5980319395574341E-6</c:v>
                </c:pt>
                <c:pt idx="114">
                  <c:v>3.6298729301729866E-6</c:v>
                </c:pt>
                <c:pt idx="115">
                  <c:v>3.6617139207885391E-6</c:v>
                </c:pt>
                <c:pt idx="116">
                  <c:v>3.6935549114040916E-6</c:v>
                </c:pt>
                <c:pt idx="117">
                  <c:v>3.7253959020196441E-6</c:v>
                </c:pt>
                <c:pt idx="118">
                  <c:v>3.7572368926351966E-6</c:v>
                </c:pt>
                <c:pt idx="119">
                  <c:v>3.7890778832507491E-6</c:v>
                </c:pt>
                <c:pt idx="120">
                  <c:v>3.8209188738663016E-6</c:v>
                </c:pt>
                <c:pt idx="121">
                  <c:v>3.852759864481854E-6</c:v>
                </c:pt>
                <c:pt idx="122">
                  <c:v>3.8846008550974065E-6</c:v>
                </c:pt>
                <c:pt idx="123">
                  <c:v>3.916441845712959E-6</c:v>
                </c:pt>
                <c:pt idx="124">
                  <c:v>3.9482828363285115E-6</c:v>
                </c:pt>
                <c:pt idx="125">
                  <c:v>3.980123826944064E-6</c:v>
                </c:pt>
                <c:pt idx="126">
                  <c:v>4.0119648175596165E-6</c:v>
                </c:pt>
                <c:pt idx="127">
                  <c:v>4.043805808175169E-6</c:v>
                </c:pt>
                <c:pt idx="128">
                  <c:v>4.0756467987907215E-6</c:v>
                </c:pt>
                <c:pt idx="129">
                  <c:v>4.107487789406274E-6</c:v>
                </c:pt>
                <c:pt idx="130">
                  <c:v>4.1393287800218265E-6</c:v>
                </c:pt>
                <c:pt idx="131">
                  <c:v>4.171169770637379E-6</c:v>
                </c:pt>
                <c:pt idx="132">
                  <c:v>4.2030107612529315E-6</c:v>
                </c:pt>
                <c:pt idx="133">
                  <c:v>4.2348517518684839E-6</c:v>
                </c:pt>
                <c:pt idx="134">
                  <c:v>4.2666927424840364E-6</c:v>
                </c:pt>
                <c:pt idx="135">
                  <c:v>4.2985337330995889E-6</c:v>
                </c:pt>
                <c:pt idx="136">
                  <c:v>4.3303747237151414E-6</c:v>
                </c:pt>
                <c:pt idx="137">
                  <c:v>4.3622157143306939E-6</c:v>
                </c:pt>
                <c:pt idx="138">
                  <c:v>4.3940567049462464E-6</c:v>
                </c:pt>
                <c:pt idx="139">
                  <c:v>4.4258976955617989E-6</c:v>
                </c:pt>
                <c:pt idx="140">
                  <c:v>4.4577386861773514E-6</c:v>
                </c:pt>
                <c:pt idx="141">
                  <c:v>4.4895796767929039E-6</c:v>
                </c:pt>
                <c:pt idx="142">
                  <c:v>4.5214206674084564E-6</c:v>
                </c:pt>
                <c:pt idx="143">
                  <c:v>4.5532616580240089E-6</c:v>
                </c:pt>
                <c:pt idx="144">
                  <c:v>4.5851026486395614E-6</c:v>
                </c:pt>
                <c:pt idx="145">
                  <c:v>4.6169436392551138E-6</c:v>
                </c:pt>
                <c:pt idx="146">
                  <c:v>4.6487846298706663E-6</c:v>
                </c:pt>
                <c:pt idx="147">
                  <c:v>4.6806256204862188E-6</c:v>
                </c:pt>
                <c:pt idx="148">
                  <c:v>4.7124666111017713E-6</c:v>
                </c:pt>
                <c:pt idx="149">
                  <c:v>4.7443076017173238E-6</c:v>
                </c:pt>
                <c:pt idx="150">
                  <c:v>4.7761485923328763E-6</c:v>
                </c:pt>
                <c:pt idx="151">
                  <c:v>4.8079895829484288E-6</c:v>
                </c:pt>
                <c:pt idx="152">
                  <c:v>4.8398305735639813E-6</c:v>
                </c:pt>
                <c:pt idx="153">
                  <c:v>4.8716715641795338E-6</c:v>
                </c:pt>
                <c:pt idx="154">
                  <c:v>4.9035125547950863E-6</c:v>
                </c:pt>
                <c:pt idx="155">
                  <c:v>4.9353535454106388E-6</c:v>
                </c:pt>
                <c:pt idx="156">
                  <c:v>4.9671945360261913E-6</c:v>
                </c:pt>
                <c:pt idx="157">
                  <c:v>4.9990355266417437E-6</c:v>
                </c:pt>
                <c:pt idx="158">
                  <c:v>5.0308765172572962E-6</c:v>
                </c:pt>
                <c:pt idx="159">
                  <c:v>5.0627175078728487E-6</c:v>
                </c:pt>
                <c:pt idx="160">
                  <c:v>5.0945584984884012E-6</c:v>
                </c:pt>
                <c:pt idx="161">
                  <c:v>5.1263994891039537E-6</c:v>
                </c:pt>
                <c:pt idx="162">
                  <c:v>5.1582404797195062E-6</c:v>
                </c:pt>
                <c:pt idx="163">
                  <c:v>5.1900814703350587E-6</c:v>
                </c:pt>
                <c:pt idx="164">
                  <c:v>5.2219224609506112E-6</c:v>
                </c:pt>
                <c:pt idx="165">
                  <c:v>5.2537634515661637E-6</c:v>
                </c:pt>
                <c:pt idx="166">
                  <c:v>5.2856044421817162E-6</c:v>
                </c:pt>
                <c:pt idx="167">
                  <c:v>5.3174454327972687E-6</c:v>
                </c:pt>
                <c:pt idx="168">
                  <c:v>5.3492864234128212E-6</c:v>
                </c:pt>
                <c:pt idx="169">
                  <c:v>5.3811274140283736E-6</c:v>
                </c:pt>
                <c:pt idx="170">
                  <c:v>5.4129684046439261E-6</c:v>
                </c:pt>
                <c:pt idx="171">
                  <c:v>5.4448093952594786E-6</c:v>
                </c:pt>
                <c:pt idx="172">
                  <c:v>5.4766503858750311E-6</c:v>
                </c:pt>
                <c:pt idx="173">
                  <c:v>5.5084913764905836E-6</c:v>
                </c:pt>
                <c:pt idx="174">
                  <c:v>5.5403323671061361E-6</c:v>
                </c:pt>
                <c:pt idx="175">
                  <c:v>5.5721733577216886E-6</c:v>
                </c:pt>
                <c:pt idx="176">
                  <c:v>5.6040143483372411E-6</c:v>
                </c:pt>
                <c:pt idx="177">
                  <c:v>5.6358553389527936E-6</c:v>
                </c:pt>
                <c:pt idx="178">
                  <c:v>5.6676963295683461E-6</c:v>
                </c:pt>
                <c:pt idx="179">
                  <c:v>5.6995373201838986E-6</c:v>
                </c:pt>
                <c:pt idx="180">
                  <c:v>5.7313783107994511E-6</c:v>
                </c:pt>
                <c:pt idx="181">
                  <c:v>5.7632193014150035E-6</c:v>
                </c:pt>
                <c:pt idx="182">
                  <c:v>5.795060292030556E-6</c:v>
                </c:pt>
                <c:pt idx="183">
                  <c:v>5.8269012826461085E-6</c:v>
                </c:pt>
                <c:pt idx="184">
                  <c:v>5.858742273261661E-6</c:v>
                </c:pt>
                <c:pt idx="185">
                  <c:v>5.8905832638772135E-6</c:v>
                </c:pt>
                <c:pt idx="186">
                  <c:v>5.922424254492766E-6</c:v>
                </c:pt>
                <c:pt idx="187">
                  <c:v>5.9542652451083185E-6</c:v>
                </c:pt>
                <c:pt idx="188">
                  <c:v>5.986106235723871E-6</c:v>
                </c:pt>
                <c:pt idx="189">
                  <c:v>6.0179472263394235E-6</c:v>
                </c:pt>
                <c:pt idx="190">
                  <c:v>6.049788216954976E-6</c:v>
                </c:pt>
                <c:pt idx="191">
                  <c:v>6.0816292075705285E-6</c:v>
                </c:pt>
                <c:pt idx="192">
                  <c:v>6.113470198186081E-6</c:v>
                </c:pt>
                <c:pt idx="193">
                  <c:v>6.1453111888016334E-6</c:v>
                </c:pt>
                <c:pt idx="194">
                  <c:v>6.1771521794171859E-6</c:v>
                </c:pt>
                <c:pt idx="195">
                  <c:v>6.2089931700327384E-6</c:v>
                </c:pt>
                <c:pt idx="196">
                  <c:v>6.2408341606482909E-6</c:v>
                </c:pt>
                <c:pt idx="197">
                  <c:v>6.2726751512638434E-6</c:v>
                </c:pt>
                <c:pt idx="198">
                  <c:v>6.3045161418793959E-6</c:v>
                </c:pt>
                <c:pt idx="199">
                  <c:v>6.3363571324949484E-6</c:v>
                </c:pt>
                <c:pt idx="200">
                  <c:v>6.3681981231105009E-6</c:v>
                </c:pt>
                <c:pt idx="201">
                  <c:v>6.3914121609154152E-6</c:v>
                </c:pt>
                <c:pt idx="202">
                  <c:v>6.4146261987203294E-6</c:v>
                </c:pt>
                <c:pt idx="203">
                  <c:v>6.4378402365252437E-6</c:v>
                </c:pt>
                <c:pt idx="204">
                  <c:v>6.461054274330158E-6</c:v>
                </c:pt>
                <c:pt idx="205">
                  <c:v>6.4842683121350723E-6</c:v>
                </c:pt>
                <c:pt idx="206">
                  <c:v>6.5074823499399865E-6</c:v>
                </c:pt>
                <c:pt idx="207">
                  <c:v>6.5306963877449008E-6</c:v>
                </c:pt>
                <c:pt idx="208">
                  <c:v>6.5539104255498151E-6</c:v>
                </c:pt>
                <c:pt idx="209">
                  <c:v>6.5771244633547294E-6</c:v>
                </c:pt>
                <c:pt idx="210">
                  <c:v>6.6003385011596436E-6</c:v>
                </c:pt>
                <c:pt idx="211">
                  <c:v>6.6235525389645579E-6</c:v>
                </c:pt>
                <c:pt idx="212">
                  <c:v>6.6467665767694722E-6</c:v>
                </c:pt>
                <c:pt idx="213">
                  <c:v>6.6699806145743865E-6</c:v>
                </c:pt>
                <c:pt idx="214">
                  <c:v>6.6931946523793007E-6</c:v>
                </c:pt>
                <c:pt idx="215">
                  <c:v>6.716408690184215E-6</c:v>
                </c:pt>
                <c:pt idx="216">
                  <c:v>6.7396227279891293E-6</c:v>
                </c:pt>
                <c:pt idx="217">
                  <c:v>6.7628367657940435E-6</c:v>
                </c:pt>
                <c:pt idx="218">
                  <c:v>6.7860508035989578E-6</c:v>
                </c:pt>
                <c:pt idx="219">
                  <c:v>6.8092648414038721E-6</c:v>
                </c:pt>
                <c:pt idx="220">
                  <c:v>6.8324788792087864E-6</c:v>
                </c:pt>
                <c:pt idx="221">
                  <c:v>6.8556929170137006E-6</c:v>
                </c:pt>
                <c:pt idx="222">
                  <c:v>6.8789069548186149E-6</c:v>
                </c:pt>
                <c:pt idx="223">
                  <c:v>6.9021209926235292E-6</c:v>
                </c:pt>
                <c:pt idx="224">
                  <c:v>6.9253350304284435E-6</c:v>
                </c:pt>
                <c:pt idx="225">
                  <c:v>6.9485490682333577E-6</c:v>
                </c:pt>
                <c:pt idx="226">
                  <c:v>6.971763106038272E-6</c:v>
                </c:pt>
                <c:pt idx="227">
                  <c:v>6.9949771438431863E-6</c:v>
                </c:pt>
                <c:pt idx="228">
                  <c:v>7.0181911816481006E-6</c:v>
                </c:pt>
                <c:pt idx="229">
                  <c:v>7.0414052194530148E-6</c:v>
                </c:pt>
                <c:pt idx="230">
                  <c:v>7.0646192572579291E-6</c:v>
                </c:pt>
                <c:pt idx="231">
                  <c:v>7.0878332950628434E-6</c:v>
                </c:pt>
                <c:pt idx="232">
                  <c:v>7.1110473328677577E-6</c:v>
                </c:pt>
                <c:pt idx="233">
                  <c:v>7.1342613706726719E-6</c:v>
                </c:pt>
                <c:pt idx="234">
                  <c:v>7.1574754084775862E-6</c:v>
                </c:pt>
                <c:pt idx="235">
                  <c:v>7.1806894462825005E-6</c:v>
                </c:pt>
                <c:pt idx="236">
                  <c:v>7.2039034840874148E-6</c:v>
                </c:pt>
                <c:pt idx="237">
                  <c:v>7.227117521892329E-6</c:v>
                </c:pt>
                <c:pt idx="238">
                  <c:v>7.2503315596972433E-6</c:v>
                </c:pt>
                <c:pt idx="239">
                  <c:v>7.2735455975021576E-6</c:v>
                </c:pt>
                <c:pt idx="240">
                  <c:v>7.2967596353070719E-6</c:v>
                </c:pt>
                <c:pt idx="241">
                  <c:v>7.3199736731119861E-6</c:v>
                </c:pt>
                <c:pt idx="242">
                  <c:v>7.3431877109169004E-6</c:v>
                </c:pt>
                <c:pt idx="243">
                  <c:v>7.3664017487218147E-6</c:v>
                </c:pt>
                <c:pt idx="244">
                  <c:v>7.389615786526729E-6</c:v>
                </c:pt>
                <c:pt idx="245">
                  <c:v>7.4128298243316432E-6</c:v>
                </c:pt>
                <c:pt idx="246">
                  <c:v>7.4360438621365575E-6</c:v>
                </c:pt>
                <c:pt idx="247">
                  <c:v>7.4592578999414718E-6</c:v>
                </c:pt>
                <c:pt idx="248">
                  <c:v>7.482471937746386E-6</c:v>
                </c:pt>
                <c:pt idx="249">
                  <c:v>7.5056859755513003E-6</c:v>
                </c:pt>
                <c:pt idx="250">
                  <c:v>7.5289000133562146E-6</c:v>
                </c:pt>
                <c:pt idx="251">
                  <c:v>7.5521140511611289E-6</c:v>
                </c:pt>
                <c:pt idx="252">
                  <c:v>7.5753280889660431E-6</c:v>
                </c:pt>
                <c:pt idx="253">
                  <c:v>7.5985421267709574E-6</c:v>
                </c:pt>
                <c:pt idx="254">
                  <c:v>7.6217561645758717E-6</c:v>
                </c:pt>
                <c:pt idx="255">
                  <c:v>7.644970202380786E-6</c:v>
                </c:pt>
                <c:pt idx="256">
                  <c:v>7.6681842401856994E-6</c:v>
                </c:pt>
                <c:pt idx="257">
                  <c:v>7.6913982779906128E-6</c:v>
                </c:pt>
                <c:pt idx="258">
                  <c:v>7.7146123157955262E-6</c:v>
                </c:pt>
                <c:pt idx="259">
                  <c:v>7.7378263536004397E-6</c:v>
                </c:pt>
                <c:pt idx="260">
                  <c:v>7.7610403914053531E-6</c:v>
                </c:pt>
                <c:pt idx="261">
                  <c:v>7.7842544292102665E-6</c:v>
                </c:pt>
                <c:pt idx="262">
                  <c:v>7.80746846701518E-6</c:v>
                </c:pt>
                <c:pt idx="263">
                  <c:v>7.8306825048200934E-6</c:v>
                </c:pt>
                <c:pt idx="264">
                  <c:v>7.8538965426250068E-6</c:v>
                </c:pt>
                <c:pt idx="265">
                  <c:v>7.8771105804299202E-6</c:v>
                </c:pt>
                <c:pt idx="266">
                  <c:v>7.9003246182348337E-6</c:v>
                </c:pt>
                <c:pt idx="267">
                  <c:v>7.9235386560397471E-6</c:v>
                </c:pt>
                <c:pt idx="268">
                  <c:v>7.9467526938446605E-6</c:v>
                </c:pt>
                <c:pt idx="269">
                  <c:v>7.9699667316495739E-6</c:v>
                </c:pt>
                <c:pt idx="270">
                  <c:v>7.9931807694544874E-6</c:v>
                </c:pt>
                <c:pt idx="271">
                  <c:v>8.0163948072594008E-6</c:v>
                </c:pt>
                <c:pt idx="272">
                  <c:v>8.0396088450643142E-6</c:v>
                </c:pt>
                <c:pt idx="273">
                  <c:v>8.0628228828692277E-6</c:v>
                </c:pt>
                <c:pt idx="274">
                  <c:v>8.0860369206741411E-6</c:v>
                </c:pt>
                <c:pt idx="275">
                  <c:v>8.1092509584790545E-6</c:v>
                </c:pt>
                <c:pt idx="276">
                  <c:v>8.1324649962839679E-6</c:v>
                </c:pt>
                <c:pt idx="277">
                  <c:v>8.1556790340888814E-6</c:v>
                </c:pt>
                <c:pt idx="278">
                  <c:v>8.1788930718937948E-6</c:v>
                </c:pt>
                <c:pt idx="279">
                  <c:v>8.2021071096987082E-6</c:v>
                </c:pt>
                <c:pt idx="280">
                  <c:v>8.2253211475036216E-6</c:v>
                </c:pt>
                <c:pt idx="281">
                  <c:v>8.2485351853085351E-6</c:v>
                </c:pt>
                <c:pt idx="282">
                  <c:v>8.2717492231134485E-6</c:v>
                </c:pt>
                <c:pt idx="283">
                  <c:v>8.2949632609183619E-6</c:v>
                </c:pt>
                <c:pt idx="284">
                  <c:v>8.3181772987232754E-6</c:v>
                </c:pt>
                <c:pt idx="285">
                  <c:v>8.3413913365281888E-6</c:v>
                </c:pt>
                <c:pt idx="286">
                  <c:v>8.3646053743331022E-6</c:v>
                </c:pt>
                <c:pt idx="287">
                  <c:v>8.3878194121380156E-6</c:v>
                </c:pt>
                <c:pt idx="288">
                  <c:v>8.4110334499429291E-6</c:v>
                </c:pt>
                <c:pt idx="289">
                  <c:v>8.4342474877478425E-6</c:v>
                </c:pt>
                <c:pt idx="290">
                  <c:v>8.4574615255527559E-6</c:v>
                </c:pt>
                <c:pt idx="291">
                  <c:v>8.4806755633576693E-6</c:v>
                </c:pt>
                <c:pt idx="292">
                  <c:v>8.5038896011625828E-6</c:v>
                </c:pt>
                <c:pt idx="293">
                  <c:v>8.5271036389674962E-6</c:v>
                </c:pt>
                <c:pt idx="294">
                  <c:v>8.5503176767724096E-6</c:v>
                </c:pt>
                <c:pt idx="295">
                  <c:v>8.5735317145773231E-6</c:v>
                </c:pt>
                <c:pt idx="296">
                  <c:v>8.5967457523822365E-6</c:v>
                </c:pt>
                <c:pt idx="297">
                  <c:v>8.6199597901871499E-6</c:v>
                </c:pt>
                <c:pt idx="298">
                  <c:v>8.6431738279920633E-6</c:v>
                </c:pt>
                <c:pt idx="299">
                  <c:v>8.6663878657969768E-6</c:v>
                </c:pt>
                <c:pt idx="300">
                  <c:v>8.6896019036018902E-6</c:v>
                </c:pt>
                <c:pt idx="301">
                  <c:v>8.7128159414068036E-6</c:v>
                </c:pt>
                <c:pt idx="302">
                  <c:v>8.736029979211717E-6</c:v>
                </c:pt>
                <c:pt idx="303">
                  <c:v>8.7592440170166305E-6</c:v>
                </c:pt>
                <c:pt idx="304">
                  <c:v>8.7824580548215439E-6</c:v>
                </c:pt>
                <c:pt idx="305">
                  <c:v>8.8056720926264573E-6</c:v>
                </c:pt>
                <c:pt idx="306">
                  <c:v>8.8288861304313708E-6</c:v>
                </c:pt>
                <c:pt idx="307">
                  <c:v>8.8521001682362842E-6</c:v>
                </c:pt>
                <c:pt idx="308">
                  <c:v>8.8753142060411976E-6</c:v>
                </c:pt>
                <c:pt idx="309">
                  <c:v>8.898528243846111E-6</c:v>
                </c:pt>
                <c:pt idx="310">
                  <c:v>8.9217422816510245E-6</c:v>
                </c:pt>
                <c:pt idx="311">
                  <c:v>8.9449563194559379E-6</c:v>
                </c:pt>
                <c:pt idx="312">
                  <c:v>8.9681703572608513E-6</c:v>
                </c:pt>
                <c:pt idx="313">
                  <c:v>8.9913843950657647E-6</c:v>
                </c:pt>
                <c:pt idx="314">
                  <c:v>9.0145984328706782E-6</c:v>
                </c:pt>
                <c:pt idx="315">
                  <c:v>9.0378124706755916E-6</c:v>
                </c:pt>
                <c:pt idx="316">
                  <c:v>9.061026508480505E-6</c:v>
                </c:pt>
                <c:pt idx="317">
                  <c:v>9.0842405462854184E-6</c:v>
                </c:pt>
                <c:pt idx="318">
                  <c:v>9.1074545840903319E-6</c:v>
                </c:pt>
                <c:pt idx="319">
                  <c:v>9.1306686218952453E-6</c:v>
                </c:pt>
                <c:pt idx="320">
                  <c:v>9.1538826597001587E-6</c:v>
                </c:pt>
                <c:pt idx="321">
                  <c:v>9.1770966975050722E-6</c:v>
                </c:pt>
                <c:pt idx="322">
                  <c:v>9.2003107353099856E-6</c:v>
                </c:pt>
                <c:pt idx="323">
                  <c:v>9.223524773114899E-6</c:v>
                </c:pt>
                <c:pt idx="324">
                  <c:v>9.2467388109198124E-6</c:v>
                </c:pt>
                <c:pt idx="325">
                  <c:v>9.2699528487247259E-6</c:v>
                </c:pt>
                <c:pt idx="326">
                  <c:v>9.2931668865296393E-6</c:v>
                </c:pt>
                <c:pt idx="327">
                  <c:v>9.3163809243345527E-6</c:v>
                </c:pt>
                <c:pt idx="328">
                  <c:v>9.3395949621394661E-6</c:v>
                </c:pt>
                <c:pt idx="329">
                  <c:v>9.3628089999443796E-6</c:v>
                </c:pt>
                <c:pt idx="330">
                  <c:v>9.386023037749293E-6</c:v>
                </c:pt>
                <c:pt idx="331">
                  <c:v>9.4092370755542064E-6</c:v>
                </c:pt>
                <c:pt idx="332">
                  <c:v>9.4324511133591199E-6</c:v>
                </c:pt>
                <c:pt idx="333">
                  <c:v>9.4556651511640333E-6</c:v>
                </c:pt>
                <c:pt idx="334">
                  <c:v>9.4788791889689467E-6</c:v>
                </c:pt>
                <c:pt idx="335">
                  <c:v>9.5020932267738601E-6</c:v>
                </c:pt>
                <c:pt idx="336">
                  <c:v>9.5253072645787736E-6</c:v>
                </c:pt>
                <c:pt idx="337">
                  <c:v>9.548521302383687E-6</c:v>
                </c:pt>
                <c:pt idx="338">
                  <c:v>9.5717353401886004E-6</c:v>
                </c:pt>
                <c:pt idx="339">
                  <c:v>9.5949493779935138E-6</c:v>
                </c:pt>
                <c:pt idx="340">
                  <c:v>9.6181634157984273E-6</c:v>
                </c:pt>
                <c:pt idx="341">
                  <c:v>9.6413774536033407E-6</c:v>
                </c:pt>
                <c:pt idx="342">
                  <c:v>9.6645914914082541E-6</c:v>
                </c:pt>
                <c:pt idx="343">
                  <c:v>9.6878055292131676E-6</c:v>
                </c:pt>
                <c:pt idx="344">
                  <c:v>9.711019567018081E-6</c:v>
                </c:pt>
                <c:pt idx="345">
                  <c:v>9.7342336048229944E-6</c:v>
                </c:pt>
                <c:pt idx="346">
                  <c:v>9.7574476426279078E-6</c:v>
                </c:pt>
                <c:pt idx="347">
                  <c:v>9.7806616804328213E-6</c:v>
                </c:pt>
                <c:pt idx="348">
                  <c:v>9.8038757182377347E-6</c:v>
                </c:pt>
                <c:pt idx="349">
                  <c:v>9.8270897560426481E-6</c:v>
                </c:pt>
                <c:pt idx="350">
                  <c:v>9.8503037938475615E-6</c:v>
                </c:pt>
                <c:pt idx="351">
                  <c:v>9.873517831652475E-6</c:v>
                </c:pt>
                <c:pt idx="352">
                  <c:v>9.8967318694573884E-6</c:v>
                </c:pt>
                <c:pt idx="353">
                  <c:v>9.9199459072623018E-6</c:v>
                </c:pt>
                <c:pt idx="354">
                  <c:v>9.9431599450672153E-6</c:v>
                </c:pt>
                <c:pt idx="355">
                  <c:v>9.9663739828721287E-6</c:v>
                </c:pt>
                <c:pt idx="356">
                  <c:v>9.9895880206770421E-6</c:v>
                </c:pt>
                <c:pt idx="357">
                  <c:v>1.0012802058481956E-5</c:v>
                </c:pt>
                <c:pt idx="358">
                  <c:v>1.0036016096286869E-5</c:v>
                </c:pt>
                <c:pt idx="359">
                  <c:v>1.0059230134091782E-5</c:v>
                </c:pt>
                <c:pt idx="360">
                  <c:v>1.0082444171896696E-5</c:v>
                </c:pt>
                <c:pt idx="361">
                  <c:v>1.0105658209701609E-5</c:v>
                </c:pt>
                <c:pt idx="362">
                  <c:v>1.0128872247506523E-5</c:v>
                </c:pt>
                <c:pt idx="363">
                  <c:v>1.0152086285311436E-5</c:v>
                </c:pt>
                <c:pt idx="364">
                  <c:v>1.017530032311635E-5</c:v>
                </c:pt>
                <c:pt idx="365">
                  <c:v>1.0198514360921263E-5</c:v>
                </c:pt>
                <c:pt idx="366">
                  <c:v>1.0221728398726176E-5</c:v>
                </c:pt>
                <c:pt idx="367">
                  <c:v>1.024494243653109E-5</c:v>
                </c:pt>
                <c:pt idx="368">
                  <c:v>1.0268156474336003E-5</c:v>
                </c:pt>
                <c:pt idx="369">
                  <c:v>1.0291370512140917E-5</c:v>
                </c:pt>
                <c:pt idx="370">
                  <c:v>1.031458454994583E-5</c:v>
                </c:pt>
                <c:pt idx="371">
                  <c:v>1.0337798587750744E-5</c:v>
                </c:pt>
                <c:pt idx="372">
                  <c:v>1.0361012625555657E-5</c:v>
                </c:pt>
                <c:pt idx="373">
                  <c:v>1.038422666336057E-5</c:v>
                </c:pt>
                <c:pt idx="374">
                  <c:v>1.0407440701165484E-5</c:v>
                </c:pt>
                <c:pt idx="375">
                  <c:v>1.0430654738970397E-5</c:v>
                </c:pt>
                <c:pt idx="376">
                  <c:v>1.0453868776775311E-5</c:v>
                </c:pt>
                <c:pt idx="377">
                  <c:v>1.0477082814580224E-5</c:v>
                </c:pt>
                <c:pt idx="378">
                  <c:v>1.0500296852385138E-5</c:v>
                </c:pt>
                <c:pt idx="379">
                  <c:v>1.0523510890190051E-5</c:v>
                </c:pt>
                <c:pt idx="380">
                  <c:v>1.0546724927994964E-5</c:v>
                </c:pt>
                <c:pt idx="381">
                  <c:v>1.0569938965799878E-5</c:v>
                </c:pt>
                <c:pt idx="382">
                  <c:v>1.0593153003604791E-5</c:v>
                </c:pt>
                <c:pt idx="383">
                  <c:v>1.0616367041409705E-5</c:v>
                </c:pt>
                <c:pt idx="384">
                  <c:v>1.0639581079214618E-5</c:v>
                </c:pt>
                <c:pt idx="385">
                  <c:v>1.0662795117019531E-5</c:v>
                </c:pt>
                <c:pt idx="386">
                  <c:v>1.0686009154824445E-5</c:v>
                </c:pt>
                <c:pt idx="387">
                  <c:v>1.0709223192629358E-5</c:v>
                </c:pt>
                <c:pt idx="388">
                  <c:v>1.0732437230434272E-5</c:v>
                </c:pt>
                <c:pt idx="389">
                  <c:v>1.0755651268239185E-5</c:v>
                </c:pt>
                <c:pt idx="390">
                  <c:v>1.0778865306044099E-5</c:v>
                </c:pt>
                <c:pt idx="391">
                  <c:v>1.0802079343849012E-5</c:v>
                </c:pt>
                <c:pt idx="392">
                  <c:v>1.0825293381653925E-5</c:v>
                </c:pt>
                <c:pt idx="393">
                  <c:v>1.0848507419458839E-5</c:v>
                </c:pt>
                <c:pt idx="394">
                  <c:v>1.0871721457263752E-5</c:v>
                </c:pt>
                <c:pt idx="395">
                  <c:v>1.0894935495068666E-5</c:v>
                </c:pt>
                <c:pt idx="396">
                  <c:v>1.0918149532873579E-5</c:v>
                </c:pt>
                <c:pt idx="397">
                  <c:v>1.0941363570678493E-5</c:v>
                </c:pt>
                <c:pt idx="398">
                  <c:v>1.0964577608483406E-5</c:v>
                </c:pt>
                <c:pt idx="399">
                  <c:v>1.0987791646288319E-5</c:v>
                </c:pt>
                <c:pt idx="400">
                  <c:v>1.1011005684093233E-5</c:v>
                </c:pt>
                <c:pt idx="401">
                  <c:v>1.1013227125562313E-5</c:v>
                </c:pt>
                <c:pt idx="402">
                  <c:v>1.1015448567031393E-5</c:v>
                </c:pt>
                <c:pt idx="403">
                  <c:v>1.1017670008500473E-5</c:v>
                </c:pt>
                <c:pt idx="404">
                  <c:v>1.1019891449969553E-5</c:v>
                </c:pt>
                <c:pt idx="405">
                  <c:v>1.1022112891438633E-5</c:v>
                </c:pt>
                <c:pt idx="406">
                  <c:v>1.1024334332907713E-5</c:v>
                </c:pt>
                <c:pt idx="407">
                  <c:v>1.1026555774376793E-5</c:v>
                </c:pt>
                <c:pt idx="408">
                  <c:v>1.1028777215845873E-5</c:v>
                </c:pt>
                <c:pt idx="409">
                  <c:v>1.1030998657314953E-5</c:v>
                </c:pt>
                <c:pt idx="410">
                  <c:v>1.1033220098784033E-5</c:v>
                </c:pt>
                <c:pt idx="411">
                  <c:v>1.1035441540253113E-5</c:v>
                </c:pt>
                <c:pt idx="412">
                  <c:v>1.1037662981722193E-5</c:v>
                </c:pt>
                <c:pt idx="413">
                  <c:v>1.1039884423191273E-5</c:v>
                </c:pt>
                <c:pt idx="414">
                  <c:v>1.1042105864660353E-5</c:v>
                </c:pt>
                <c:pt idx="415">
                  <c:v>1.1044327306129433E-5</c:v>
                </c:pt>
                <c:pt idx="416">
                  <c:v>1.1046548747598513E-5</c:v>
                </c:pt>
                <c:pt idx="417">
                  <c:v>1.1048770189067593E-5</c:v>
                </c:pt>
                <c:pt idx="418">
                  <c:v>1.1050991630536673E-5</c:v>
                </c:pt>
                <c:pt idx="419">
                  <c:v>1.1053213072005753E-5</c:v>
                </c:pt>
                <c:pt idx="420">
                  <c:v>1.1055434513474832E-5</c:v>
                </c:pt>
                <c:pt idx="421">
                  <c:v>1.1057655954943912E-5</c:v>
                </c:pt>
                <c:pt idx="422">
                  <c:v>1.1059877396412992E-5</c:v>
                </c:pt>
                <c:pt idx="423">
                  <c:v>1.1062098837882072E-5</c:v>
                </c:pt>
                <c:pt idx="424">
                  <c:v>1.1064320279351152E-5</c:v>
                </c:pt>
                <c:pt idx="425">
                  <c:v>1.1066541720820232E-5</c:v>
                </c:pt>
                <c:pt idx="426">
                  <c:v>1.1068763162289312E-5</c:v>
                </c:pt>
                <c:pt idx="427">
                  <c:v>1.1070984603758392E-5</c:v>
                </c:pt>
                <c:pt idx="428">
                  <c:v>1.1073206045227472E-5</c:v>
                </c:pt>
                <c:pt idx="429">
                  <c:v>1.1075427486696552E-5</c:v>
                </c:pt>
                <c:pt idx="430">
                  <c:v>1.1077648928165632E-5</c:v>
                </c:pt>
                <c:pt idx="431">
                  <c:v>1.1079870369634712E-5</c:v>
                </c:pt>
                <c:pt idx="432">
                  <c:v>1.1082091811103792E-5</c:v>
                </c:pt>
                <c:pt idx="433">
                  <c:v>1.1084313252572872E-5</c:v>
                </c:pt>
                <c:pt idx="434">
                  <c:v>1.1086534694041952E-5</c:v>
                </c:pt>
                <c:pt idx="435">
                  <c:v>1.1088756135511032E-5</c:v>
                </c:pt>
                <c:pt idx="436">
                  <c:v>1.1090977576980112E-5</c:v>
                </c:pt>
                <c:pt idx="437">
                  <c:v>1.1093199018449192E-5</c:v>
                </c:pt>
                <c:pt idx="438">
                  <c:v>1.1095420459918272E-5</c:v>
                </c:pt>
                <c:pt idx="439">
                  <c:v>1.1097641901387352E-5</c:v>
                </c:pt>
                <c:pt idx="440">
                  <c:v>1.1099863342856432E-5</c:v>
                </c:pt>
                <c:pt idx="441">
                  <c:v>1.1102084784325512E-5</c:v>
                </c:pt>
                <c:pt idx="442">
                  <c:v>1.1104306225794592E-5</c:v>
                </c:pt>
                <c:pt idx="443">
                  <c:v>1.1106527667263672E-5</c:v>
                </c:pt>
                <c:pt idx="444">
                  <c:v>1.1108749108732752E-5</c:v>
                </c:pt>
                <c:pt idx="445">
                  <c:v>1.1110970550201832E-5</c:v>
                </c:pt>
                <c:pt idx="446">
                  <c:v>1.1113191991670912E-5</c:v>
                </c:pt>
                <c:pt idx="447">
                  <c:v>1.1115413433139992E-5</c:v>
                </c:pt>
                <c:pt idx="448">
                  <c:v>1.1117634874609072E-5</c:v>
                </c:pt>
                <c:pt idx="449">
                  <c:v>1.1119856316078152E-5</c:v>
                </c:pt>
                <c:pt idx="450">
                  <c:v>1.1122077757547232E-5</c:v>
                </c:pt>
              </c:numCache>
            </c:numRef>
          </c:xVal>
          <c:yVal>
            <c:numRef>
              <c:f>('Waveform Data'!$F$2:$F$202,'Waveform Data'!$H$2:$H$201,'Waveform Data'!$I$2:$I$51)</c:f>
              <c:numCache>
                <c:formatCode>General</c:formatCode>
                <c:ptCount val="451"/>
                <c:pt idx="0">
                  <c:v>0</c:v>
                </c:pt>
                <c:pt idx="1">
                  <c:v>1.3998064796363218E-2</c:v>
                </c:pt>
                <c:pt idx="2">
                  <c:v>2.7996129592726435E-2</c:v>
                </c:pt>
                <c:pt idx="3">
                  <c:v>4.1994194389089655E-2</c:v>
                </c:pt>
                <c:pt idx="4">
                  <c:v>5.5992259185452871E-2</c:v>
                </c:pt>
                <c:pt idx="5">
                  <c:v>6.9990323981816094E-2</c:v>
                </c:pt>
                <c:pt idx="6">
                  <c:v>8.398838877817931E-2</c:v>
                </c:pt>
                <c:pt idx="7">
                  <c:v>9.798645357454254E-2</c:v>
                </c:pt>
                <c:pt idx="8">
                  <c:v>0.11198451837090574</c:v>
                </c:pt>
                <c:pt idx="9">
                  <c:v>0.12598258316726896</c:v>
                </c:pt>
                <c:pt idx="10">
                  <c:v>0.13998064796363216</c:v>
                </c:pt>
                <c:pt idx="11">
                  <c:v>0.15397871275999539</c:v>
                </c:pt>
                <c:pt idx="12">
                  <c:v>0.16797677755635859</c:v>
                </c:pt>
                <c:pt idx="13">
                  <c:v>0.18197484235272179</c:v>
                </c:pt>
                <c:pt idx="14">
                  <c:v>0.195972907149085</c:v>
                </c:pt>
                <c:pt idx="15">
                  <c:v>0.20997097194544823</c:v>
                </c:pt>
                <c:pt idx="16">
                  <c:v>0.22396903674181146</c:v>
                </c:pt>
                <c:pt idx="17">
                  <c:v>0.23796710153817469</c:v>
                </c:pt>
                <c:pt idx="18">
                  <c:v>0.25196516633453792</c:v>
                </c:pt>
                <c:pt idx="19">
                  <c:v>0.26596323113090115</c:v>
                </c:pt>
                <c:pt idx="20">
                  <c:v>0.27996129592726438</c:v>
                </c:pt>
                <c:pt idx="21">
                  <c:v>0.29395936072362761</c:v>
                </c:pt>
                <c:pt idx="22">
                  <c:v>0.30795742551999084</c:v>
                </c:pt>
                <c:pt idx="23">
                  <c:v>0.32195549031635406</c:v>
                </c:pt>
                <c:pt idx="24">
                  <c:v>0.33595355511271729</c:v>
                </c:pt>
                <c:pt idx="25">
                  <c:v>0.34995161990908052</c:v>
                </c:pt>
                <c:pt idx="26">
                  <c:v>0.36394968470544375</c:v>
                </c:pt>
                <c:pt idx="27">
                  <c:v>0.37794774950180698</c:v>
                </c:pt>
                <c:pt idx="28">
                  <c:v>0.39194581429817027</c:v>
                </c:pt>
                <c:pt idx="29">
                  <c:v>0.4059438790945335</c:v>
                </c:pt>
                <c:pt idx="30">
                  <c:v>0.41994194389089673</c:v>
                </c:pt>
                <c:pt idx="31">
                  <c:v>0.4339400086872599</c:v>
                </c:pt>
                <c:pt idx="32">
                  <c:v>0.44793807348362308</c:v>
                </c:pt>
                <c:pt idx="33">
                  <c:v>0.46193613827998625</c:v>
                </c:pt>
                <c:pt idx="34">
                  <c:v>0.47593420307634948</c:v>
                </c:pt>
                <c:pt idx="35">
                  <c:v>0.48993226787271266</c:v>
                </c:pt>
                <c:pt idx="36">
                  <c:v>0.50393033266907583</c:v>
                </c:pt>
                <c:pt idx="37">
                  <c:v>0.51792839746543906</c:v>
                </c:pt>
                <c:pt idx="38">
                  <c:v>0.53192646226180218</c:v>
                </c:pt>
                <c:pt idx="39">
                  <c:v>0.54592452705816541</c:v>
                </c:pt>
                <c:pt idx="40">
                  <c:v>0.55992259185452853</c:v>
                </c:pt>
                <c:pt idx="41">
                  <c:v>0.57392065665089176</c:v>
                </c:pt>
                <c:pt idx="42">
                  <c:v>0.58791872144725499</c:v>
                </c:pt>
                <c:pt idx="43">
                  <c:v>0.60191678624361811</c:v>
                </c:pt>
                <c:pt idx="44">
                  <c:v>0.61591485103998134</c:v>
                </c:pt>
                <c:pt idx="45">
                  <c:v>0.62991291583634446</c:v>
                </c:pt>
                <c:pt idx="46">
                  <c:v>0.64391098063270769</c:v>
                </c:pt>
                <c:pt idx="47">
                  <c:v>0.65790904542907092</c:v>
                </c:pt>
                <c:pt idx="48">
                  <c:v>0.67190711022543403</c:v>
                </c:pt>
                <c:pt idx="49">
                  <c:v>0.68590517502179726</c:v>
                </c:pt>
                <c:pt idx="50">
                  <c:v>0.69990323981816038</c:v>
                </c:pt>
                <c:pt idx="51">
                  <c:v>0.71390130461452361</c:v>
                </c:pt>
                <c:pt idx="52">
                  <c:v>0.72789936941088684</c:v>
                </c:pt>
                <c:pt idx="53">
                  <c:v>0.74189743420724996</c:v>
                </c:pt>
                <c:pt idx="54">
                  <c:v>0.75589549900361319</c:v>
                </c:pt>
                <c:pt idx="55">
                  <c:v>0.76989356379997642</c:v>
                </c:pt>
                <c:pt idx="56">
                  <c:v>0.78389162859633954</c:v>
                </c:pt>
                <c:pt idx="57">
                  <c:v>0.79788969339270277</c:v>
                </c:pt>
                <c:pt idx="58">
                  <c:v>0.81188775818906589</c:v>
                </c:pt>
                <c:pt idx="59">
                  <c:v>0.82588582298542912</c:v>
                </c:pt>
                <c:pt idx="60">
                  <c:v>0.83988388778179235</c:v>
                </c:pt>
                <c:pt idx="61">
                  <c:v>0.85388195257815547</c:v>
                </c:pt>
                <c:pt idx="62">
                  <c:v>0.8678800173745187</c:v>
                </c:pt>
                <c:pt idx="63">
                  <c:v>0.88187808217088182</c:v>
                </c:pt>
                <c:pt idx="64">
                  <c:v>0.89587614696724505</c:v>
                </c:pt>
                <c:pt idx="65">
                  <c:v>0.90987421176360828</c:v>
                </c:pt>
                <c:pt idx="66">
                  <c:v>0.92387227655997139</c:v>
                </c:pt>
                <c:pt idx="67">
                  <c:v>0.93787034135633462</c:v>
                </c:pt>
                <c:pt idx="68">
                  <c:v>0.95186840615269774</c:v>
                </c:pt>
                <c:pt idx="69">
                  <c:v>0.96586647094906097</c:v>
                </c:pt>
                <c:pt idx="70">
                  <c:v>0.9798645357454242</c:v>
                </c:pt>
                <c:pt idx="71">
                  <c:v>0.99386260054178732</c:v>
                </c:pt>
                <c:pt idx="72">
                  <c:v>1.0078606653381506</c:v>
                </c:pt>
                <c:pt idx="73">
                  <c:v>1.0218587301345137</c:v>
                </c:pt>
                <c:pt idx="74">
                  <c:v>1.035856794930877</c:v>
                </c:pt>
                <c:pt idx="75">
                  <c:v>1.0498548597272401</c:v>
                </c:pt>
                <c:pt idx="76">
                  <c:v>1.0638529245236032</c:v>
                </c:pt>
                <c:pt idx="77">
                  <c:v>1.0778509893199664</c:v>
                </c:pt>
                <c:pt idx="78">
                  <c:v>1.0918490541163297</c:v>
                </c:pt>
                <c:pt idx="79">
                  <c:v>1.1058471189126928</c:v>
                </c:pt>
                <c:pt idx="80">
                  <c:v>1.1198451837090559</c:v>
                </c:pt>
                <c:pt idx="81">
                  <c:v>1.1338432485054193</c:v>
                </c:pt>
                <c:pt idx="82">
                  <c:v>1.1478413133017824</c:v>
                </c:pt>
                <c:pt idx="83">
                  <c:v>1.1618393780981455</c:v>
                </c:pt>
                <c:pt idx="84">
                  <c:v>1.1758374428945089</c:v>
                </c:pt>
                <c:pt idx="85">
                  <c:v>1.189835507690872</c:v>
                </c:pt>
                <c:pt idx="86">
                  <c:v>1.2038335724872351</c:v>
                </c:pt>
                <c:pt idx="87">
                  <c:v>1.2178316372835984</c:v>
                </c:pt>
                <c:pt idx="88">
                  <c:v>1.2318297020799616</c:v>
                </c:pt>
                <c:pt idx="89">
                  <c:v>1.2458277668763247</c:v>
                </c:pt>
                <c:pt idx="90">
                  <c:v>1.2598258316726878</c:v>
                </c:pt>
                <c:pt idx="91">
                  <c:v>1.2738238964690511</c:v>
                </c:pt>
                <c:pt idx="92">
                  <c:v>1.2878219612654143</c:v>
                </c:pt>
                <c:pt idx="93">
                  <c:v>1.3018200260617774</c:v>
                </c:pt>
                <c:pt idx="94">
                  <c:v>1.3158180908581407</c:v>
                </c:pt>
                <c:pt idx="95">
                  <c:v>1.3298161556545038</c:v>
                </c:pt>
                <c:pt idx="96">
                  <c:v>1.343814220450867</c:v>
                </c:pt>
                <c:pt idx="97">
                  <c:v>1.3578122852472303</c:v>
                </c:pt>
                <c:pt idx="98">
                  <c:v>1.3718103500435934</c:v>
                </c:pt>
                <c:pt idx="99">
                  <c:v>1.3858084148399565</c:v>
                </c:pt>
                <c:pt idx="100">
                  <c:v>1.3998064796363197</c:v>
                </c:pt>
                <c:pt idx="101">
                  <c:v>1.413804544432683</c:v>
                </c:pt>
                <c:pt idx="102">
                  <c:v>1.4278026092290461</c:v>
                </c:pt>
                <c:pt idx="103">
                  <c:v>1.4418006740254092</c:v>
                </c:pt>
                <c:pt idx="104">
                  <c:v>1.4557987388217726</c:v>
                </c:pt>
                <c:pt idx="105">
                  <c:v>1.4697968036181357</c:v>
                </c:pt>
                <c:pt idx="106">
                  <c:v>1.4837948684144988</c:v>
                </c:pt>
                <c:pt idx="107">
                  <c:v>1.4977929332108622</c:v>
                </c:pt>
                <c:pt idx="108">
                  <c:v>1.5117909980072253</c:v>
                </c:pt>
                <c:pt idx="109">
                  <c:v>1.5257890628035884</c:v>
                </c:pt>
                <c:pt idx="110">
                  <c:v>1.5397871275999515</c:v>
                </c:pt>
                <c:pt idx="111">
                  <c:v>1.5537851923963149</c:v>
                </c:pt>
                <c:pt idx="112">
                  <c:v>1.567783257192678</c:v>
                </c:pt>
                <c:pt idx="113">
                  <c:v>1.5817813219890411</c:v>
                </c:pt>
                <c:pt idx="114">
                  <c:v>1.5957793867854044</c:v>
                </c:pt>
                <c:pt idx="115">
                  <c:v>1.6097774515817675</c:v>
                </c:pt>
                <c:pt idx="116">
                  <c:v>1.6237755163781307</c:v>
                </c:pt>
                <c:pt idx="117">
                  <c:v>1.637773581174494</c:v>
                </c:pt>
                <c:pt idx="118">
                  <c:v>1.6517716459708571</c:v>
                </c:pt>
                <c:pt idx="119">
                  <c:v>1.6657697107672202</c:v>
                </c:pt>
                <c:pt idx="120">
                  <c:v>1.6797677755635836</c:v>
                </c:pt>
                <c:pt idx="121">
                  <c:v>1.6937658403599467</c:v>
                </c:pt>
                <c:pt idx="122">
                  <c:v>1.7077639051563098</c:v>
                </c:pt>
                <c:pt idx="123">
                  <c:v>1.7217619699526729</c:v>
                </c:pt>
                <c:pt idx="124">
                  <c:v>1.7357600347490363</c:v>
                </c:pt>
                <c:pt idx="125">
                  <c:v>1.7497580995453994</c:v>
                </c:pt>
                <c:pt idx="126">
                  <c:v>1.7637561643417625</c:v>
                </c:pt>
                <c:pt idx="127">
                  <c:v>1.7777542291381259</c:v>
                </c:pt>
                <c:pt idx="128">
                  <c:v>1.791752293934489</c:v>
                </c:pt>
                <c:pt idx="129">
                  <c:v>1.8057503587308521</c:v>
                </c:pt>
                <c:pt idx="130">
                  <c:v>1.8197484235272154</c:v>
                </c:pt>
                <c:pt idx="131">
                  <c:v>1.8337464883235786</c:v>
                </c:pt>
                <c:pt idx="132">
                  <c:v>1.8477445531199417</c:v>
                </c:pt>
                <c:pt idx="133">
                  <c:v>1.8617426179163048</c:v>
                </c:pt>
                <c:pt idx="134">
                  <c:v>1.8757406827126681</c:v>
                </c:pt>
                <c:pt idx="135">
                  <c:v>1.8897387475090313</c:v>
                </c:pt>
                <c:pt idx="136">
                  <c:v>1.9037368123053944</c:v>
                </c:pt>
                <c:pt idx="137">
                  <c:v>1.9177348771017577</c:v>
                </c:pt>
                <c:pt idx="138">
                  <c:v>1.9317329418981208</c:v>
                </c:pt>
                <c:pt idx="139">
                  <c:v>1.945731006694484</c:v>
                </c:pt>
                <c:pt idx="140">
                  <c:v>1.9597290714908473</c:v>
                </c:pt>
                <c:pt idx="141">
                  <c:v>1.9737271362872104</c:v>
                </c:pt>
                <c:pt idx="142">
                  <c:v>1.9877252010835735</c:v>
                </c:pt>
                <c:pt idx="143">
                  <c:v>2.0017232658799369</c:v>
                </c:pt>
                <c:pt idx="144">
                  <c:v>2.0157213306762998</c:v>
                </c:pt>
                <c:pt idx="145">
                  <c:v>2.0297193954726631</c:v>
                </c:pt>
                <c:pt idx="146">
                  <c:v>2.0437174602690265</c:v>
                </c:pt>
                <c:pt idx="147">
                  <c:v>2.0577155250653894</c:v>
                </c:pt>
                <c:pt idx="148">
                  <c:v>2.0717135898617527</c:v>
                </c:pt>
                <c:pt idx="149">
                  <c:v>2.085711654658116</c:v>
                </c:pt>
                <c:pt idx="150">
                  <c:v>2.0997097194544789</c:v>
                </c:pt>
                <c:pt idx="151">
                  <c:v>2.1137077842508423</c:v>
                </c:pt>
                <c:pt idx="152">
                  <c:v>2.1277058490472056</c:v>
                </c:pt>
                <c:pt idx="153">
                  <c:v>2.1417039138435685</c:v>
                </c:pt>
                <c:pt idx="154">
                  <c:v>2.1557019786399318</c:v>
                </c:pt>
                <c:pt idx="155">
                  <c:v>2.1697000434362952</c:v>
                </c:pt>
                <c:pt idx="156">
                  <c:v>2.1836981082326581</c:v>
                </c:pt>
                <c:pt idx="157">
                  <c:v>2.1976961730290214</c:v>
                </c:pt>
                <c:pt idx="158">
                  <c:v>2.2116942378253848</c:v>
                </c:pt>
                <c:pt idx="159">
                  <c:v>2.2256923026217477</c:v>
                </c:pt>
                <c:pt idx="160">
                  <c:v>2.239690367418111</c:v>
                </c:pt>
                <c:pt idx="161">
                  <c:v>2.2536884322144743</c:v>
                </c:pt>
                <c:pt idx="162">
                  <c:v>2.2676864970108372</c:v>
                </c:pt>
                <c:pt idx="163">
                  <c:v>2.2816845618072006</c:v>
                </c:pt>
                <c:pt idx="164">
                  <c:v>2.2956826266035635</c:v>
                </c:pt>
                <c:pt idx="165">
                  <c:v>2.3096806913999268</c:v>
                </c:pt>
                <c:pt idx="166">
                  <c:v>2.3236787561962902</c:v>
                </c:pt>
                <c:pt idx="167">
                  <c:v>2.3376768209926531</c:v>
                </c:pt>
                <c:pt idx="168">
                  <c:v>2.3516748857890164</c:v>
                </c:pt>
                <c:pt idx="169">
                  <c:v>2.3656729505853797</c:v>
                </c:pt>
                <c:pt idx="170">
                  <c:v>2.3796710153817426</c:v>
                </c:pt>
                <c:pt idx="171">
                  <c:v>2.393669080178106</c:v>
                </c:pt>
                <c:pt idx="172">
                  <c:v>2.4076671449744693</c:v>
                </c:pt>
                <c:pt idx="173">
                  <c:v>2.4216652097708322</c:v>
                </c:pt>
                <c:pt idx="174">
                  <c:v>2.4356632745671956</c:v>
                </c:pt>
                <c:pt idx="175">
                  <c:v>2.4496613393635589</c:v>
                </c:pt>
                <c:pt idx="176">
                  <c:v>2.4636594041599218</c:v>
                </c:pt>
                <c:pt idx="177">
                  <c:v>2.4776574689562851</c:v>
                </c:pt>
                <c:pt idx="178">
                  <c:v>2.4916555337526485</c:v>
                </c:pt>
                <c:pt idx="179">
                  <c:v>2.5056535985490114</c:v>
                </c:pt>
                <c:pt idx="180">
                  <c:v>2.5196516633453747</c:v>
                </c:pt>
                <c:pt idx="181">
                  <c:v>2.5336497281417381</c:v>
                </c:pt>
                <c:pt idx="182">
                  <c:v>2.547647792938101</c:v>
                </c:pt>
                <c:pt idx="183">
                  <c:v>2.5616458577344643</c:v>
                </c:pt>
                <c:pt idx="184">
                  <c:v>2.5756439225308276</c:v>
                </c:pt>
                <c:pt idx="185">
                  <c:v>2.5896419873271905</c:v>
                </c:pt>
                <c:pt idx="186">
                  <c:v>2.6036400521235539</c:v>
                </c:pt>
                <c:pt idx="187">
                  <c:v>2.6176381169199168</c:v>
                </c:pt>
                <c:pt idx="188">
                  <c:v>2.6316361817162801</c:v>
                </c:pt>
                <c:pt idx="189">
                  <c:v>2.6456342465126435</c:v>
                </c:pt>
                <c:pt idx="190">
                  <c:v>2.6596323113090063</c:v>
                </c:pt>
                <c:pt idx="191">
                  <c:v>2.6736303761053697</c:v>
                </c:pt>
                <c:pt idx="192">
                  <c:v>2.687628440901733</c:v>
                </c:pt>
                <c:pt idx="193">
                  <c:v>2.7016265056980959</c:v>
                </c:pt>
                <c:pt idx="194">
                  <c:v>2.7156245704944593</c:v>
                </c:pt>
                <c:pt idx="195">
                  <c:v>2.7296226352908226</c:v>
                </c:pt>
                <c:pt idx="196">
                  <c:v>2.7436207000871855</c:v>
                </c:pt>
                <c:pt idx="197">
                  <c:v>2.7576187648835488</c:v>
                </c:pt>
                <c:pt idx="198">
                  <c:v>2.7716168296799122</c:v>
                </c:pt>
                <c:pt idx="199">
                  <c:v>2.7856148944762751</c:v>
                </c:pt>
                <c:pt idx="200">
                  <c:v>2.7996129592726384</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numCache>
            </c:numRef>
          </c:yVal>
          <c:smooth val="0"/>
          <c:extLst>
            <c:ext xmlns:c16="http://schemas.microsoft.com/office/drawing/2014/chart" uri="{C3380CC4-5D6E-409C-BE32-E72D297353CC}">
              <c16:uniqueId val="{00000002-D4D1-4DB2-965A-F3D7CCEB18CE}"/>
            </c:ext>
          </c:extLst>
        </c:ser>
        <c:ser>
          <c:idx val="2"/>
          <c:order val="2"/>
          <c:tx>
            <c:v>I_SR</c:v>
          </c:tx>
          <c:spPr>
            <a:ln w="28575" cap="rnd">
              <a:solidFill>
                <a:schemeClr val="accent3"/>
              </a:solidFill>
              <a:round/>
            </a:ln>
            <a:effectLst/>
          </c:spPr>
          <c:marker>
            <c:symbol val="none"/>
          </c:marker>
          <c:xVal>
            <c:numRef>
              <c:f>('Waveform Data'!$B$2:$B$202,'Waveform Data'!$C$2:$C$201,'Waveform Data'!$D$2:$D$51)</c:f>
              <c:numCache>
                <c:formatCode>General</c:formatCode>
                <c:ptCount val="451"/>
                <c:pt idx="0">
                  <c:v>0</c:v>
                </c:pt>
                <c:pt idx="1">
                  <c:v>3.1840990615552565E-8</c:v>
                </c:pt>
                <c:pt idx="2">
                  <c:v>6.3681981231105129E-8</c:v>
                </c:pt>
                <c:pt idx="3">
                  <c:v>9.5522971846657687E-8</c:v>
                </c:pt>
                <c:pt idx="4">
                  <c:v>1.2736396246221026E-7</c:v>
                </c:pt>
                <c:pt idx="5">
                  <c:v>1.5920495307776283E-7</c:v>
                </c:pt>
                <c:pt idx="6">
                  <c:v>1.910459436933154E-7</c:v>
                </c:pt>
                <c:pt idx="7">
                  <c:v>2.2288693430886797E-7</c:v>
                </c:pt>
                <c:pt idx="8">
                  <c:v>2.5472792492442052E-7</c:v>
                </c:pt>
                <c:pt idx="9">
                  <c:v>2.8656891553997306E-7</c:v>
                </c:pt>
                <c:pt idx="10">
                  <c:v>3.1840990615552561E-7</c:v>
                </c:pt>
                <c:pt idx="11">
                  <c:v>3.5025089677107815E-7</c:v>
                </c:pt>
                <c:pt idx="12">
                  <c:v>3.8209188738663069E-7</c:v>
                </c:pt>
                <c:pt idx="13">
                  <c:v>4.1393287800218324E-7</c:v>
                </c:pt>
                <c:pt idx="14">
                  <c:v>4.4577386861773578E-7</c:v>
                </c:pt>
                <c:pt idx="15">
                  <c:v>4.7761485923328833E-7</c:v>
                </c:pt>
                <c:pt idx="16">
                  <c:v>5.0945584984884093E-7</c:v>
                </c:pt>
                <c:pt idx="17">
                  <c:v>5.4129684046439352E-7</c:v>
                </c:pt>
                <c:pt idx="18">
                  <c:v>5.7313783107994612E-7</c:v>
                </c:pt>
                <c:pt idx="19">
                  <c:v>6.0497882169549872E-7</c:v>
                </c:pt>
                <c:pt idx="20">
                  <c:v>6.3681981231105132E-7</c:v>
                </c:pt>
                <c:pt idx="21">
                  <c:v>6.6866080292660391E-7</c:v>
                </c:pt>
                <c:pt idx="22">
                  <c:v>7.0050179354215651E-7</c:v>
                </c:pt>
                <c:pt idx="23">
                  <c:v>7.3234278415770911E-7</c:v>
                </c:pt>
                <c:pt idx="24">
                  <c:v>7.6418377477326171E-7</c:v>
                </c:pt>
                <c:pt idx="25">
                  <c:v>7.9602476538881431E-7</c:v>
                </c:pt>
                <c:pt idx="26">
                  <c:v>8.278657560043669E-7</c:v>
                </c:pt>
                <c:pt idx="27">
                  <c:v>8.597067466199195E-7</c:v>
                </c:pt>
                <c:pt idx="28">
                  <c:v>8.915477372354721E-7</c:v>
                </c:pt>
                <c:pt idx="29">
                  <c:v>9.233887278510247E-7</c:v>
                </c:pt>
                <c:pt idx="30">
                  <c:v>9.5522971846657729E-7</c:v>
                </c:pt>
                <c:pt idx="31">
                  <c:v>9.8707070908212979E-7</c:v>
                </c:pt>
                <c:pt idx="32">
                  <c:v>1.0189116996976823E-6</c:v>
                </c:pt>
                <c:pt idx="33">
                  <c:v>1.0507526903132348E-6</c:v>
                </c:pt>
                <c:pt idx="34">
                  <c:v>1.0825936809287873E-6</c:v>
                </c:pt>
                <c:pt idx="35">
                  <c:v>1.1144346715443398E-6</c:v>
                </c:pt>
                <c:pt idx="36">
                  <c:v>1.1462756621598922E-6</c:v>
                </c:pt>
                <c:pt idx="37">
                  <c:v>1.1781166527754447E-6</c:v>
                </c:pt>
                <c:pt idx="38">
                  <c:v>1.2099576433909972E-6</c:v>
                </c:pt>
                <c:pt idx="39">
                  <c:v>1.2417986340065497E-6</c:v>
                </c:pt>
                <c:pt idx="40">
                  <c:v>1.2736396246221022E-6</c:v>
                </c:pt>
                <c:pt idx="41">
                  <c:v>1.3054806152376547E-6</c:v>
                </c:pt>
                <c:pt idx="42">
                  <c:v>1.3373216058532072E-6</c:v>
                </c:pt>
                <c:pt idx="43">
                  <c:v>1.3691625964687597E-6</c:v>
                </c:pt>
                <c:pt idx="44">
                  <c:v>1.4010035870843122E-6</c:v>
                </c:pt>
                <c:pt idx="45">
                  <c:v>1.4328445776998647E-6</c:v>
                </c:pt>
                <c:pt idx="46">
                  <c:v>1.4646855683154172E-6</c:v>
                </c:pt>
                <c:pt idx="47">
                  <c:v>1.4965265589309697E-6</c:v>
                </c:pt>
                <c:pt idx="48">
                  <c:v>1.5283675495465221E-6</c:v>
                </c:pt>
                <c:pt idx="49">
                  <c:v>1.5602085401620746E-6</c:v>
                </c:pt>
                <c:pt idx="50">
                  <c:v>1.5920495307776271E-6</c:v>
                </c:pt>
                <c:pt idx="51">
                  <c:v>1.6238905213931796E-6</c:v>
                </c:pt>
                <c:pt idx="52">
                  <c:v>1.6557315120087321E-6</c:v>
                </c:pt>
                <c:pt idx="53">
                  <c:v>1.6875725026242846E-6</c:v>
                </c:pt>
                <c:pt idx="54">
                  <c:v>1.7194134932398371E-6</c:v>
                </c:pt>
                <c:pt idx="55">
                  <c:v>1.7512544838553896E-6</c:v>
                </c:pt>
                <c:pt idx="56">
                  <c:v>1.7830954744709421E-6</c:v>
                </c:pt>
                <c:pt idx="57">
                  <c:v>1.8149364650864946E-6</c:v>
                </c:pt>
                <c:pt idx="58">
                  <c:v>1.8467774557020471E-6</c:v>
                </c:pt>
                <c:pt idx="59">
                  <c:v>1.8786184463175996E-6</c:v>
                </c:pt>
                <c:pt idx="60">
                  <c:v>1.910459436933152E-6</c:v>
                </c:pt>
                <c:pt idx="61">
                  <c:v>1.9423004275487045E-6</c:v>
                </c:pt>
                <c:pt idx="62">
                  <c:v>1.974141418164257E-6</c:v>
                </c:pt>
                <c:pt idx="63">
                  <c:v>2.0059824087798095E-6</c:v>
                </c:pt>
                <c:pt idx="64">
                  <c:v>2.037823399395362E-6</c:v>
                </c:pt>
                <c:pt idx="65">
                  <c:v>2.0696643900109145E-6</c:v>
                </c:pt>
                <c:pt idx="66">
                  <c:v>2.101505380626467E-6</c:v>
                </c:pt>
                <c:pt idx="67">
                  <c:v>2.1333463712420195E-6</c:v>
                </c:pt>
                <c:pt idx="68">
                  <c:v>2.165187361857572E-6</c:v>
                </c:pt>
                <c:pt idx="69">
                  <c:v>2.1970283524731245E-6</c:v>
                </c:pt>
                <c:pt idx="70">
                  <c:v>2.228869343088677E-6</c:v>
                </c:pt>
                <c:pt idx="71">
                  <c:v>2.2607103337042295E-6</c:v>
                </c:pt>
                <c:pt idx="72">
                  <c:v>2.2925513243197819E-6</c:v>
                </c:pt>
                <c:pt idx="73">
                  <c:v>2.3243923149353344E-6</c:v>
                </c:pt>
                <c:pt idx="74">
                  <c:v>2.3562333055508869E-6</c:v>
                </c:pt>
                <c:pt idx="75">
                  <c:v>2.3880742961664394E-6</c:v>
                </c:pt>
                <c:pt idx="76">
                  <c:v>2.4199152867819919E-6</c:v>
                </c:pt>
                <c:pt idx="77">
                  <c:v>2.4517562773975444E-6</c:v>
                </c:pt>
                <c:pt idx="78">
                  <c:v>2.4835972680130969E-6</c:v>
                </c:pt>
                <c:pt idx="79">
                  <c:v>2.5154382586286494E-6</c:v>
                </c:pt>
                <c:pt idx="80">
                  <c:v>2.5472792492442019E-6</c:v>
                </c:pt>
                <c:pt idx="81">
                  <c:v>2.5791202398597544E-6</c:v>
                </c:pt>
                <c:pt idx="82">
                  <c:v>2.6109612304753069E-6</c:v>
                </c:pt>
                <c:pt idx="83">
                  <c:v>2.6428022210908594E-6</c:v>
                </c:pt>
                <c:pt idx="84">
                  <c:v>2.6746432117064118E-6</c:v>
                </c:pt>
                <c:pt idx="85">
                  <c:v>2.7064842023219643E-6</c:v>
                </c:pt>
                <c:pt idx="86">
                  <c:v>2.7383251929375168E-6</c:v>
                </c:pt>
                <c:pt idx="87">
                  <c:v>2.7701661835530693E-6</c:v>
                </c:pt>
                <c:pt idx="88">
                  <c:v>2.8020071741686218E-6</c:v>
                </c:pt>
                <c:pt idx="89">
                  <c:v>2.8338481647841743E-6</c:v>
                </c:pt>
                <c:pt idx="90">
                  <c:v>2.8656891553997268E-6</c:v>
                </c:pt>
                <c:pt idx="91">
                  <c:v>2.8975301460152793E-6</c:v>
                </c:pt>
                <c:pt idx="92">
                  <c:v>2.9293711366308318E-6</c:v>
                </c:pt>
                <c:pt idx="93">
                  <c:v>2.9612121272463843E-6</c:v>
                </c:pt>
                <c:pt idx="94">
                  <c:v>2.9930531178619368E-6</c:v>
                </c:pt>
                <c:pt idx="95">
                  <c:v>3.0248941084774893E-6</c:v>
                </c:pt>
                <c:pt idx="96">
                  <c:v>3.0567350990930417E-6</c:v>
                </c:pt>
                <c:pt idx="97">
                  <c:v>3.0885760897085942E-6</c:v>
                </c:pt>
                <c:pt idx="98">
                  <c:v>3.1204170803241467E-6</c:v>
                </c:pt>
                <c:pt idx="99">
                  <c:v>3.1522580709396992E-6</c:v>
                </c:pt>
                <c:pt idx="100">
                  <c:v>3.1840990615552517E-6</c:v>
                </c:pt>
                <c:pt idx="101">
                  <c:v>3.2159400521708042E-6</c:v>
                </c:pt>
                <c:pt idx="102">
                  <c:v>3.2477810427863567E-6</c:v>
                </c:pt>
                <c:pt idx="103">
                  <c:v>3.2796220334019092E-6</c:v>
                </c:pt>
                <c:pt idx="104">
                  <c:v>3.3114630240174617E-6</c:v>
                </c:pt>
                <c:pt idx="105">
                  <c:v>3.3433040146330142E-6</c:v>
                </c:pt>
                <c:pt idx="106">
                  <c:v>3.3751450052485667E-6</c:v>
                </c:pt>
                <c:pt idx="107">
                  <c:v>3.4069859958641192E-6</c:v>
                </c:pt>
                <c:pt idx="108">
                  <c:v>3.4388269864796716E-6</c:v>
                </c:pt>
                <c:pt idx="109">
                  <c:v>3.4706679770952241E-6</c:v>
                </c:pt>
                <c:pt idx="110">
                  <c:v>3.5025089677107766E-6</c:v>
                </c:pt>
                <c:pt idx="111">
                  <c:v>3.5343499583263291E-6</c:v>
                </c:pt>
                <c:pt idx="112">
                  <c:v>3.5661909489418816E-6</c:v>
                </c:pt>
                <c:pt idx="113">
                  <c:v>3.5980319395574341E-6</c:v>
                </c:pt>
                <c:pt idx="114">
                  <c:v>3.6298729301729866E-6</c:v>
                </c:pt>
                <c:pt idx="115">
                  <c:v>3.6617139207885391E-6</c:v>
                </c:pt>
                <c:pt idx="116">
                  <c:v>3.6935549114040916E-6</c:v>
                </c:pt>
                <c:pt idx="117">
                  <c:v>3.7253959020196441E-6</c:v>
                </c:pt>
                <c:pt idx="118">
                  <c:v>3.7572368926351966E-6</c:v>
                </c:pt>
                <c:pt idx="119">
                  <c:v>3.7890778832507491E-6</c:v>
                </c:pt>
                <c:pt idx="120">
                  <c:v>3.8209188738663016E-6</c:v>
                </c:pt>
                <c:pt idx="121">
                  <c:v>3.852759864481854E-6</c:v>
                </c:pt>
                <c:pt idx="122">
                  <c:v>3.8846008550974065E-6</c:v>
                </c:pt>
                <c:pt idx="123">
                  <c:v>3.916441845712959E-6</c:v>
                </c:pt>
                <c:pt idx="124">
                  <c:v>3.9482828363285115E-6</c:v>
                </c:pt>
                <c:pt idx="125">
                  <c:v>3.980123826944064E-6</c:v>
                </c:pt>
                <c:pt idx="126">
                  <c:v>4.0119648175596165E-6</c:v>
                </c:pt>
                <c:pt idx="127">
                  <c:v>4.043805808175169E-6</c:v>
                </c:pt>
                <c:pt idx="128">
                  <c:v>4.0756467987907215E-6</c:v>
                </c:pt>
                <c:pt idx="129">
                  <c:v>4.107487789406274E-6</c:v>
                </c:pt>
                <c:pt idx="130">
                  <c:v>4.1393287800218265E-6</c:v>
                </c:pt>
                <c:pt idx="131">
                  <c:v>4.171169770637379E-6</c:v>
                </c:pt>
                <c:pt idx="132">
                  <c:v>4.2030107612529315E-6</c:v>
                </c:pt>
                <c:pt idx="133">
                  <c:v>4.2348517518684839E-6</c:v>
                </c:pt>
                <c:pt idx="134">
                  <c:v>4.2666927424840364E-6</c:v>
                </c:pt>
                <c:pt idx="135">
                  <c:v>4.2985337330995889E-6</c:v>
                </c:pt>
                <c:pt idx="136">
                  <c:v>4.3303747237151414E-6</c:v>
                </c:pt>
                <c:pt idx="137">
                  <c:v>4.3622157143306939E-6</c:v>
                </c:pt>
                <c:pt idx="138">
                  <c:v>4.3940567049462464E-6</c:v>
                </c:pt>
                <c:pt idx="139">
                  <c:v>4.4258976955617989E-6</c:v>
                </c:pt>
                <c:pt idx="140">
                  <c:v>4.4577386861773514E-6</c:v>
                </c:pt>
                <c:pt idx="141">
                  <c:v>4.4895796767929039E-6</c:v>
                </c:pt>
                <c:pt idx="142">
                  <c:v>4.5214206674084564E-6</c:v>
                </c:pt>
                <c:pt idx="143">
                  <c:v>4.5532616580240089E-6</c:v>
                </c:pt>
                <c:pt idx="144">
                  <c:v>4.5851026486395614E-6</c:v>
                </c:pt>
                <c:pt idx="145">
                  <c:v>4.6169436392551138E-6</c:v>
                </c:pt>
                <c:pt idx="146">
                  <c:v>4.6487846298706663E-6</c:v>
                </c:pt>
                <c:pt idx="147">
                  <c:v>4.6806256204862188E-6</c:v>
                </c:pt>
                <c:pt idx="148">
                  <c:v>4.7124666111017713E-6</c:v>
                </c:pt>
                <c:pt idx="149">
                  <c:v>4.7443076017173238E-6</c:v>
                </c:pt>
                <c:pt idx="150">
                  <c:v>4.7761485923328763E-6</c:v>
                </c:pt>
                <c:pt idx="151">
                  <c:v>4.8079895829484288E-6</c:v>
                </c:pt>
                <c:pt idx="152">
                  <c:v>4.8398305735639813E-6</c:v>
                </c:pt>
                <c:pt idx="153">
                  <c:v>4.8716715641795338E-6</c:v>
                </c:pt>
                <c:pt idx="154">
                  <c:v>4.9035125547950863E-6</c:v>
                </c:pt>
                <c:pt idx="155">
                  <c:v>4.9353535454106388E-6</c:v>
                </c:pt>
                <c:pt idx="156">
                  <c:v>4.9671945360261913E-6</c:v>
                </c:pt>
                <c:pt idx="157">
                  <c:v>4.9990355266417437E-6</c:v>
                </c:pt>
                <c:pt idx="158">
                  <c:v>5.0308765172572962E-6</c:v>
                </c:pt>
                <c:pt idx="159">
                  <c:v>5.0627175078728487E-6</c:v>
                </c:pt>
                <c:pt idx="160">
                  <c:v>5.0945584984884012E-6</c:v>
                </c:pt>
                <c:pt idx="161">
                  <c:v>5.1263994891039537E-6</c:v>
                </c:pt>
                <c:pt idx="162">
                  <c:v>5.1582404797195062E-6</c:v>
                </c:pt>
                <c:pt idx="163">
                  <c:v>5.1900814703350587E-6</c:v>
                </c:pt>
                <c:pt idx="164">
                  <c:v>5.2219224609506112E-6</c:v>
                </c:pt>
                <c:pt idx="165">
                  <c:v>5.2537634515661637E-6</c:v>
                </c:pt>
                <c:pt idx="166">
                  <c:v>5.2856044421817162E-6</c:v>
                </c:pt>
                <c:pt idx="167">
                  <c:v>5.3174454327972687E-6</c:v>
                </c:pt>
                <c:pt idx="168">
                  <c:v>5.3492864234128212E-6</c:v>
                </c:pt>
                <c:pt idx="169">
                  <c:v>5.3811274140283736E-6</c:v>
                </c:pt>
                <c:pt idx="170">
                  <c:v>5.4129684046439261E-6</c:v>
                </c:pt>
                <c:pt idx="171">
                  <c:v>5.4448093952594786E-6</c:v>
                </c:pt>
                <c:pt idx="172">
                  <c:v>5.4766503858750311E-6</c:v>
                </c:pt>
                <c:pt idx="173">
                  <c:v>5.5084913764905836E-6</c:v>
                </c:pt>
                <c:pt idx="174">
                  <c:v>5.5403323671061361E-6</c:v>
                </c:pt>
                <c:pt idx="175">
                  <c:v>5.5721733577216886E-6</c:v>
                </c:pt>
                <c:pt idx="176">
                  <c:v>5.6040143483372411E-6</c:v>
                </c:pt>
                <c:pt idx="177">
                  <c:v>5.6358553389527936E-6</c:v>
                </c:pt>
                <c:pt idx="178">
                  <c:v>5.6676963295683461E-6</c:v>
                </c:pt>
                <c:pt idx="179">
                  <c:v>5.6995373201838986E-6</c:v>
                </c:pt>
                <c:pt idx="180">
                  <c:v>5.7313783107994511E-6</c:v>
                </c:pt>
                <c:pt idx="181">
                  <c:v>5.7632193014150035E-6</c:v>
                </c:pt>
                <c:pt idx="182">
                  <c:v>5.795060292030556E-6</c:v>
                </c:pt>
                <c:pt idx="183">
                  <c:v>5.8269012826461085E-6</c:v>
                </c:pt>
                <c:pt idx="184">
                  <c:v>5.858742273261661E-6</c:v>
                </c:pt>
                <c:pt idx="185">
                  <c:v>5.8905832638772135E-6</c:v>
                </c:pt>
                <c:pt idx="186">
                  <c:v>5.922424254492766E-6</c:v>
                </c:pt>
                <c:pt idx="187">
                  <c:v>5.9542652451083185E-6</c:v>
                </c:pt>
                <c:pt idx="188">
                  <c:v>5.986106235723871E-6</c:v>
                </c:pt>
                <c:pt idx="189">
                  <c:v>6.0179472263394235E-6</c:v>
                </c:pt>
                <c:pt idx="190">
                  <c:v>6.049788216954976E-6</c:v>
                </c:pt>
                <c:pt idx="191">
                  <c:v>6.0816292075705285E-6</c:v>
                </c:pt>
                <c:pt idx="192">
                  <c:v>6.113470198186081E-6</c:v>
                </c:pt>
                <c:pt idx="193">
                  <c:v>6.1453111888016334E-6</c:v>
                </c:pt>
                <c:pt idx="194">
                  <c:v>6.1771521794171859E-6</c:v>
                </c:pt>
                <c:pt idx="195">
                  <c:v>6.2089931700327384E-6</c:v>
                </c:pt>
                <c:pt idx="196">
                  <c:v>6.2408341606482909E-6</c:v>
                </c:pt>
                <c:pt idx="197">
                  <c:v>6.2726751512638434E-6</c:v>
                </c:pt>
                <c:pt idx="198">
                  <c:v>6.3045161418793959E-6</c:v>
                </c:pt>
                <c:pt idx="199">
                  <c:v>6.3363571324949484E-6</c:v>
                </c:pt>
                <c:pt idx="200">
                  <c:v>6.3681981231105009E-6</c:v>
                </c:pt>
                <c:pt idx="201">
                  <c:v>6.3914121609154152E-6</c:v>
                </c:pt>
                <c:pt idx="202">
                  <c:v>6.4146261987203294E-6</c:v>
                </c:pt>
                <c:pt idx="203">
                  <c:v>6.4378402365252437E-6</c:v>
                </c:pt>
                <c:pt idx="204">
                  <c:v>6.461054274330158E-6</c:v>
                </c:pt>
                <c:pt idx="205">
                  <c:v>6.4842683121350723E-6</c:v>
                </c:pt>
                <c:pt idx="206">
                  <c:v>6.5074823499399865E-6</c:v>
                </c:pt>
                <c:pt idx="207">
                  <c:v>6.5306963877449008E-6</c:v>
                </c:pt>
                <c:pt idx="208">
                  <c:v>6.5539104255498151E-6</c:v>
                </c:pt>
                <c:pt idx="209">
                  <c:v>6.5771244633547294E-6</c:v>
                </c:pt>
                <c:pt idx="210">
                  <c:v>6.6003385011596436E-6</c:v>
                </c:pt>
                <c:pt idx="211">
                  <c:v>6.6235525389645579E-6</c:v>
                </c:pt>
                <c:pt idx="212">
                  <c:v>6.6467665767694722E-6</c:v>
                </c:pt>
                <c:pt idx="213">
                  <c:v>6.6699806145743865E-6</c:v>
                </c:pt>
                <c:pt idx="214">
                  <c:v>6.6931946523793007E-6</c:v>
                </c:pt>
                <c:pt idx="215">
                  <c:v>6.716408690184215E-6</c:v>
                </c:pt>
                <c:pt idx="216">
                  <c:v>6.7396227279891293E-6</c:v>
                </c:pt>
                <c:pt idx="217">
                  <c:v>6.7628367657940435E-6</c:v>
                </c:pt>
                <c:pt idx="218">
                  <c:v>6.7860508035989578E-6</c:v>
                </c:pt>
                <c:pt idx="219">
                  <c:v>6.8092648414038721E-6</c:v>
                </c:pt>
                <c:pt idx="220">
                  <c:v>6.8324788792087864E-6</c:v>
                </c:pt>
                <c:pt idx="221">
                  <c:v>6.8556929170137006E-6</c:v>
                </c:pt>
                <c:pt idx="222">
                  <c:v>6.8789069548186149E-6</c:v>
                </c:pt>
                <c:pt idx="223">
                  <c:v>6.9021209926235292E-6</c:v>
                </c:pt>
                <c:pt idx="224">
                  <c:v>6.9253350304284435E-6</c:v>
                </c:pt>
                <c:pt idx="225">
                  <c:v>6.9485490682333577E-6</c:v>
                </c:pt>
                <c:pt idx="226">
                  <c:v>6.971763106038272E-6</c:v>
                </c:pt>
                <c:pt idx="227">
                  <c:v>6.9949771438431863E-6</c:v>
                </c:pt>
                <c:pt idx="228">
                  <c:v>7.0181911816481006E-6</c:v>
                </c:pt>
                <c:pt idx="229">
                  <c:v>7.0414052194530148E-6</c:v>
                </c:pt>
                <c:pt idx="230">
                  <c:v>7.0646192572579291E-6</c:v>
                </c:pt>
                <c:pt idx="231">
                  <c:v>7.0878332950628434E-6</c:v>
                </c:pt>
                <c:pt idx="232">
                  <c:v>7.1110473328677577E-6</c:v>
                </c:pt>
                <c:pt idx="233">
                  <c:v>7.1342613706726719E-6</c:v>
                </c:pt>
                <c:pt idx="234">
                  <c:v>7.1574754084775862E-6</c:v>
                </c:pt>
                <c:pt idx="235">
                  <c:v>7.1806894462825005E-6</c:v>
                </c:pt>
                <c:pt idx="236">
                  <c:v>7.2039034840874148E-6</c:v>
                </c:pt>
                <c:pt idx="237">
                  <c:v>7.227117521892329E-6</c:v>
                </c:pt>
                <c:pt idx="238">
                  <c:v>7.2503315596972433E-6</c:v>
                </c:pt>
                <c:pt idx="239">
                  <c:v>7.2735455975021576E-6</c:v>
                </c:pt>
                <c:pt idx="240">
                  <c:v>7.2967596353070719E-6</c:v>
                </c:pt>
                <c:pt idx="241">
                  <c:v>7.3199736731119861E-6</c:v>
                </c:pt>
                <c:pt idx="242">
                  <c:v>7.3431877109169004E-6</c:v>
                </c:pt>
                <c:pt idx="243">
                  <c:v>7.3664017487218147E-6</c:v>
                </c:pt>
                <c:pt idx="244">
                  <c:v>7.389615786526729E-6</c:v>
                </c:pt>
                <c:pt idx="245">
                  <c:v>7.4128298243316432E-6</c:v>
                </c:pt>
                <c:pt idx="246">
                  <c:v>7.4360438621365575E-6</c:v>
                </c:pt>
                <c:pt idx="247">
                  <c:v>7.4592578999414718E-6</c:v>
                </c:pt>
                <c:pt idx="248">
                  <c:v>7.482471937746386E-6</c:v>
                </c:pt>
                <c:pt idx="249">
                  <c:v>7.5056859755513003E-6</c:v>
                </c:pt>
                <c:pt idx="250">
                  <c:v>7.5289000133562146E-6</c:v>
                </c:pt>
                <c:pt idx="251">
                  <c:v>7.5521140511611289E-6</c:v>
                </c:pt>
                <c:pt idx="252">
                  <c:v>7.5753280889660431E-6</c:v>
                </c:pt>
                <c:pt idx="253">
                  <c:v>7.5985421267709574E-6</c:v>
                </c:pt>
                <c:pt idx="254">
                  <c:v>7.6217561645758717E-6</c:v>
                </c:pt>
                <c:pt idx="255">
                  <c:v>7.644970202380786E-6</c:v>
                </c:pt>
                <c:pt idx="256">
                  <c:v>7.6681842401856994E-6</c:v>
                </c:pt>
                <c:pt idx="257">
                  <c:v>7.6913982779906128E-6</c:v>
                </c:pt>
                <c:pt idx="258">
                  <c:v>7.7146123157955262E-6</c:v>
                </c:pt>
                <c:pt idx="259">
                  <c:v>7.7378263536004397E-6</c:v>
                </c:pt>
                <c:pt idx="260">
                  <c:v>7.7610403914053531E-6</c:v>
                </c:pt>
                <c:pt idx="261">
                  <c:v>7.7842544292102665E-6</c:v>
                </c:pt>
                <c:pt idx="262">
                  <c:v>7.80746846701518E-6</c:v>
                </c:pt>
                <c:pt idx="263">
                  <c:v>7.8306825048200934E-6</c:v>
                </c:pt>
                <c:pt idx="264">
                  <c:v>7.8538965426250068E-6</c:v>
                </c:pt>
                <c:pt idx="265">
                  <c:v>7.8771105804299202E-6</c:v>
                </c:pt>
                <c:pt idx="266">
                  <c:v>7.9003246182348337E-6</c:v>
                </c:pt>
                <c:pt idx="267">
                  <c:v>7.9235386560397471E-6</c:v>
                </c:pt>
                <c:pt idx="268">
                  <c:v>7.9467526938446605E-6</c:v>
                </c:pt>
                <c:pt idx="269">
                  <c:v>7.9699667316495739E-6</c:v>
                </c:pt>
                <c:pt idx="270">
                  <c:v>7.9931807694544874E-6</c:v>
                </c:pt>
                <c:pt idx="271">
                  <c:v>8.0163948072594008E-6</c:v>
                </c:pt>
                <c:pt idx="272">
                  <c:v>8.0396088450643142E-6</c:v>
                </c:pt>
                <c:pt idx="273">
                  <c:v>8.0628228828692277E-6</c:v>
                </c:pt>
                <c:pt idx="274">
                  <c:v>8.0860369206741411E-6</c:v>
                </c:pt>
                <c:pt idx="275">
                  <c:v>8.1092509584790545E-6</c:v>
                </c:pt>
                <c:pt idx="276">
                  <c:v>8.1324649962839679E-6</c:v>
                </c:pt>
                <c:pt idx="277">
                  <c:v>8.1556790340888814E-6</c:v>
                </c:pt>
                <c:pt idx="278">
                  <c:v>8.1788930718937948E-6</c:v>
                </c:pt>
                <c:pt idx="279">
                  <c:v>8.2021071096987082E-6</c:v>
                </c:pt>
                <c:pt idx="280">
                  <c:v>8.2253211475036216E-6</c:v>
                </c:pt>
                <c:pt idx="281">
                  <c:v>8.2485351853085351E-6</c:v>
                </c:pt>
                <c:pt idx="282">
                  <c:v>8.2717492231134485E-6</c:v>
                </c:pt>
                <c:pt idx="283">
                  <c:v>8.2949632609183619E-6</c:v>
                </c:pt>
                <c:pt idx="284">
                  <c:v>8.3181772987232754E-6</c:v>
                </c:pt>
                <c:pt idx="285">
                  <c:v>8.3413913365281888E-6</c:v>
                </c:pt>
                <c:pt idx="286">
                  <c:v>8.3646053743331022E-6</c:v>
                </c:pt>
                <c:pt idx="287">
                  <c:v>8.3878194121380156E-6</c:v>
                </c:pt>
                <c:pt idx="288">
                  <c:v>8.4110334499429291E-6</c:v>
                </c:pt>
                <c:pt idx="289">
                  <c:v>8.4342474877478425E-6</c:v>
                </c:pt>
                <c:pt idx="290">
                  <c:v>8.4574615255527559E-6</c:v>
                </c:pt>
                <c:pt idx="291">
                  <c:v>8.4806755633576693E-6</c:v>
                </c:pt>
                <c:pt idx="292">
                  <c:v>8.5038896011625828E-6</c:v>
                </c:pt>
                <c:pt idx="293">
                  <c:v>8.5271036389674962E-6</c:v>
                </c:pt>
                <c:pt idx="294">
                  <c:v>8.5503176767724096E-6</c:v>
                </c:pt>
                <c:pt idx="295">
                  <c:v>8.5735317145773231E-6</c:v>
                </c:pt>
                <c:pt idx="296">
                  <c:v>8.5967457523822365E-6</c:v>
                </c:pt>
                <c:pt idx="297">
                  <c:v>8.6199597901871499E-6</c:v>
                </c:pt>
                <c:pt idx="298">
                  <c:v>8.6431738279920633E-6</c:v>
                </c:pt>
                <c:pt idx="299">
                  <c:v>8.6663878657969768E-6</c:v>
                </c:pt>
                <c:pt idx="300">
                  <c:v>8.6896019036018902E-6</c:v>
                </c:pt>
                <c:pt idx="301">
                  <c:v>8.7128159414068036E-6</c:v>
                </c:pt>
                <c:pt idx="302">
                  <c:v>8.736029979211717E-6</c:v>
                </c:pt>
                <c:pt idx="303">
                  <c:v>8.7592440170166305E-6</c:v>
                </c:pt>
                <c:pt idx="304">
                  <c:v>8.7824580548215439E-6</c:v>
                </c:pt>
                <c:pt idx="305">
                  <c:v>8.8056720926264573E-6</c:v>
                </c:pt>
                <c:pt idx="306">
                  <c:v>8.8288861304313708E-6</c:v>
                </c:pt>
                <c:pt idx="307">
                  <c:v>8.8521001682362842E-6</c:v>
                </c:pt>
                <c:pt idx="308">
                  <c:v>8.8753142060411976E-6</c:v>
                </c:pt>
                <c:pt idx="309">
                  <c:v>8.898528243846111E-6</c:v>
                </c:pt>
                <c:pt idx="310">
                  <c:v>8.9217422816510245E-6</c:v>
                </c:pt>
                <c:pt idx="311">
                  <c:v>8.9449563194559379E-6</c:v>
                </c:pt>
                <c:pt idx="312">
                  <c:v>8.9681703572608513E-6</c:v>
                </c:pt>
                <c:pt idx="313">
                  <c:v>8.9913843950657647E-6</c:v>
                </c:pt>
                <c:pt idx="314">
                  <c:v>9.0145984328706782E-6</c:v>
                </c:pt>
                <c:pt idx="315">
                  <c:v>9.0378124706755916E-6</c:v>
                </c:pt>
                <c:pt idx="316">
                  <c:v>9.061026508480505E-6</c:v>
                </c:pt>
                <c:pt idx="317">
                  <c:v>9.0842405462854184E-6</c:v>
                </c:pt>
                <c:pt idx="318">
                  <c:v>9.1074545840903319E-6</c:v>
                </c:pt>
                <c:pt idx="319">
                  <c:v>9.1306686218952453E-6</c:v>
                </c:pt>
                <c:pt idx="320">
                  <c:v>9.1538826597001587E-6</c:v>
                </c:pt>
                <c:pt idx="321">
                  <c:v>9.1770966975050722E-6</c:v>
                </c:pt>
                <c:pt idx="322">
                  <c:v>9.2003107353099856E-6</c:v>
                </c:pt>
                <c:pt idx="323">
                  <c:v>9.223524773114899E-6</c:v>
                </c:pt>
                <c:pt idx="324">
                  <c:v>9.2467388109198124E-6</c:v>
                </c:pt>
                <c:pt idx="325">
                  <c:v>9.2699528487247259E-6</c:v>
                </c:pt>
                <c:pt idx="326">
                  <c:v>9.2931668865296393E-6</c:v>
                </c:pt>
                <c:pt idx="327">
                  <c:v>9.3163809243345527E-6</c:v>
                </c:pt>
                <c:pt idx="328">
                  <c:v>9.3395949621394661E-6</c:v>
                </c:pt>
                <c:pt idx="329">
                  <c:v>9.3628089999443796E-6</c:v>
                </c:pt>
                <c:pt idx="330">
                  <c:v>9.386023037749293E-6</c:v>
                </c:pt>
                <c:pt idx="331">
                  <c:v>9.4092370755542064E-6</c:v>
                </c:pt>
                <c:pt idx="332">
                  <c:v>9.4324511133591199E-6</c:v>
                </c:pt>
                <c:pt idx="333">
                  <c:v>9.4556651511640333E-6</c:v>
                </c:pt>
                <c:pt idx="334">
                  <c:v>9.4788791889689467E-6</c:v>
                </c:pt>
                <c:pt idx="335">
                  <c:v>9.5020932267738601E-6</c:v>
                </c:pt>
                <c:pt idx="336">
                  <c:v>9.5253072645787736E-6</c:v>
                </c:pt>
                <c:pt idx="337">
                  <c:v>9.548521302383687E-6</c:v>
                </c:pt>
                <c:pt idx="338">
                  <c:v>9.5717353401886004E-6</c:v>
                </c:pt>
                <c:pt idx="339">
                  <c:v>9.5949493779935138E-6</c:v>
                </c:pt>
                <c:pt idx="340">
                  <c:v>9.6181634157984273E-6</c:v>
                </c:pt>
                <c:pt idx="341">
                  <c:v>9.6413774536033407E-6</c:v>
                </c:pt>
                <c:pt idx="342">
                  <c:v>9.6645914914082541E-6</c:v>
                </c:pt>
                <c:pt idx="343">
                  <c:v>9.6878055292131676E-6</c:v>
                </c:pt>
                <c:pt idx="344">
                  <c:v>9.711019567018081E-6</c:v>
                </c:pt>
                <c:pt idx="345">
                  <c:v>9.7342336048229944E-6</c:v>
                </c:pt>
                <c:pt idx="346">
                  <c:v>9.7574476426279078E-6</c:v>
                </c:pt>
                <c:pt idx="347">
                  <c:v>9.7806616804328213E-6</c:v>
                </c:pt>
                <c:pt idx="348">
                  <c:v>9.8038757182377347E-6</c:v>
                </c:pt>
                <c:pt idx="349">
                  <c:v>9.8270897560426481E-6</c:v>
                </c:pt>
                <c:pt idx="350">
                  <c:v>9.8503037938475615E-6</c:v>
                </c:pt>
                <c:pt idx="351">
                  <c:v>9.873517831652475E-6</c:v>
                </c:pt>
                <c:pt idx="352">
                  <c:v>9.8967318694573884E-6</c:v>
                </c:pt>
                <c:pt idx="353">
                  <c:v>9.9199459072623018E-6</c:v>
                </c:pt>
                <c:pt idx="354">
                  <c:v>9.9431599450672153E-6</c:v>
                </c:pt>
                <c:pt idx="355">
                  <c:v>9.9663739828721287E-6</c:v>
                </c:pt>
                <c:pt idx="356">
                  <c:v>9.9895880206770421E-6</c:v>
                </c:pt>
                <c:pt idx="357">
                  <c:v>1.0012802058481956E-5</c:v>
                </c:pt>
                <c:pt idx="358">
                  <c:v>1.0036016096286869E-5</c:v>
                </c:pt>
                <c:pt idx="359">
                  <c:v>1.0059230134091782E-5</c:v>
                </c:pt>
                <c:pt idx="360">
                  <c:v>1.0082444171896696E-5</c:v>
                </c:pt>
                <c:pt idx="361">
                  <c:v>1.0105658209701609E-5</c:v>
                </c:pt>
                <c:pt idx="362">
                  <c:v>1.0128872247506523E-5</c:v>
                </c:pt>
                <c:pt idx="363">
                  <c:v>1.0152086285311436E-5</c:v>
                </c:pt>
                <c:pt idx="364">
                  <c:v>1.017530032311635E-5</c:v>
                </c:pt>
                <c:pt idx="365">
                  <c:v>1.0198514360921263E-5</c:v>
                </c:pt>
                <c:pt idx="366">
                  <c:v>1.0221728398726176E-5</c:v>
                </c:pt>
                <c:pt idx="367">
                  <c:v>1.024494243653109E-5</c:v>
                </c:pt>
                <c:pt idx="368">
                  <c:v>1.0268156474336003E-5</c:v>
                </c:pt>
                <c:pt idx="369">
                  <c:v>1.0291370512140917E-5</c:v>
                </c:pt>
                <c:pt idx="370">
                  <c:v>1.031458454994583E-5</c:v>
                </c:pt>
                <c:pt idx="371">
                  <c:v>1.0337798587750744E-5</c:v>
                </c:pt>
                <c:pt idx="372">
                  <c:v>1.0361012625555657E-5</c:v>
                </c:pt>
                <c:pt idx="373">
                  <c:v>1.038422666336057E-5</c:v>
                </c:pt>
                <c:pt idx="374">
                  <c:v>1.0407440701165484E-5</c:v>
                </c:pt>
                <c:pt idx="375">
                  <c:v>1.0430654738970397E-5</c:v>
                </c:pt>
                <c:pt idx="376">
                  <c:v>1.0453868776775311E-5</c:v>
                </c:pt>
                <c:pt idx="377">
                  <c:v>1.0477082814580224E-5</c:v>
                </c:pt>
                <c:pt idx="378">
                  <c:v>1.0500296852385138E-5</c:v>
                </c:pt>
                <c:pt idx="379">
                  <c:v>1.0523510890190051E-5</c:v>
                </c:pt>
                <c:pt idx="380">
                  <c:v>1.0546724927994964E-5</c:v>
                </c:pt>
                <c:pt idx="381">
                  <c:v>1.0569938965799878E-5</c:v>
                </c:pt>
                <c:pt idx="382">
                  <c:v>1.0593153003604791E-5</c:v>
                </c:pt>
                <c:pt idx="383">
                  <c:v>1.0616367041409705E-5</c:v>
                </c:pt>
                <c:pt idx="384">
                  <c:v>1.0639581079214618E-5</c:v>
                </c:pt>
                <c:pt idx="385">
                  <c:v>1.0662795117019531E-5</c:v>
                </c:pt>
                <c:pt idx="386">
                  <c:v>1.0686009154824445E-5</c:v>
                </c:pt>
                <c:pt idx="387">
                  <c:v>1.0709223192629358E-5</c:v>
                </c:pt>
                <c:pt idx="388">
                  <c:v>1.0732437230434272E-5</c:v>
                </c:pt>
                <c:pt idx="389">
                  <c:v>1.0755651268239185E-5</c:v>
                </c:pt>
                <c:pt idx="390">
                  <c:v>1.0778865306044099E-5</c:v>
                </c:pt>
                <c:pt idx="391">
                  <c:v>1.0802079343849012E-5</c:v>
                </c:pt>
                <c:pt idx="392">
                  <c:v>1.0825293381653925E-5</c:v>
                </c:pt>
                <c:pt idx="393">
                  <c:v>1.0848507419458839E-5</c:v>
                </c:pt>
                <c:pt idx="394">
                  <c:v>1.0871721457263752E-5</c:v>
                </c:pt>
                <c:pt idx="395">
                  <c:v>1.0894935495068666E-5</c:v>
                </c:pt>
                <c:pt idx="396">
                  <c:v>1.0918149532873579E-5</c:v>
                </c:pt>
                <c:pt idx="397">
                  <c:v>1.0941363570678493E-5</c:v>
                </c:pt>
                <c:pt idx="398">
                  <c:v>1.0964577608483406E-5</c:v>
                </c:pt>
                <c:pt idx="399">
                  <c:v>1.0987791646288319E-5</c:v>
                </c:pt>
                <c:pt idx="400">
                  <c:v>1.1011005684093233E-5</c:v>
                </c:pt>
                <c:pt idx="401">
                  <c:v>1.1013227125562313E-5</c:v>
                </c:pt>
                <c:pt idx="402">
                  <c:v>1.1015448567031393E-5</c:v>
                </c:pt>
                <c:pt idx="403">
                  <c:v>1.1017670008500473E-5</c:v>
                </c:pt>
                <c:pt idx="404">
                  <c:v>1.1019891449969553E-5</c:v>
                </c:pt>
                <c:pt idx="405">
                  <c:v>1.1022112891438633E-5</c:v>
                </c:pt>
                <c:pt idx="406">
                  <c:v>1.1024334332907713E-5</c:v>
                </c:pt>
                <c:pt idx="407">
                  <c:v>1.1026555774376793E-5</c:v>
                </c:pt>
                <c:pt idx="408">
                  <c:v>1.1028777215845873E-5</c:v>
                </c:pt>
                <c:pt idx="409">
                  <c:v>1.1030998657314953E-5</c:v>
                </c:pt>
                <c:pt idx="410">
                  <c:v>1.1033220098784033E-5</c:v>
                </c:pt>
                <c:pt idx="411">
                  <c:v>1.1035441540253113E-5</c:v>
                </c:pt>
                <c:pt idx="412">
                  <c:v>1.1037662981722193E-5</c:v>
                </c:pt>
                <c:pt idx="413">
                  <c:v>1.1039884423191273E-5</c:v>
                </c:pt>
                <c:pt idx="414">
                  <c:v>1.1042105864660353E-5</c:v>
                </c:pt>
                <c:pt idx="415">
                  <c:v>1.1044327306129433E-5</c:v>
                </c:pt>
                <c:pt idx="416">
                  <c:v>1.1046548747598513E-5</c:v>
                </c:pt>
                <c:pt idx="417">
                  <c:v>1.1048770189067593E-5</c:v>
                </c:pt>
                <c:pt idx="418">
                  <c:v>1.1050991630536673E-5</c:v>
                </c:pt>
                <c:pt idx="419">
                  <c:v>1.1053213072005753E-5</c:v>
                </c:pt>
                <c:pt idx="420">
                  <c:v>1.1055434513474832E-5</c:v>
                </c:pt>
                <c:pt idx="421">
                  <c:v>1.1057655954943912E-5</c:v>
                </c:pt>
                <c:pt idx="422">
                  <c:v>1.1059877396412992E-5</c:v>
                </c:pt>
                <c:pt idx="423">
                  <c:v>1.1062098837882072E-5</c:v>
                </c:pt>
                <c:pt idx="424">
                  <c:v>1.1064320279351152E-5</c:v>
                </c:pt>
                <c:pt idx="425">
                  <c:v>1.1066541720820232E-5</c:v>
                </c:pt>
                <c:pt idx="426">
                  <c:v>1.1068763162289312E-5</c:v>
                </c:pt>
                <c:pt idx="427">
                  <c:v>1.1070984603758392E-5</c:v>
                </c:pt>
                <c:pt idx="428">
                  <c:v>1.1073206045227472E-5</c:v>
                </c:pt>
                <c:pt idx="429">
                  <c:v>1.1075427486696552E-5</c:v>
                </c:pt>
                <c:pt idx="430">
                  <c:v>1.1077648928165632E-5</c:v>
                </c:pt>
                <c:pt idx="431">
                  <c:v>1.1079870369634712E-5</c:v>
                </c:pt>
                <c:pt idx="432">
                  <c:v>1.1082091811103792E-5</c:v>
                </c:pt>
                <c:pt idx="433">
                  <c:v>1.1084313252572872E-5</c:v>
                </c:pt>
                <c:pt idx="434">
                  <c:v>1.1086534694041952E-5</c:v>
                </c:pt>
                <c:pt idx="435">
                  <c:v>1.1088756135511032E-5</c:v>
                </c:pt>
                <c:pt idx="436">
                  <c:v>1.1090977576980112E-5</c:v>
                </c:pt>
                <c:pt idx="437">
                  <c:v>1.1093199018449192E-5</c:v>
                </c:pt>
                <c:pt idx="438">
                  <c:v>1.1095420459918272E-5</c:v>
                </c:pt>
                <c:pt idx="439">
                  <c:v>1.1097641901387352E-5</c:v>
                </c:pt>
                <c:pt idx="440">
                  <c:v>1.1099863342856432E-5</c:v>
                </c:pt>
                <c:pt idx="441">
                  <c:v>1.1102084784325512E-5</c:v>
                </c:pt>
                <c:pt idx="442">
                  <c:v>1.1104306225794592E-5</c:v>
                </c:pt>
                <c:pt idx="443">
                  <c:v>1.1106527667263672E-5</c:v>
                </c:pt>
                <c:pt idx="444">
                  <c:v>1.1108749108732752E-5</c:v>
                </c:pt>
                <c:pt idx="445">
                  <c:v>1.1110970550201832E-5</c:v>
                </c:pt>
                <c:pt idx="446">
                  <c:v>1.1113191991670912E-5</c:v>
                </c:pt>
                <c:pt idx="447">
                  <c:v>1.1115413433139992E-5</c:v>
                </c:pt>
                <c:pt idx="448">
                  <c:v>1.1117634874609072E-5</c:v>
                </c:pt>
                <c:pt idx="449">
                  <c:v>1.1119856316078152E-5</c:v>
                </c:pt>
                <c:pt idx="450">
                  <c:v>1.1122077757547232E-5</c:v>
                </c:pt>
              </c:numCache>
            </c:numRef>
          </c:xVal>
          <c:yVal>
            <c:numRef>
              <c:f>('Waveform Data'!$O$2:$O$202,'Waveform Data'!$P$2:$P$201,'Waveform Data'!$Q$2:$Q$51)</c:f>
              <c:numCache>
                <c:formatCode>General</c:formatCode>
                <c:ptCount val="45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15.961573345349056</c:v>
                </c:pt>
                <c:pt idx="202">
                  <c:v>15.881364434065894</c:v>
                </c:pt>
                <c:pt idx="203">
                  <c:v>15.801155522782731</c:v>
                </c:pt>
                <c:pt idx="204">
                  <c:v>15.720946611499571</c:v>
                </c:pt>
                <c:pt idx="205">
                  <c:v>15.640737700216409</c:v>
                </c:pt>
                <c:pt idx="206">
                  <c:v>15.560528788933246</c:v>
                </c:pt>
                <c:pt idx="207">
                  <c:v>15.480319877650082</c:v>
                </c:pt>
                <c:pt idx="208">
                  <c:v>15.400110966366926</c:v>
                </c:pt>
                <c:pt idx="209">
                  <c:v>15.319902055083762</c:v>
                </c:pt>
                <c:pt idx="210">
                  <c:v>15.239693143800601</c:v>
                </c:pt>
                <c:pt idx="211">
                  <c:v>15.159484232517439</c:v>
                </c:pt>
                <c:pt idx="212">
                  <c:v>15.079275321234276</c:v>
                </c:pt>
                <c:pt idx="213">
                  <c:v>14.999066409951116</c:v>
                </c:pt>
                <c:pt idx="214">
                  <c:v>14.918857498667954</c:v>
                </c:pt>
                <c:pt idx="215">
                  <c:v>14.838648587384791</c:v>
                </c:pt>
                <c:pt idx="216">
                  <c:v>14.758439676101627</c:v>
                </c:pt>
                <c:pt idx="217">
                  <c:v>14.678230764818469</c:v>
                </c:pt>
                <c:pt idx="218">
                  <c:v>14.598021853535306</c:v>
                </c:pt>
                <c:pt idx="219">
                  <c:v>14.517812942252142</c:v>
                </c:pt>
                <c:pt idx="220">
                  <c:v>14.437604030968981</c:v>
                </c:pt>
                <c:pt idx="221">
                  <c:v>14.357395119685821</c:v>
                </c:pt>
                <c:pt idx="222">
                  <c:v>14.277186208402657</c:v>
                </c:pt>
                <c:pt idx="223">
                  <c:v>14.196977297119499</c:v>
                </c:pt>
                <c:pt idx="224">
                  <c:v>14.116768385836336</c:v>
                </c:pt>
                <c:pt idx="225">
                  <c:v>14.036559474553172</c:v>
                </c:pt>
                <c:pt idx="226">
                  <c:v>13.956350563270014</c:v>
                </c:pt>
                <c:pt idx="227">
                  <c:v>13.876141651986851</c:v>
                </c:pt>
                <c:pt idx="228">
                  <c:v>13.795932740703687</c:v>
                </c:pt>
                <c:pt idx="229">
                  <c:v>13.715723829420526</c:v>
                </c:pt>
                <c:pt idx="230">
                  <c:v>13.635514918137364</c:v>
                </c:pt>
                <c:pt idx="231">
                  <c:v>13.555306006854202</c:v>
                </c:pt>
                <c:pt idx="232">
                  <c:v>13.475097095571041</c:v>
                </c:pt>
                <c:pt idx="233">
                  <c:v>13.394888184287879</c:v>
                </c:pt>
                <c:pt idx="234">
                  <c:v>13.314679273004716</c:v>
                </c:pt>
                <c:pt idx="235">
                  <c:v>13.234470361721556</c:v>
                </c:pt>
                <c:pt idx="236">
                  <c:v>13.154261450438396</c:v>
                </c:pt>
                <c:pt idx="237">
                  <c:v>13.074052539155231</c:v>
                </c:pt>
                <c:pt idx="238">
                  <c:v>12.993843627872071</c:v>
                </c:pt>
                <c:pt idx="239">
                  <c:v>12.913634716588909</c:v>
                </c:pt>
                <c:pt idx="240">
                  <c:v>12.833425805305748</c:v>
                </c:pt>
                <c:pt idx="241">
                  <c:v>12.753216894022586</c:v>
                </c:pt>
                <c:pt idx="242">
                  <c:v>12.673007982739424</c:v>
                </c:pt>
                <c:pt idx="243">
                  <c:v>12.592799071456261</c:v>
                </c:pt>
                <c:pt idx="244">
                  <c:v>12.512590160173101</c:v>
                </c:pt>
                <c:pt idx="245">
                  <c:v>12.432381248889939</c:v>
                </c:pt>
                <c:pt idx="246">
                  <c:v>12.352172337606776</c:v>
                </c:pt>
                <c:pt idx="247">
                  <c:v>12.271963426323612</c:v>
                </c:pt>
                <c:pt idx="248">
                  <c:v>12.191754515040451</c:v>
                </c:pt>
                <c:pt idx="249">
                  <c:v>12.111545603757293</c:v>
                </c:pt>
                <c:pt idx="250">
                  <c:v>12.031336692474127</c:v>
                </c:pt>
                <c:pt idx="251">
                  <c:v>11.951127781190969</c:v>
                </c:pt>
                <c:pt idx="252">
                  <c:v>11.870918869907804</c:v>
                </c:pt>
                <c:pt idx="253">
                  <c:v>11.790709958624644</c:v>
                </c:pt>
                <c:pt idx="254">
                  <c:v>11.710501047341484</c:v>
                </c:pt>
                <c:pt idx="255">
                  <c:v>11.630292136058321</c:v>
                </c:pt>
                <c:pt idx="256">
                  <c:v>11.550083224775161</c:v>
                </c:pt>
                <c:pt idx="257">
                  <c:v>11.469874313492003</c:v>
                </c:pt>
                <c:pt idx="258">
                  <c:v>11.389665402208845</c:v>
                </c:pt>
                <c:pt idx="259">
                  <c:v>11.309456490925685</c:v>
                </c:pt>
                <c:pt idx="260">
                  <c:v>11.229247579642527</c:v>
                </c:pt>
                <c:pt idx="261">
                  <c:v>11.149038668359367</c:v>
                </c:pt>
                <c:pt idx="262">
                  <c:v>11.068829757076209</c:v>
                </c:pt>
                <c:pt idx="263">
                  <c:v>10.988620845793051</c:v>
                </c:pt>
                <c:pt idx="264">
                  <c:v>10.908411934509891</c:v>
                </c:pt>
                <c:pt idx="265">
                  <c:v>10.828203023226733</c:v>
                </c:pt>
                <c:pt idx="266">
                  <c:v>10.747994111943573</c:v>
                </c:pt>
                <c:pt idx="267">
                  <c:v>10.667785200660415</c:v>
                </c:pt>
                <c:pt idx="268">
                  <c:v>10.587576289377257</c:v>
                </c:pt>
                <c:pt idx="269">
                  <c:v>10.507367378094097</c:v>
                </c:pt>
                <c:pt idx="270">
                  <c:v>10.427158466810937</c:v>
                </c:pt>
                <c:pt idx="271">
                  <c:v>10.346949555527779</c:v>
                </c:pt>
                <c:pt idx="272">
                  <c:v>10.266740644244621</c:v>
                </c:pt>
                <c:pt idx="273">
                  <c:v>10.186531732961463</c:v>
                </c:pt>
                <c:pt idx="274">
                  <c:v>10.106322821678303</c:v>
                </c:pt>
                <c:pt idx="275">
                  <c:v>10.026113910395143</c:v>
                </c:pt>
                <c:pt idx="276">
                  <c:v>9.9459049991119848</c:v>
                </c:pt>
                <c:pt idx="277">
                  <c:v>9.8656960878288267</c:v>
                </c:pt>
                <c:pt idx="278">
                  <c:v>9.7854871765456686</c:v>
                </c:pt>
                <c:pt idx="279">
                  <c:v>9.7052782652625069</c:v>
                </c:pt>
                <c:pt idx="280">
                  <c:v>9.6250693539793506</c:v>
                </c:pt>
                <c:pt idx="281">
                  <c:v>9.5448604426961907</c:v>
                </c:pt>
                <c:pt idx="282">
                  <c:v>9.4646515314130326</c:v>
                </c:pt>
                <c:pt idx="283">
                  <c:v>9.3844426201298745</c:v>
                </c:pt>
                <c:pt idx="284">
                  <c:v>9.3042337088467129</c:v>
                </c:pt>
                <c:pt idx="285">
                  <c:v>9.2240247975635548</c:v>
                </c:pt>
                <c:pt idx="286">
                  <c:v>9.1438158862803967</c:v>
                </c:pt>
                <c:pt idx="287">
                  <c:v>9.0636069749972386</c:v>
                </c:pt>
                <c:pt idx="288">
                  <c:v>8.9833980637140787</c:v>
                </c:pt>
                <c:pt idx="289">
                  <c:v>8.9031891524309206</c:v>
                </c:pt>
                <c:pt idx="290">
                  <c:v>8.8229802411477607</c:v>
                </c:pt>
                <c:pt idx="291">
                  <c:v>8.7427713298646008</c:v>
                </c:pt>
                <c:pt idx="292">
                  <c:v>8.6625624185814445</c:v>
                </c:pt>
                <c:pt idx="293">
                  <c:v>8.5823535072982846</c:v>
                </c:pt>
                <c:pt idx="294">
                  <c:v>8.5021445960151247</c:v>
                </c:pt>
                <c:pt idx="295">
                  <c:v>8.4219356847319666</c:v>
                </c:pt>
                <c:pt idx="296">
                  <c:v>8.3417267734488085</c:v>
                </c:pt>
                <c:pt idx="297">
                  <c:v>8.2615178621656487</c:v>
                </c:pt>
                <c:pt idx="298">
                  <c:v>8.1813089508824923</c:v>
                </c:pt>
                <c:pt idx="299">
                  <c:v>8.1011000395993307</c:v>
                </c:pt>
                <c:pt idx="300">
                  <c:v>8.0208911283161726</c:v>
                </c:pt>
                <c:pt idx="301">
                  <c:v>7.9406822170330145</c:v>
                </c:pt>
                <c:pt idx="302">
                  <c:v>7.8604733057498546</c:v>
                </c:pt>
                <c:pt idx="303">
                  <c:v>7.7802643944666974</c:v>
                </c:pt>
                <c:pt idx="304">
                  <c:v>7.7000554831835375</c:v>
                </c:pt>
                <c:pt idx="305">
                  <c:v>7.6198465719003785</c:v>
                </c:pt>
                <c:pt idx="306">
                  <c:v>7.5396376606172204</c:v>
                </c:pt>
                <c:pt idx="307">
                  <c:v>7.4594287493340605</c:v>
                </c:pt>
                <c:pt idx="308">
                  <c:v>7.3792198380509024</c:v>
                </c:pt>
                <c:pt idx="309">
                  <c:v>7.2990109267677434</c:v>
                </c:pt>
                <c:pt idx="310">
                  <c:v>7.2188020154845844</c:v>
                </c:pt>
                <c:pt idx="311">
                  <c:v>7.1385931042014246</c:v>
                </c:pt>
                <c:pt idx="312">
                  <c:v>7.0583841929182682</c:v>
                </c:pt>
                <c:pt idx="313">
                  <c:v>6.9781752816351084</c:v>
                </c:pt>
                <c:pt idx="314">
                  <c:v>6.8979663703519494</c:v>
                </c:pt>
                <c:pt idx="315">
                  <c:v>6.8177574590687904</c:v>
                </c:pt>
                <c:pt idx="316">
                  <c:v>6.7375485477856305</c:v>
                </c:pt>
                <c:pt idx="317">
                  <c:v>6.6573396365024724</c:v>
                </c:pt>
                <c:pt idx="318">
                  <c:v>6.5771307252193143</c:v>
                </c:pt>
                <c:pt idx="319">
                  <c:v>6.4969218139361553</c:v>
                </c:pt>
                <c:pt idx="320">
                  <c:v>6.4167129026529954</c:v>
                </c:pt>
                <c:pt idx="321">
                  <c:v>6.3365039913698382</c:v>
                </c:pt>
                <c:pt idx="322">
                  <c:v>6.2562950800866783</c:v>
                </c:pt>
                <c:pt idx="323">
                  <c:v>6.1760861688035202</c:v>
                </c:pt>
                <c:pt idx="324">
                  <c:v>6.0958772575203612</c:v>
                </c:pt>
                <c:pt idx="325">
                  <c:v>6.0156683462372014</c:v>
                </c:pt>
                <c:pt idx="326">
                  <c:v>5.9354594349540433</c:v>
                </c:pt>
                <c:pt idx="327">
                  <c:v>5.8552505236708843</c:v>
                </c:pt>
                <c:pt idx="328">
                  <c:v>5.7750416123877262</c:v>
                </c:pt>
                <c:pt idx="329">
                  <c:v>5.6948327011045663</c:v>
                </c:pt>
                <c:pt idx="330">
                  <c:v>5.6146237898214082</c:v>
                </c:pt>
                <c:pt idx="331">
                  <c:v>5.5344148785382483</c:v>
                </c:pt>
                <c:pt idx="332">
                  <c:v>5.4542059672550893</c:v>
                </c:pt>
                <c:pt idx="333">
                  <c:v>5.3739970559719321</c:v>
                </c:pt>
                <c:pt idx="334">
                  <c:v>5.2937881446887722</c:v>
                </c:pt>
                <c:pt idx="335">
                  <c:v>5.2135792334056141</c:v>
                </c:pt>
                <c:pt idx="336">
                  <c:v>5.1333703221224543</c:v>
                </c:pt>
                <c:pt idx="337">
                  <c:v>5.0531614108392962</c:v>
                </c:pt>
                <c:pt idx="338">
                  <c:v>4.9729524995561372</c:v>
                </c:pt>
                <c:pt idx="339">
                  <c:v>4.8927435882729791</c:v>
                </c:pt>
                <c:pt idx="340">
                  <c:v>4.8125346769898192</c:v>
                </c:pt>
                <c:pt idx="341">
                  <c:v>4.7323257657066602</c:v>
                </c:pt>
                <c:pt idx="342">
                  <c:v>4.6521168544235021</c:v>
                </c:pt>
                <c:pt idx="343">
                  <c:v>4.5719079431403422</c:v>
                </c:pt>
                <c:pt idx="344">
                  <c:v>4.4916990318571832</c:v>
                </c:pt>
                <c:pt idx="345">
                  <c:v>4.411490120574026</c:v>
                </c:pt>
                <c:pt idx="346">
                  <c:v>4.3312812092908661</c:v>
                </c:pt>
                <c:pt idx="347">
                  <c:v>4.2510722980077071</c:v>
                </c:pt>
                <c:pt idx="348">
                  <c:v>4.1708633867245481</c:v>
                </c:pt>
                <c:pt idx="349">
                  <c:v>4.0906544754413892</c:v>
                </c:pt>
                <c:pt idx="350">
                  <c:v>4.0104455641582319</c:v>
                </c:pt>
                <c:pt idx="351">
                  <c:v>3.9302366528750725</c:v>
                </c:pt>
                <c:pt idx="352">
                  <c:v>3.8500277415919131</c:v>
                </c:pt>
                <c:pt idx="353">
                  <c:v>3.7698188303087532</c:v>
                </c:pt>
                <c:pt idx="354">
                  <c:v>3.6896099190255969</c:v>
                </c:pt>
                <c:pt idx="355">
                  <c:v>3.6094010077424379</c:v>
                </c:pt>
                <c:pt idx="356">
                  <c:v>3.529192096459278</c:v>
                </c:pt>
                <c:pt idx="357">
                  <c:v>3.4489831851761186</c:v>
                </c:pt>
                <c:pt idx="358">
                  <c:v>3.3687742738929591</c:v>
                </c:pt>
                <c:pt idx="359">
                  <c:v>3.2885653626098019</c:v>
                </c:pt>
                <c:pt idx="360">
                  <c:v>3.2083564513266429</c:v>
                </c:pt>
                <c:pt idx="361">
                  <c:v>3.1281475400434839</c:v>
                </c:pt>
                <c:pt idx="362">
                  <c:v>3.0479386287603245</c:v>
                </c:pt>
                <c:pt idx="363">
                  <c:v>2.9677297174771673</c:v>
                </c:pt>
                <c:pt idx="364">
                  <c:v>2.8875208061940079</c:v>
                </c:pt>
                <c:pt idx="365">
                  <c:v>2.8073118949108484</c:v>
                </c:pt>
                <c:pt idx="366">
                  <c:v>2.7271029836276894</c:v>
                </c:pt>
                <c:pt idx="367">
                  <c:v>2.64689407234453</c:v>
                </c:pt>
                <c:pt idx="368">
                  <c:v>2.5666851610613728</c:v>
                </c:pt>
                <c:pt idx="369">
                  <c:v>2.4864762497782138</c:v>
                </c:pt>
                <c:pt idx="370">
                  <c:v>2.4062673384950539</c:v>
                </c:pt>
                <c:pt idx="371">
                  <c:v>2.3260584272118945</c:v>
                </c:pt>
                <c:pt idx="372">
                  <c:v>2.2458495159287382</c:v>
                </c:pt>
                <c:pt idx="373">
                  <c:v>2.1656406046455787</c:v>
                </c:pt>
                <c:pt idx="374">
                  <c:v>2.0854316933624188</c:v>
                </c:pt>
                <c:pt idx="375">
                  <c:v>2.0052227820792599</c:v>
                </c:pt>
                <c:pt idx="376">
                  <c:v>1.9250138707961002</c:v>
                </c:pt>
                <c:pt idx="377">
                  <c:v>1.8448049595129432</c:v>
                </c:pt>
                <c:pt idx="378">
                  <c:v>1.7645960482297842</c:v>
                </c:pt>
                <c:pt idx="379">
                  <c:v>1.6843871369466246</c:v>
                </c:pt>
                <c:pt idx="380">
                  <c:v>1.6041782256634654</c:v>
                </c:pt>
                <c:pt idx="381">
                  <c:v>1.5239693143803059</c:v>
                </c:pt>
                <c:pt idx="382">
                  <c:v>1.4437604030971491</c:v>
                </c:pt>
                <c:pt idx="383">
                  <c:v>1.3635514918139895</c:v>
                </c:pt>
                <c:pt idx="384">
                  <c:v>1.2833425805308303</c:v>
                </c:pt>
                <c:pt idx="385">
                  <c:v>1.2031336692476708</c:v>
                </c:pt>
                <c:pt idx="386">
                  <c:v>1.1229247579645139</c:v>
                </c:pt>
                <c:pt idx="387">
                  <c:v>1.0427158466813546</c:v>
                </c:pt>
                <c:pt idx="388">
                  <c:v>0.96250693539819521</c:v>
                </c:pt>
                <c:pt idx="389">
                  <c:v>0.88229802411503577</c:v>
                </c:pt>
                <c:pt idx="390">
                  <c:v>0.80208911283187634</c:v>
                </c:pt>
                <c:pt idx="391">
                  <c:v>0.72188020154871957</c:v>
                </c:pt>
                <c:pt idx="392">
                  <c:v>0.64167129026556013</c:v>
                </c:pt>
                <c:pt idx="393">
                  <c:v>0.5614623789824007</c:v>
                </c:pt>
                <c:pt idx="394">
                  <c:v>0.48125346769924138</c:v>
                </c:pt>
                <c:pt idx="395">
                  <c:v>0.4010445564160845</c:v>
                </c:pt>
                <c:pt idx="396">
                  <c:v>0.32083564513292512</c:v>
                </c:pt>
                <c:pt idx="397">
                  <c:v>0.24062673384976574</c:v>
                </c:pt>
                <c:pt idx="398">
                  <c:v>0.16041782256660633</c:v>
                </c:pt>
                <c:pt idx="399">
                  <c:v>8.020891128344694E-2</c:v>
                </c:pt>
                <c:pt idx="400">
                  <c:v>2.9008795365825786E-13</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numCache>
            </c:numRef>
          </c:yVal>
          <c:smooth val="0"/>
          <c:extLst>
            <c:ext xmlns:c16="http://schemas.microsoft.com/office/drawing/2014/chart" uri="{C3380CC4-5D6E-409C-BE32-E72D297353CC}">
              <c16:uniqueId val="{00000003-366A-4D92-B28D-C73FF77DD06C}"/>
            </c:ext>
          </c:extLst>
        </c:ser>
        <c:dLbls>
          <c:showLegendKey val="0"/>
          <c:showVal val="0"/>
          <c:showCatName val="0"/>
          <c:showSerName val="0"/>
          <c:showPercent val="0"/>
          <c:showBubbleSize val="0"/>
        </c:dLbls>
        <c:axId val="910565343"/>
        <c:axId val="1118031215"/>
      </c:scatterChart>
      <c:valAx>
        <c:axId val="91056534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 (s)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18031215"/>
        <c:crosses val="autoZero"/>
        <c:crossBetween val="midCat"/>
      </c:valAx>
      <c:valAx>
        <c:axId val="111803121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Current </a:t>
                </a:r>
                <a:r>
                  <a:rPr lang="en-US" baseline="0"/>
                  <a:t>(A)</a:t>
                </a:r>
                <a:endParaRPr lang="en-US"/>
              </a:p>
            </c:rich>
          </c:tx>
          <c:layout>
            <c:manualLayout>
              <c:xMode val="edge"/>
              <c:yMode val="edge"/>
              <c:x val="1.3888888888888888E-2"/>
              <c:y val="0.3484951881014872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0565343"/>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Vsw at Vbulk,max</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'Other Calculations'!$V$4</c:f>
              <c:strCache>
                <c:ptCount val="1"/>
                <c:pt idx="0">
                  <c:v>Vin = 90Vrms</c:v>
                </c:pt>
              </c:strCache>
            </c:strRef>
          </c:tx>
          <c:spPr>
            <a:ln w="31750" cap="rnd">
              <a:solidFill>
                <a:schemeClr val="accent1"/>
              </a:solidFill>
              <a:round/>
            </a:ln>
            <a:effectLst/>
          </c:spPr>
          <c:marker>
            <c:symbol val="none"/>
          </c:marker>
          <c:xVal>
            <c:numRef>
              <c:f>('Waveform Data'!$B$2:$B$202,'Waveform Data'!$C$2:$C$201,'Waveform Data'!$D$2:$D$201)</c:f>
              <c:numCache>
                <c:formatCode>General</c:formatCode>
                <c:ptCount val="601"/>
                <c:pt idx="0">
                  <c:v>0</c:v>
                </c:pt>
                <c:pt idx="1">
                  <c:v>3.1840990615552565E-8</c:v>
                </c:pt>
                <c:pt idx="2">
                  <c:v>6.3681981231105129E-8</c:v>
                </c:pt>
                <c:pt idx="3">
                  <c:v>9.5522971846657687E-8</c:v>
                </c:pt>
                <c:pt idx="4">
                  <c:v>1.2736396246221026E-7</c:v>
                </c:pt>
                <c:pt idx="5">
                  <c:v>1.5920495307776283E-7</c:v>
                </c:pt>
                <c:pt idx="6">
                  <c:v>1.910459436933154E-7</c:v>
                </c:pt>
                <c:pt idx="7">
                  <c:v>2.2288693430886797E-7</c:v>
                </c:pt>
                <c:pt idx="8">
                  <c:v>2.5472792492442052E-7</c:v>
                </c:pt>
                <c:pt idx="9">
                  <c:v>2.8656891553997306E-7</c:v>
                </c:pt>
                <c:pt idx="10">
                  <c:v>3.1840990615552561E-7</c:v>
                </c:pt>
                <c:pt idx="11">
                  <c:v>3.5025089677107815E-7</c:v>
                </c:pt>
                <c:pt idx="12">
                  <c:v>3.8209188738663069E-7</c:v>
                </c:pt>
                <c:pt idx="13">
                  <c:v>4.1393287800218324E-7</c:v>
                </c:pt>
                <c:pt idx="14">
                  <c:v>4.4577386861773578E-7</c:v>
                </c:pt>
                <c:pt idx="15">
                  <c:v>4.7761485923328833E-7</c:v>
                </c:pt>
                <c:pt idx="16">
                  <c:v>5.0945584984884093E-7</c:v>
                </c:pt>
                <c:pt idx="17">
                  <c:v>5.4129684046439352E-7</c:v>
                </c:pt>
                <c:pt idx="18">
                  <c:v>5.7313783107994612E-7</c:v>
                </c:pt>
                <c:pt idx="19">
                  <c:v>6.0497882169549872E-7</c:v>
                </c:pt>
                <c:pt idx="20">
                  <c:v>6.3681981231105132E-7</c:v>
                </c:pt>
                <c:pt idx="21">
                  <c:v>6.6866080292660391E-7</c:v>
                </c:pt>
                <c:pt idx="22">
                  <c:v>7.0050179354215651E-7</c:v>
                </c:pt>
                <c:pt idx="23">
                  <c:v>7.3234278415770911E-7</c:v>
                </c:pt>
                <c:pt idx="24">
                  <c:v>7.6418377477326171E-7</c:v>
                </c:pt>
                <c:pt idx="25">
                  <c:v>7.9602476538881431E-7</c:v>
                </c:pt>
                <c:pt idx="26">
                  <c:v>8.278657560043669E-7</c:v>
                </c:pt>
                <c:pt idx="27">
                  <c:v>8.597067466199195E-7</c:v>
                </c:pt>
                <c:pt idx="28">
                  <c:v>8.915477372354721E-7</c:v>
                </c:pt>
                <c:pt idx="29">
                  <c:v>9.233887278510247E-7</c:v>
                </c:pt>
                <c:pt idx="30">
                  <c:v>9.5522971846657729E-7</c:v>
                </c:pt>
                <c:pt idx="31">
                  <c:v>9.8707070908212979E-7</c:v>
                </c:pt>
                <c:pt idx="32">
                  <c:v>1.0189116996976823E-6</c:v>
                </c:pt>
                <c:pt idx="33">
                  <c:v>1.0507526903132348E-6</c:v>
                </c:pt>
                <c:pt idx="34">
                  <c:v>1.0825936809287873E-6</c:v>
                </c:pt>
                <c:pt idx="35">
                  <c:v>1.1144346715443398E-6</c:v>
                </c:pt>
                <c:pt idx="36">
                  <c:v>1.1462756621598922E-6</c:v>
                </c:pt>
                <c:pt idx="37">
                  <c:v>1.1781166527754447E-6</c:v>
                </c:pt>
                <c:pt idx="38">
                  <c:v>1.2099576433909972E-6</c:v>
                </c:pt>
                <c:pt idx="39">
                  <c:v>1.2417986340065497E-6</c:v>
                </c:pt>
                <c:pt idx="40">
                  <c:v>1.2736396246221022E-6</c:v>
                </c:pt>
                <c:pt idx="41">
                  <c:v>1.3054806152376547E-6</c:v>
                </c:pt>
                <c:pt idx="42">
                  <c:v>1.3373216058532072E-6</c:v>
                </c:pt>
                <c:pt idx="43">
                  <c:v>1.3691625964687597E-6</c:v>
                </c:pt>
                <c:pt idx="44">
                  <c:v>1.4010035870843122E-6</c:v>
                </c:pt>
                <c:pt idx="45">
                  <c:v>1.4328445776998647E-6</c:v>
                </c:pt>
                <c:pt idx="46">
                  <c:v>1.4646855683154172E-6</c:v>
                </c:pt>
                <c:pt idx="47">
                  <c:v>1.4965265589309697E-6</c:v>
                </c:pt>
                <c:pt idx="48">
                  <c:v>1.5283675495465221E-6</c:v>
                </c:pt>
                <c:pt idx="49">
                  <c:v>1.5602085401620746E-6</c:v>
                </c:pt>
                <c:pt idx="50">
                  <c:v>1.5920495307776271E-6</c:v>
                </c:pt>
                <c:pt idx="51">
                  <c:v>1.6238905213931796E-6</c:v>
                </c:pt>
                <c:pt idx="52">
                  <c:v>1.6557315120087321E-6</c:v>
                </c:pt>
                <c:pt idx="53">
                  <c:v>1.6875725026242846E-6</c:v>
                </c:pt>
                <c:pt idx="54">
                  <c:v>1.7194134932398371E-6</c:v>
                </c:pt>
                <c:pt idx="55">
                  <c:v>1.7512544838553896E-6</c:v>
                </c:pt>
                <c:pt idx="56">
                  <c:v>1.7830954744709421E-6</c:v>
                </c:pt>
                <c:pt idx="57">
                  <c:v>1.8149364650864946E-6</c:v>
                </c:pt>
                <c:pt idx="58">
                  <c:v>1.8467774557020471E-6</c:v>
                </c:pt>
                <c:pt idx="59">
                  <c:v>1.8786184463175996E-6</c:v>
                </c:pt>
                <c:pt idx="60">
                  <c:v>1.910459436933152E-6</c:v>
                </c:pt>
                <c:pt idx="61">
                  <c:v>1.9423004275487045E-6</c:v>
                </c:pt>
                <c:pt idx="62">
                  <c:v>1.974141418164257E-6</c:v>
                </c:pt>
                <c:pt idx="63">
                  <c:v>2.0059824087798095E-6</c:v>
                </c:pt>
                <c:pt idx="64">
                  <c:v>2.037823399395362E-6</c:v>
                </c:pt>
                <c:pt idx="65">
                  <c:v>2.0696643900109145E-6</c:v>
                </c:pt>
                <c:pt idx="66">
                  <c:v>2.101505380626467E-6</c:v>
                </c:pt>
                <c:pt idx="67">
                  <c:v>2.1333463712420195E-6</c:v>
                </c:pt>
                <c:pt idx="68">
                  <c:v>2.165187361857572E-6</c:v>
                </c:pt>
                <c:pt idx="69">
                  <c:v>2.1970283524731245E-6</c:v>
                </c:pt>
                <c:pt idx="70">
                  <c:v>2.228869343088677E-6</c:v>
                </c:pt>
                <c:pt idx="71">
                  <c:v>2.2607103337042295E-6</c:v>
                </c:pt>
                <c:pt idx="72">
                  <c:v>2.2925513243197819E-6</c:v>
                </c:pt>
                <c:pt idx="73">
                  <c:v>2.3243923149353344E-6</c:v>
                </c:pt>
                <c:pt idx="74">
                  <c:v>2.3562333055508869E-6</c:v>
                </c:pt>
                <c:pt idx="75">
                  <c:v>2.3880742961664394E-6</c:v>
                </c:pt>
                <c:pt idx="76">
                  <c:v>2.4199152867819919E-6</c:v>
                </c:pt>
                <c:pt idx="77">
                  <c:v>2.4517562773975444E-6</c:v>
                </c:pt>
                <c:pt idx="78">
                  <c:v>2.4835972680130969E-6</c:v>
                </c:pt>
                <c:pt idx="79">
                  <c:v>2.5154382586286494E-6</c:v>
                </c:pt>
                <c:pt idx="80">
                  <c:v>2.5472792492442019E-6</c:v>
                </c:pt>
                <c:pt idx="81">
                  <c:v>2.5791202398597544E-6</c:v>
                </c:pt>
                <c:pt idx="82">
                  <c:v>2.6109612304753069E-6</c:v>
                </c:pt>
                <c:pt idx="83">
                  <c:v>2.6428022210908594E-6</c:v>
                </c:pt>
                <c:pt idx="84">
                  <c:v>2.6746432117064118E-6</c:v>
                </c:pt>
                <c:pt idx="85">
                  <c:v>2.7064842023219643E-6</c:v>
                </c:pt>
                <c:pt idx="86">
                  <c:v>2.7383251929375168E-6</c:v>
                </c:pt>
                <c:pt idx="87">
                  <c:v>2.7701661835530693E-6</c:v>
                </c:pt>
                <c:pt idx="88">
                  <c:v>2.8020071741686218E-6</c:v>
                </c:pt>
                <c:pt idx="89">
                  <c:v>2.8338481647841743E-6</c:v>
                </c:pt>
                <c:pt idx="90">
                  <c:v>2.8656891553997268E-6</c:v>
                </c:pt>
                <c:pt idx="91">
                  <c:v>2.8975301460152793E-6</c:v>
                </c:pt>
                <c:pt idx="92">
                  <c:v>2.9293711366308318E-6</c:v>
                </c:pt>
                <c:pt idx="93">
                  <c:v>2.9612121272463843E-6</c:v>
                </c:pt>
                <c:pt idx="94">
                  <c:v>2.9930531178619368E-6</c:v>
                </c:pt>
                <c:pt idx="95">
                  <c:v>3.0248941084774893E-6</c:v>
                </c:pt>
                <c:pt idx="96">
                  <c:v>3.0567350990930417E-6</c:v>
                </c:pt>
                <c:pt idx="97">
                  <c:v>3.0885760897085942E-6</c:v>
                </c:pt>
                <c:pt idx="98">
                  <c:v>3.1204170803241467E-6</c:v>
                </c:pt>
                <c:pt idx="99">
                  <c:v>3.1522580709396992E-6</c:v>
                </c:pt>
                <c:pt idx="100">
                  <c:v>3.1840990615552517E-6</c:v>
                </c:pt>
                <c:pt idx="101">
                  <c:v>3.2159400521708042E-6</c:v>
                </c:pt>
                <c:pt idx="102">
                  <c:v>3.2477810427863567E-6</c:v>
                </c:pt>
                <c:pt idx="103">
                  <c:v>3.2796220334019092E-6</c:v>
                </c:pt>
                <c:pt idx="104">
                  <c:v>3.3114630240174617E-6</c:v>
                </c:pt>
                <c:pt idx="105">
                  <c:v>3.3433040146330142E-6</c:v>
                </c:pt>
                <c:pt idx="106">
                  <c:v>3.3751450052485667E-6</c:v>
                </c:pt>
                <c:pt idx="107">
                  <c:v>3.4069859958641192E-6</c:v>
                </c:pt>
                <c:pt idx="108">
                  <c:v>3.4388269864796716E-6</c:v>
                </c:pt>
                <c:pt idx="109">
                  <c:v>3.4706679770952241E-6</c:v>
                </c:pt>
                <c:pt idx="110">
                  <c:v>3.5025089677107766E-6</c:v>
                </c:pt>
                <c:pt idx="111">
                  <c:v>3.5343499583263291E-6</c:v>
                </c:pt>
                <c:pt idx="112">
                  <c:v>3.5661909489418816E-6</c:v>
                </c:pt>
                <c:pt idx="113">
                  <c:v>3.5980319395574341E-6</c:v>
                </c:pt>
                <c:pt idx="114">
                  <c:v>3.6298729301729866E-6</c:v>
                </c:pt>
                <c:pt idx="115">
                  <c:v>3.6617139207885391E-6</c:v>
                </c:pt>
                <c:pt idx="116">
                  <c:v>3.6935549114040916E-6</c:v>
                </c:pt>
                <c:pt idx="117">
                  <c:v>3.7253959020196441E-6</c:v>
                </c:pt>
                <c:pt idx="118">
                  <c:v>3.7572368926351966E-6</c:v>
                </c:pt>
                <c:pt idx="119">
                  <c:v>3.7890778832507491E-6</c:v>
                </c:pt>
                <c:pt idx="120">
                  <c:v>3.8209188738663016E-6</c:v>
                </c:pt>
                <c:pt idx="121">
                  <c:v>3.852759864481854E-6</c:v>
                </c:pt>
                <c:pt idx="122">
                  <c:v>3.8846008550974065E-6</c:v>
                </c:pt>
                <c:pt idx="123">
                  <c:v>3.916441845712959E-6</c:v>
                </c:pt>
                <c:pt idx="124">
                  <c:v>3.9482828363285115E-6</c:v>
                </c:pt>
                <c:pt idx="125">
                  <c:v>3.980123826944064E-6</c:v>
                </c:pt>
                <c:pt idx="126">
                  <c:v>4.0119648175596165E-6</c:v>
                </c:pt>
                <c:pt idx="127">
                  <c:v>4.043805808175169E-6</c:v>
                </c:pt>
                <c:pt idx="128">
                  <c:v>4.0756467987907215E-6</c:v>
                </c:pt>
                <c:pt idx="129">
                  <c:v>4.107487789406274E-6</c:v>
                </c:pt>
                <c:pt idx="130">
                  <c:v>4.1393287800218265E-6</c:v>
                </c:pt>
                <c:pt idx="131">
                  <c:v>4.171169770637379E-6</c:v>
                </c:pt>
                <c:pt idx="132">
                  <c:v>4.2030107612529315E-6</c:v>
                </c:pt>
                <c:pt idx="133">
                  <c:v>4.2348517518684839E-6</c:v>
                </c:pt>
                <c:pt idx="134">
                  <c:v>4.2666927424840364E-6</c:v>
                </c:pt>
                <c:pt idx="135">
                  <c:v>4.2985337330995889E-6</c:v>
                </c:pt>
                <c:pt idx="136">
                  <c:v>4.3303747237151414E-6</c:v>
                </c:pt>
                <c:pt idx="137">
                  <c:v>4.3622157143306939E-6</c:v>
                </c:pt>
                <c:pt idx="138">
                  <c:v>4.3940567049462464E-6</c:v>
                </c:pt>
                <c:pt idx="139">
                  <c:v>4.4258976955617989E-6</c:v>
                </c:pt>
                <c:pt idx="140">
                  <c:v>4.4577386861773514E-6</c:v>
                </c:pt>
                <c:pt idx="141">
                  <c:v>4.4895796767929039E-6</c:v>
                </c:pt>
                <c:pt idx="142">
                  <c:v>4.5214206674084564E-6</c:v>
                </c:pt>
                <c:pt idx="143">
                  <c:v>4.5532616580240089E-6</c:v>
                </c:pt>
                <c:pt idx="144">
                  <c:v>4.5851026486395614E-6</c:v>
                </c:pt>
                <c:pt idx="145">
                  <c:v>4.6169436392551138E-6</c:v>
                </c:pt>
                <c:pt idx="146">
                  <c:v>4.6487846298706663E-6</c:v>
                </c:pt>
                <c:pt idx="147">
                  <c:v>4.6806256204862188E-6</c:v>
                </c:pt>
                <c:pt idx="148">
                  <c:v>4.7124666111017713E-6</c:v>
                </c:pt>
                <c:pt idx="149">
                  <c:v>4.7443076017173238E-6</c:v>
                </c:pt>
                <c:pt idx="150">
                  <c:v>4.7761485923328763E-6</c:v>
                </c:pt>
                <c:pt idx="151">
                  <c:v>4.8079895829484288E-6</c:v>
                </c:pt>
                <c:pt idx="152">
                  <c:v>4.8398305735639813E-6</c:v>
                </c:pt>
                <c:pt idx="153">
                  <c:v>4.8716715641795338E-6</c:v>
                </c:pt>
                <c:pt idx="154">
                  <c:v>4.9035125547950863E-6</c:v>
                </c:pt>
                <c:pt idx="155">
                  <c:v>4.9353535454106388E-6</c:v>
                </c:pt>
                <c:pt idx="156">
                  <c:v>4.9671945360261913E-6</c:v>
                </c:pt>
                <c:pt idx="157">
                  <c:v>4.9990355266417437E-6</c:v>
                </c:pt>
                <c:pt idx="158">
                  <c:v>5.0308765172572962E-6</c:v>
                </c:pt>
                <c:pt idx="159">
                  <c:v>5.0627175078728487E-6</c:v>
                </c:pt>
                <c:pt idx="160">
                  <c:v>5.0945584984884012E-6</c:v>
                </c:pt>
                <c:pt idx="161">
                  <c:v>5.1263994891039537E-6</c:v>
                </c:pt>
                <c:pt idx="162">
                  <c:v>5.1582404797195062E-6</c:v>
                </c:pt>
                <c:pt idx="163">
                  <c:v>5.1900814703350587E-6</c:v>
                </c:pt>
                <c:pt idx="164">
                  <c:v>5.2219224609506112E-6</c:v>
                </c:pt>
                <c:pt idx="165">
                  <c:v>5.2537634515661637E-6</c:v>
                </c:pt>
                <c:pt idx="166">
                  <c:v>5.2856044421817162E-6</c:v>
                </c:pt>
                <c:pt idx="167">
                  <c:v>5.3174454327972687E-6</c:v>
                </c:pt>
                <c:pt idx="168">
                  <c:v>5.3492864234128212E-6</c:v>
                </c:pt>
                <c:pt idx="169">
                  <c:v>5.3811274140283736E-6</c:v>
                </c:pt>
                <c:pt idx="170">
                  <c:v>5.4129684046439261E-6</c:v>
                </c:pt>
                <c:pt idx="171">
                  <c:v>5.4448093952594786E-6</c:v>
                </c:pt>
                <c:pt idx="172">
                  <c:v>5.4766503858750311E-6</c:v>
                </c:pt>
                <c:pt idx="173">
                  <c:v>5.5084913764905836E-6</c:v>
                </c:pt>
                <c:pt idx="174">
                  <c:v>5.5403323671061361E-6</c:v>
                </c:pt>
                <c:pt idx="175">
                  <c:v>5.5721733577216886E-6</c:v>
                </c:pt>
                <c:pt idx="176">
                  <c:v>5.6040143483372411E-6</c:v>
                </c:pt>
                <c:pt idx="177">
                  <c:v>5.6358553389527936E-6</c:v>
                </c:pt>
                <c:pt idx="178">
                  <c:v>5.6676963295683461E-6</c:v>
                </c:pt>
                <c:pt idx="179">
                  <c:v>5.6995373201838986E-6</c:v>
                </c:pt>
                <c:pt idx="180">
                  <c:v>5.7313783107994511E-6</c:v>
                </c:pt>
                <c:pt idx="181">
                  <c:v>5.7632193014150035E-6</c:v>
                </c:pt>
                <c:pt idx="182">
                  <c:v>5.795060292030556E-6</c:v>
                </c:pt>
                <c:pt idx="183">
                  <c:v>5.8269012826461085E-6</c:v>
                </c:pt>
                <c:pt idx="184">
                  <c:v>5.858742273261661E-6</c:v>
                </c:pt>
                <c:pt idx="185">
                  <c:v>5.8905832638772135E-6</c:v>
                </c:pt>
                <c:pt idx="186">
                  <c:v>5.922424254492766E-6</c:v>
                </c:pt>
                <c:pt idx="187">
                  <c:v>5.9542652451083185E-6</c:v>
                </c:pt>
                <c:pt idx="188">
                  <c:v>5.986106235723871E-6</c:v>
                </c:pt>
                <c:pt idx="189">
                  <c:v>6.0179472263394235E-6</c:v>
                </c:pt>
                <c:pt idx="190">
                  <c:v>6.049788216954976E-6</c:v>
                </c:pt>
                <c:pt idx="191">
                  <c:v>6.0816292075705285E-6</c:v>
                </c:pt>
                <c:pt idx="192">
                  <c:v>6.113470198186081E-6</c:v>
                </c:pt>
                <c:pt idx="193">
                  <c:v>6.1453111888016334E-6</c:v>
                </c:pt>
                <c:pt idx="194">
                  <c:v>6.1771521794171859E-6</c:v>
                </c:pt>
                <c:pt idx="195">
                  <c:v>6.2089931700327384E-6</c:v>
                </c:pt>
                <c:pt idx="196">
                  <c:v>6.2408341606482909E-6</c:v>
                </c:pt>
                <c:pt idx="197">
                  <c:v>6.2726751512638434E-6</c:v>
                </c:pt>
                <c:pt idx="198">
                  <c:v>6.3045161418793959E-6</c:v>
                </c:pt>
                <c:pt idx="199">
                  <c:v>6.3363571324949484E-6</c:v>
                </c:pt>
                <c:pt idx="200">
                  <c:v>6.3681981231105009E-6</c:v>
                </c:pt>
                <c:pt idx="201">
                  <c:v>6.3914121609154152E-6</c:v>
                </c:pt>
                <c:pt idx="202">
                  <c:v>6.4146261987203294E-6</c:v>
                </c:pt>
                <c:pt idx="203">
                  <c:v>6.4378402365252437E-6</c:v>
                </c:pt>
                <c:pt idx="204">
                  <c:v>6.461054274330158E-6</c:v>
                </c:pt>
                <c:pt idx="205">
                  <c:v>6.4842683121350723E-6</c:v>
                </c:pt>
                <c:pt idx="206">
                  <c:v>6.5074823499399865E-6</c:v>
                </c:pt>
                <c:pt idx="207">
                  <c:v>6.5306963877449008E-6</c:v>
                </c:pt>
                <c:pt idx="208">
                  <c:v>6.5539104255498151E-6</c:v>
                </c:pt>
                <c:pt idx="209">
                  <c:v>6.5771244633547294E-6</c:v>
                </c:pt>
                <c:pt idx="210">
                  <c:v>6.6003385011596436E-6</c:v>
                </c:pt>
                <c:pt idx="211">
                  <c:v>6.6235525389645579E-6</c:v>
                </c:pt>
                <c:pt idx="212">
                  <c:v>6.6467665767694722E-6</c:v>
                </c:pt>
                <c:pt idx="213">
                  <c:v>6.6699806145743865E-6</c:v>
                </c:pt>
                <c:pt idx="214">
                  <c:v>6.6931946523793007E-6</c:v>
                </c:pt>
                <c:pt idx="215">
                  <c:v>6.716408690184215E-6</c:v>
                </c:pt>
                <c:pt idx="216">
                  <c:v>6.7396227279891293E-6</c:v>
                </c:pt>
                <c:pt idx="217">
                  <c:v>6.7628367657940435E-6</c:v>
                </c:pt>
                <c:pt idx="218">
                  <c:v>6.7860508035989578E-6</c:v>
                </c:pt>
                <c:pt idx="219">
                  <c:v>6.8092648414038721E-6</c:v>
                </c:pt>
                <c:pt idx="220">
                  <c:v>6.8324788792087864E-6</c:v>
                </c:pt>
                <c:pt idx="221">
                  <c:v>6.8556929170137006E-6</c:v>
                </c:pt>
                <c:pt idx="222">
                  <c:v>6.8789069548186149E-6</c:v>
                </c:pt>
                <c:pt idx="223">
                  <c:v>6.9021209926235292E-6</c:v>
                </c:pt>
                <c:pt idx="224">
                  <c:v>6.9253350304284435E-6</c:v>
                </c:pt>
                <c:pt idx="225">
                  <c:v>6.9485490682333577E-6</c:v>
                </c:pt>
                <c:pt idx="226">
                  <c:v>6.971763106038272E-6</c:v>
                </c:pt>
                <c:pt idx="227">
                  <c:v>6.9949771438431863E-6</c:v>
                </c:pt>
                <c:pt idx="228">
                  <c:v>7.0181911816481006E-6</c:v>
                </c:pt>
                <c:pt idx="229">
                  <c:v>7.0414052194530148E-6</c:v>
                </c:pt>
                <c:pt idx="230">
                  <c:v>7.0646192572579291E-6</c:v>
                </c:pt>
                <c:pt idx="231">
                  <c:v>7.0878332950628434E-6</c:v>
                </c:pt>
                <c:pt idx="232">
                  <c:v>7.1110473328677577E-6</c:v>
                </c:pt>
                <c:pt idx="233">
                  <c:v>7.1342613706726719E-6</c:v>
                </c:pt>
                <c:pt idx="234">
                  <c:v>7.1574754084775862E-6</c:v>
                </c:pt>
                <c:pt idx="235">
                  <c:v>7.1806894462825005E-6</c:v>
                </c:pt>
                <c:pt idx="236">
                  <c:v>7.2039034840874148E-6</c:v>
                </c:pt>
                <c:pt idx="237">
                  <c:v>7.227117521892329E-6</c:v>
                </c:pt>
                <c:pt idx="238">
                  <c:v>7.2503315596972433E-6</c:v>
                </c:pt>
                <c:pt idx="239">
                  <c:v>7.2735455975021576E-6</c:v>
                </c:pt>
                <c:pt idx="240">
                  <c:v>7.2967596353070719E-6</c:v>
                </c:pt>
                <c:pt idx="241">
                  <c:v>7.3199736731119861E-6</c:v>
                </c:pt>
                <c:pt idx="242">
                  <c:v>7.3431877109169004E-6</c:v>
                </c:pt>
                <c:pt idx="243">
                  <c:v>7.3664017487218147E-6</c:v>
                </c:pt>
                <c:pt idx="244">
                  <c:v>7.389615786526729E-6</c:v>
                </c:pt>
                <c:pt idx="245">
                  <c:v>7.4128298243316432E-6</c:v>
                </c:pt>
                <c:pt idx="246">
                  <c:v>7.4360438621365575E-6</c:v>
                </c:pt>
                <c:pt idx="247">
                  <c:v>7.4592578999414718E-6</c:v>
                </c:pt>
                <c:pt idx="248">
                  <c:v>7.482471937746386E-6</c:v>
                </c:pt>
                <c:pt idx="249">
                  <c:v>7.5056859755513003E-6</c:v>
                </c:pt>
                <c:pt idx="250">
                  <c:v>7.5289000133562146E-6</c:v>
                </c:pt>
                <c:pt idx="251">
                  <c:v>7.5521140511611289E-6</c:v>
                </c:pt>
                <c:pt idx="252">
                  <c:v>7.5753280889660431E-6</c:v>
                </c:pt>
                <c:pt idx="253">
                  <c:v>7.5985421267709574E-6</c:v>
                </c:pt>
                <c:pt idx="254">
                  <c:v>7.6217561645758717E-6</c:v>
                </c:pt>
                <c:pt idx="255">
                  <c:v>7.644970202380786E-6</c:v>
                </c:pt>
                <c:pt idx="256">
                  <c:v>7.6681842401856994E-6</c:v>
                </c:pt>
                <c:pt idx="257">
                  <c:v>7.6913982779906128E-6</c:v>
                </c:pt>
                <c:pt idx="258">
                  <c:v>7.7146123157955262E-6</c:v>
                </c:pt>
                <c:pt idx="259">
                  <c:v>7.7378263536004397E-6</c:v>
                </c:pt>
                <c:pt idx="260">
                  <c:v>7.7610403914053531E-6</c:v>
                </c:pt>
                <c:pt idx="261">
                  <c:v>7.7842544292102665E-6</c:v>
                </c:pt>
                <c:pt idx="262">
                  <c:v>7.80746846701518E-6</c:v>
                </c:pt>
                <c:pt idx="263">
                  <c:v>7.8306825048200934E-6</c:v>
                </c:pt>
                <c:pt idx="264">
                  <c:v>7.8538965426250068E-6</c:v>
                </c:pt>
                <c:pt idx="265">
                  <c:v>7.8771105804299202E-6</c:v>
                </c:pt>
                <c:pt idx="266">
                  <c:v>7.9003246182348337E-6</c:v>
                </c:pt>
                <c:pt idx="267">
                  <c:v>7.9235386560397471E-6</c:v>
                </c:pt>
                <c:pt idx="268">
                  <c:v>7.9467526938446605E-6</c:v>
                </c:pt>
                <c:pt idx="269">
                  <c:v>7.9699667316495739E-6</c:v>
                </c:pt>
                <c:pt idx="270">
                  <c:v>7.9931807694544874E-6</c:v>
                </c:pt>
                <c:pt idx="271">
                  <c:v>8.0163948072594008E-6</c:v>
                </c:pt>
                <c:pt idx="272">
                  <c:v>8.0396088450643142E-6</c:v>
                </c:pt>
                <c:pt idx="273">
                  <c:v>8.0628228828692277E-6</c:v>
                </c:pt>
                <c:pt idx="274">
                  <c:v>8.0860369206741411E-6</c:v>
                </c:pt>
                <c:pt idx="275">
                  <c:v>8.1092509584790545E-6</c:v>
                </c:pt>
                <c:pt idx="276">
                  <c:v>8.1324649962839679E-6</c:v>
                </c:pt>
                <c:pt idx="277">
                  <c:v>8.1556790340888814E-6</c:v>
                </c:pt>
                <c:pt idx="278">
                  <c:v>8.1788930718937948E-6</c:v>
                </c:pt>
                <c:pt idx="279">
                  <c:v>8.2021071096987082E-6</c:v>
                </c:pt>
                <c:pt idx="280">
                  <c:v>8.2253211475036216E-6</c:v>
                </c:pt>
                <c:pt idx="281">
                  <c:v>8.2485351853085351E-6</c:v>
                </c:pt>
                <c:pt idx="282">
                  <c:v>8.2717492231134485E-6</c:v>
                </c:pt>
                <c:pt idx="283">
                  <c:v>8.2949632609183619E-6</c:v>
                </c:pt>
                <c:pt idx="284">
                  <c:v>8.3181772987232754E-6</c:v>
                </c:pt>
                <c:pt idx="285">
                  <c:v>8.3413913365281888E-6</c:v>
                </c:pt>
                <c:pt idx="286">
                  <c:v>8.3646053743331022E-6</c:v>
                </c:pt>
                <c:pt idx="287">
                  <c:v>8.3878194121380156E-6</c:v>
                </c:pt>
                <c:pt idx="288">
                  <c:v>8.4110334499429291E-6</c:v>
                </c:pt>
                <c:pt idx="289">
                  <c:v>8.4342474877478425E-6</c:v>
                </c:pt>
                <c:pt idx="290">
                  <c:v>8.4574615255527559E-6</c:v>
                </c:pt>
                <c:pt idx="291">
                  <c:v>8.4806755633576693E-6</c:v>
                </c:pt>
                <c:pt idx="292">
                  <c:v>8.5038896011625828E-6</c:v>
                </c:pt>
                <c:pt idx="293">
                  <c:v>8.5271036389674962E-6</c:v>
                </c:pt>
                <c:pt idx="294">
                  <c:v>8.5503176767724096E-6</c:v>
                </c:pt>
                <c:pt idx="295">
                  <c:v>8.5735317145773231E-6</c:v>
                </c:pt>
                <c:pt idx="296">
                  <c:v>8.5967457523822365E-6</c:v>
                </c:pt>
                <c:pt idx="297">
                  <c:v>8.6199597901871499E-6</c:v>
                </c:pt>
                <c:pt idx="298">
                  <c:v>8.6431738279920633E-6</c:v>
                </c:pt>
                <c:pt idx="299">
                  <c:v>8.6663878657969768E-6</c:v>
                </c:pt>
                <c:pt idx="300">
                  <c:v>8.6896019036018902E-6</c:v>
                </c:pt>
                <c:pt idx="301">
                  <c:v>8.7128159414068036E-6</c:v>
                </c:pt>
                <c:pt idx="302">
                  <c:v>8.736029979211717E-6</c:v>
                </c:pt>
                <c:pt idx="303">
                  <c:v>8.7592440170166305E-6</c:v>
                </c:pt>
                <c:pt idx="304">
                  <c:v>8.7824580548215439E-6</c:v>
                </c:pt>
                <c:pt idx="305">
                  <c:v>8.8056720926264573E-6</c:v>
                </c:pt>
                <c:pt idx="306">
                  <c:v>8.8288861304313708E-6</c:v>
                </c:pt>
                <c:pt idx="307">
                  <c:v>8.8521001682362842E-6</c:v>
                </c:pt>
                <c:pt idx="308">
                  <c:v>8.8753142060411976E-6</c:v>
                </c:pt>
                <c:pt idx="309">
                  <c:v>8.898528243846111E-6</c:v>
                </c:pt>
                <c:pt idx="310">
                  <c:v>8.9217422816510245E-6</c:v>
                </c:pt>
                <c:pt idx="311">
                  <c:v>8.9449563194559379E-6</c:v>
                </c:pt>
                <c:pt idx="312">
                  <c:v>8.9681703572608513E-6</c:v>
                </c:pt>
                <c:pt idx="313">
                  <c:v>8.9913843950657647E-6</c:v>
                </c:pt>
                <c:pt idx="314">
                  <c:v>9.0145984328706782E-6</c:v>
                </c:pt>
                <c:pt idx="315">
                  <c:v>9.0378124706755916E-6</c:v>
                </c:pt>
                <c:pt idx="316">
                  <c:v>9.061026508480505E-6</c:v>
                </c:pt>
                <c:pt idx="317">
                  <c:v>9.0842405462854184E-6</c:v>
                </c:pt>
                <c:pt idx="318">
                  <c:v>9.1074545840903319E-6</c:v>
                </c:pt>
                <c:pt idx="319">
                  <c:v>9.1306686218952453E-6</c:v>
                </c:pt>
                <c:pt idx="320">
                  <c:v>9.1538826597001587E-6</c:v>
                </c:pt>
                <c:pt idx="321">
                  <c:v>9.1770966975050722E-6</c:v>
                </c:pt>
                <c:pt idx="322">
                  <c:v>9.2003107353099856E-6</c:v>
                </c:pt>
                <c:pt idx="323">
                  <c:v>9.223524773114899E-6</c:v>
                </c:pt>
                <c:pt idx="324">
                  <c:v>9.2467388109198124E-6</c:v>
                </c:pt>
                <c:pt idx="325">
                  <c:v>9.2699528487247259E-6</c:v>
                </c:pt>
                <c:pt idx="326">
                  <c:v>9.2931668865296393E-6</c:v>
                </c:pt>
                <c:pt idx="327">
                  <c:v>9.3163809243345527E-6</c:v>
                </c:pt>
                <c:pt idx="328">
                  <c:v>9.3395949621394661E-6</c:v>
                </c:pt>
                <c:pt idx="329">
                  <c:v>9.3628089999443796E-6</c:v>
                </c:pt>
                <c:pt idx="330">
                  <c:v>9.386023037749293E-6</c:v>
                </c:pt>
                <c:pt idx="331">
                  <c:v>9.4092370755542064E-6</c:v>
                </c:pt>
                <c:pt idx="332">
                  <c:v>9.4324511133591199E-6</c:v>
                </c:pt>
                <c:pt idx="333">
                  <c:v>9.4556651511640333E-6</c:v>
                </c:pt>
                <c:pt idx="334">
                  <c:v>9.4788791889689467E-6</c:v>
                </c:pt>
                <c:pt idx="335">
                  <c:v>9.5020932267738601E-6</c:v>
                </c:pt>
                <c:pt idx="336">
                  <c:v>9.5253072645787736E-6</c:v>
                </c:pt>
                <c:pt idx="337">
                  <c:v>9.548521302383687E-6</c:v>
                </c:pt>
                <c:pt idx="338">
                  <c:v>9.5717353401886004E-6</c:v>
                </c:pt>
                <c:pt idx="339">
                  <c:v>9.5949493779935138E-6</c:v>
                </c:pt>
                <c:pt idx="340">
                  <c:v>9.6181634157984273E-6</c:v>
                </c:pt>
                <c:pt idx="341">
                  <c:v>9.6413774536033407E-6</c:v>
                </c:pt>
                <c:pt idx="342">
                  <c:v>9.6645914914082541E-6</c:v>
                </c:pt>
                <c:pt idx="343">
                  <c:v>9.6878055292131676E-6</c:v>
                </c:pt>
                <c:pt idx="344">
                  <c:v>9.711019567018081E-6</c:v>
                </c:pt>
                <c:pt idx="345">
                  <c:v>9.7342336048229944E-6</c:v>
                </c:pt>
                <c:pt idx="346">
                  <c:v>9.7574476426279078E-6</c:v>
                </c:pt>
                <c:pt idx="347">
                  <c:v>9.7806616804328213E-6</c:v>
                </c:pt>
                <c:pt idx="348">
                  <c:v>9.8038757182377347E-6</c:v>
                </c:pt>
                <c:pt idx="349">
                  <c:v>9.8270897560426481E-6</c:v>
                </c:pt>
                <c:pt idx="350">
                  <c:v>9.8503037938475615E-6</c:v>
                </c:pt>
                <c:pt idx="351">
                  <c:v>9.873517831652475E-6</c:v>
                </c:pt>
                <c:pt idx="352">
                  <c:v>9.8967318694573884E-6</c:v>
                </c:pt>
                <c:pt idx="353">
                  <c:v>9.9199459072623018E-6</c:v>
                </c:pt>
                <c:pt idx="354">
                  <c:v>9.9431599450672153E-6</c:v>
                </c:pt>
                <c:pt idx="355">
                  <c:v>9.9663739828721287E-6</c:v>
                </c:pt>
                <c:pt idx="356">
                  <c:v>9.9895880206770421E-6</c:v>
                </c:pt>
                <c:pt idx="357">
                  <c:v>1.0012802058481956E-5</c:v>
                </c:pt>
                <c:pt idx="358">
                  <c:v>1.0036016096286869E-5</c:v>
                </c:pt>
                <c:pt idx="359">
                  <c:v>1.0059230134091782E-5</c:v>
                </c:pt>
                <c:pt idx="360">
                  <c:v>1.0082444171896696E-5</c:v>
                </c:pt>
                <c:pt idx="361">
                  <c:v>1.0105658209701609E-5</c:v>
                </c:pt>
                <c:pt idx="362">
                  <c:v>1.0128872247506523E-5</c:v>
                </c:pt>
                <c:pt idx="363">
                  <c:v>1.0152086285311436E-5</c:v>
                </c:pt>
                <c:pt idx="364">
                  <c:v>1.017530032311635E-5</c:v>
                </c:pt>
                <c:pt idx="365">
                  <c:v>1.0198514360921263E-5</c:v>
                </c:pt>
                <c:pt idx="366">
                  <c:v>1.0221728398726176E-5</c:v>
                </c:pt>
                <c:pt idx="367">
                  <c:v>1.024494243653109E-5</c:v>
                </c:pt>
                <c:pt idx="368">
                  <c:v>1.0268156474336003E-5</c:v>
                </c:pt>
                <c:pt idx="369">
                  <c:v>1.0291370512140917E-5</c:v>
                </c:pt>
                <c:pt idx="370">
                  <c:v>1.031458454994583E-5</c:v>
                </c:pt>
                <c:pt idx="371">
                  <c:v>1.0337798587750744E-5</c:v>
                </c:pt>
                <c:pt idx="372">
                  <c:v>1.0361012625555657E-5</c:v>
                </c:pt>
                <c:pt idx="373">
                  <c:v>1.038422666336057E-5</c:v>
                </c:pt>
                <c:pt idx="374">
                  <c:v>1.0407440701165484E-5</c:v>
                </c:pt>
                <c:pt idx="375">
                  <c:v>1.0430654738970397E-5</c:v>
                </c:pt>
                <c:pt idx="376">
                  <c:v>1.0453868776775311E-5</c:v>
                </c:pt>
                <c:pt idx="377">
                  <c:v>1.0477082814580224E-5</c:v>
                </c:pt>
                <c:pt idx="378">
                  <c:v>1.0500296852385138E-5</c:v>
                </c:pt>
                <c:pt idx="379">
                  <c:v>1.0523510890190051E-5</c:v>
                </c:pt>
                <c:pt idx="380">
                  <c:v>1.0546724927994964E-5</c:v>
                </c:pt>
                <c:pt idx="381">
                  <c:v>1.0569938965799878E-5</c:v>
                </c:pt>
                <c:pt idx="382">
                  <c:v>1.0593153003604791E-5</c:v>
                </c:pt>
                <c:pt idx="383">
                  <c:v>1.0616367041409705E-5</c:v>
                </c:pt>
                <c:pt idx="384">
                  <c:v>1.0639581079214618E-5</c:v>
                </c:pt>
                <c:pt idx="385">
                  <c:v>1.0662795117019531E-5</c:v>
                </c:pt>
                <c:pt idx="386">
                  <c:v>1.0686009154824445E-5</c:v>
                </c:pt>
                <c:pt idx="387">
                  <c:v>1.0709223192629358E-5</c:v>
                </c:pt>
                <c:pt idx="388">
                  <c:v>1.0732437230434272E-5</c:v>
                </c:pt>
                <c:pt idx="389">
                  <c:v>1.0755651268239185E-5</c:v>
                </c:pt>
                <c:pt idx="390">
                  <c:v>1.0778865306044099E-5</c:v>
                </c:pt>
                <c:pt idx="391">
                  <c:v>1.0802079343849012E-5</c:v>
                </c:pt>
                <c:pt idx="392">
                  <c:v>1.0825293381653925E-5</c:v>
                </c:pt>
                <c:pt idx="393">
                  <c:v>1.0848507419458839E-5</c:v>
                </c:pt>
                <c:pt idx="394">
                  <c:v>1.0871721457263752E-5</c:v>
                </c:pt>
                <c:pt idx="395">
                  <c:v>1.0894935495068666E-5</c:v>
                </c:pt>
                <c:pt idx="396">
                  <c:v>1.0918149532873579E-5</c:v>
                </c:pt>
                <c:pt idx="397">
                  <c:v>1.0941363570678493E-5</c:v>
                </c:pt>
                <c:pt idx="398">
                  <c:v>1.0964577608483406E-5</c:v>
                </c:pt>
                <c:pt idx="399">
                  <c:v>1.0987791646288319E-5</c:v>
                </c:pt>
                <c:pt idx="400">
                  <c:v>1.1011005684093233E-5</c:v>
                </c:pt>
                <c:pt idx="401">
                  <c:v>1.1013227125562313E-5</c:v>
                </c:pt>
                <c:pt idx="402">
                  <c:v>1.1015448567031393E-5</c:v>
                </c:pt>
                <c:pt idx="403">
                  <c:v>1.1017670008500473E-5</c:v>
                </c:pt>
                <c:pt idx="404">
                  <c:v>1.1019891449969553E-5</c:v>
                </c:pt>
                <c:pt idx="405">
                  <c:v>1.1022112891438633E-5</c:v>
                </c:pt>
                <c:pt idx="406">
                  <c:v>1.1024334332907713E-5</c:v>
                </c:pt>
                <c:pt idx="407">
                  <c:v>1.1026555774376793E-5</c:v>
                </c:pt>
                <c:pt idx="408">
                  <c:v>1.1028777215845873E-5</c:v>
                </c:pt>
                <c:pt idx="409">
                  <c:v>1.1030998657314953E-5</c:v>
                </c:pt>
                <c:pt idx="410">
                  <c:v>1.1033220098784033E-5</c:v>
                </c:pt>
                <c:pt idx="411">
                  <c:v>1.1035441540253113E-5</c:v>
                </c:pt>
                <c:pt idx="412">
                  <c:v>1.1037662981722193E-5</c:v>
                </c:pt>
                <c:pt idx="413">
                  <c:v>1.1039884423191273E-5</c:v>
                </c:pt>
                <c:pt idx="414">
                  <c:v>1.1042105864660353E-5</c:v>
                </c:pt>
                <c:pt idx="415">
                  <c:v>1.1044327306129433E-5</c:v>
                </c:pt>
                <c:pt idx="416">
                  <c:v>1.1046548747598513E-5</c:v>
                </c:pt>
                <c:pt idx="417">
                  <c:v>1.1048770189067593E-5</c:v>
                </c:pt>
                <c:pt idx="418">
                  <c:v>1.1050991630536673E-5</c:v>
                </c:pt>
                <c:pt idx="419">
                  <c:v>1.1053213072005753E-5</c:v>
                </c:pt>
                <c:pt idx="420">
                  <c:v>1.1055434513474832E-5</c:v>
                </c:pt>
                <c:pt idx="421">
                  <c:v>1.1057655954943912E-5</c:v>
                </c:pt>
                <c:pt idx="422">
                  <c:v>1.1059877396412992E-5</c:v>
                </c:pt>
                <c:pt idx="423">
                  <c:v>1.1062098837882072E-5</c:v>
                </c:pt>
                <c:pt idx="424">
                  <c:v>1.1064320279351152E-5</c:v>
                </c:pt>
                <c:pt idx="425">
                  <c:v>1.1066541720820232E-5</c:v>
                </c:pt>
                <c:pt idx="426">
                  <c:v>1.1068763162289312E-5</c:v>
                </c:pt>
                <c:pt idx="427">
                  <c:v>1.1070984603758392E-5</c:v>
                </c:pt>
                <c:pt idx="428">
                  <c:v>1.1073206045227472E-5</c:v>
                </c:pt>
                <c:pt idx="429">
                  <c:v>1.1075427486696552E-5</c:v>
                </c:pt>
                <c:pt idx="430">
                  <c:v>1.1077648928165632E-5</c:v>
                </c:pt>
                <c:pt idx="431">
                  <c:v>1.1079870369634712E-5</c:v>
                </c:pt>
                <c:pt idx="432">
                  <c:v>1.1082091811103792E-5</c:v>
                </c:pt>
                <c:pt idx="433">
                  <c:v>1.1084313252572872E-5</c:v>
                </c:pt>
                <c:pt idx="434">
                  <c:v>1.1086534694041952E-5</c:v>
                </c:pt>
                <c:pt idx="435">
                  <c:v>1.1088756135511032E-5</c:v>
                </c:pt>
                <c:pt idx="436">
                  <c:v>1.1090977576980112E-5</c:v>
                </c:pt>
                <c:pt idx="437">
                  <c:v>1.1093199018449192E-5</c:v>
                </c:pt>
                <c:pt idx="438">
                  <c:v>1.1095420459918272E-5</c:v>
                </c:pt>
                <c:pt idx="439">
                  <c:v>1.1097641901387352E-5</c:v>
                </c:pt>
                <c:pt idx="440">
                  <c:v>1.1099863342856432E-5</c:v>
                </c:pt>
                <c:pt idx="441">
                  <c:v>1.1102084784325512E-5</c:v>
                </c:pt>
                <c:pt idx="442">
                  <c:v>1.1104306225794592E-5</c:v>
                </c:pt>
                <c:pt idx="443">
                  <c:v>1.1106527667263672E-5</c:v>
                </c:pt>
                <c:pt idx="444">
                  <c:v>1.1108749108732752E-5</c:v>
                </c:pt>
                <c:pt idx="445">
                  <c:v>1.1110970550201832E-5</c:v>
                </c:pt>
                <c:pt idx="446">
                  <c:v>1.1113191991670912E-5</c:v>
                </c:pt>
                <c:pt idx="447">
                  <c:v>1.1115413433139992E-5</c:v>
                </c:pt>
                <c:pt idx="448">
                  <c:v>1.1117634874609072E-5</c:v>
                </c:pt>
                <c:pt idx="449">
                  <c:v>1.1119856316078152E-5</c:v>
                </c:pt>
                <c:pt idx="450">
                  <c:v>1.1122077757547232E-5</c:v>
                </c:pt>
                <c:pt idx="451">
                  <c:v>1.1124299199016312E-5</c:v>
                </c:pt>
                <c:pt idx="452">
                  <c:v>1.1126520640485392E-5</c:v>
                </c:pt>
                <c:pt idx="453">
                  <c:v>1.1128742081954472E-5</c:v>
                </c:pt>
                <c:pt idx="454">
                  <c:v>1.1130963523423552E-5</c:v>
                </c:pt>
                <c:pt idx="455">
                  <c:v>1.1133184964892632E-5</c:v>
                </c:pt>
                <c:pt idx="456">
                  <c:v>1.1135406406361712E-5</c:v>
                </c:pt>
                <c:pt idx="457">
                  <c:v>1.1137627847830792E-5</c:v>
                </c:pt>
                <c:pt idx="458">
                  <c:v>1.1139849289299872E-5</c:v>
                </c:pt>
                <c:pt idx="459">
                  <c:v>1.1142070730768952E-5</c:v>
                </c:pt>
                <c:pt idx="460">
                  <c:v>1.1144292172238032E-5</c:v>
                </c:pt>
                <c:pt idx="461">
                  <c:v>1.1146513613707112E-5</c:v>
                </c:pt>
                <c:pt idx="462">
                  <c:v>1.1148735055176192E-5</c:v>
                </c:pt>
                <c:pt idx="463">
                  <c:v>1.1150956496645272E-5</c:v>
                </c:pt>
                <c:pt idx="464">
                  <c:v>1.1153177938114352E-5</c:v>
                </c:pt>
                <c:pt idx="465">
                  <c:v>1.1155399379583432E-5</c:v>
                </c:pt>
                <c:pt idx="466">
                  <c:v>1.1157620821052512E-5</c:v>
                </c:pt>
                <c:pt idx="467">
                  <c:v>1.1159842262521592E-5</c:v>
                </c:pt>
                <c:pt idx="468">
                  <c:v>1.1162063703990671E-5</c:v>
                </c:pt>
                <c:pt idx="469">
                  <c:v>1.1164285145459751E-5</c:v>
                </c:pt>
                <c:pt idx="470">
                  <c:v>1.1166506586928831E-5</c:v>
                </c:pt>
                <c:pt idx="471">
                  <c:v>1.1168728028397911E-5</c:v>
                </c:pt>
                <c:pt idx="472">
                  <c:v>1.1170949469866991E-5</c:v>
                </c:pt>
                <c:pt idx="473">
                  <c:v>1.1173170911336071E-5</c:v>
                </c:pt>
                <c:pt idx="474">
                  <c:v>1.1175392352805151E-5</c:v>
                </c:pt>
                <c:pt idx="475">
                  <c:v>1.1177613794274231E-5</c:v>
                </c:pt>
                <c:pt idx="476">
                  <c:v>1.1179835235743311E-5</c:v>
                </c:pt>
                <c:pt idx="477">
                  <c:v>1.1182056677212391E-5</c:v>
                </c:pt>
                <c:pt idx="478">
                  <c:v>1.1184278118681471E-5</c:v>
                </c:pt>
                <c:pt idx="479">
                  <c:v>1.1186499560150551E-5</c:v>
                </c:pt>
                <c:pt idx="480">
                  <c:v>1.1188721001619631E-5</c:v>
                </c:pt>
                <c:pt idx="481">
                  <c:v>1.1190942443088711E-5</c:v>
                </c:pt>
                <c:pt idx="482">
                  <c:v>1.1193163884557791E-5</c:v>
                </c:pt>
                <c:pt idx="483">
                  <c:v>1.1195385326026871E-5</c:v>
                </c:pt>
                <c:pt idx="484">
                  <c:v>1.1197606767495951E-5</c:v>
                </c:pt>
                <c:pt idx="485">
                  <c:v>1.1199828208965031E-5</c:v>
                </c:pt>
                <c:pt idx="486">
                  <c:v>1.1202049650434111E-5</c:v>
                </c:pt>
                <c:pt idx="487">
                  <c:v>1.1204271091903191E-5</c:v>
                </c:pt>
                <c:pt idx="488">
                  <c:v>1.1206492533372271E-5</c:v>
                </c:pt>
                <c:pt idx="489">
                  <c:v>1.1208713974841351E-5</c:v>
                </c:pt>
                <c:pt idx="490">
                  <c:v>1.1210935416310431E-5</c:v>
                </c:pt>
                <c:pt idx="491">
                  <c:v>1.1213156857779511E-5</c:v>
                </c:pt>
                <c:pt idx="492">
                  <c:v>1.1215378299248591E-5</c:v>
                </c:pt>
                <c:pt idx="493">
                  <c:v>1.1217599740717671E-5</c:v>
                </c:pt>
                <c:pt idx="494">
                  <c:v>1.1219821182186751E-5</c:v>
                </c:pt>
                <c:pt idx="495">
                  <c:v>1.1222042623655831E-5</c:v>
                </c:pt>
                <c:pt idx="496">
                  <c:v>1.1224264065124911E-5</c:v>
                </c:pt>
                <c:pt idx="497">
                  <c:v>1.1226485506593991E-5</c:v>
                </c:pt>
                <c:pt idx="498">
                  <c:v>1.1228706948063071E-5</c:v>
                </c:pt>
                <c:pt idx="499">
                  <c:v>1.1230928389532151E-5</c:v>
                </c:pt>
                <c:pt idx="500">
                  <c:v>1.1233149831001231E-5</c:v>
                </c:pt>
                <c:pt idx="501">
                  <c:v>1.1235371272470311E-5</c:v>
                </c:pt>
                <c:pt idx="502">
                  <c:v>1.1237592713939391E-5</c:v>
                </c:pt>
                <c:pt idx="503">
                  <c:v>1.1239814155408471E-5</c:v>
                </c:pt>
                <c:pt idx="504">
                  <c:v>1.1242035596877551E-5</c:v>
                </c:pt>
                <c:pt idx="505">
                  <c:v>1.1244257038346631E-5</c:v>
                </c:pt>
                <c:pt idx="506">
                  <c:v>1.1246478479815711E-5</c:v>
                </c:pt>
                <c:pt idx="507">
                  <c:v>1.1248699921284791E-5</c:v>
                </c:pt>
                <c:pt idx="508">
                  <c:v>1.1250921362753871E-5</c:v>
                </c:pt>
                <c:pt idx="509">
                  <c:v>1.1253142804222951E-5</c:v>
                </c:pt>
                <c:pt idx="510">
                  <c:v>1.1255364245692031E-5</c:v>
                </c:pt>
                <c:pt idx="511">
                  <c:v>1.1257585687161111E-5</c:v>
                </c:pt>
                <c:pt idx="512">
                  <c:v>1.1259807128630191E-5</c:v>
                </c:pt>
                <c:pt idx="513">
                  <c:v>1.1262028570099271E-5</c:v>
                </c:pt>
                <c:pt idx="514">
                  <c:v>1.1264250011568351E-5</c:v>
                </c:pt>
                <c:pt idx="515">
                  <c:v>1.1266471453037431E-5</c:v>
                </c:pt>
                <c:pt idx="516">
                  <c:v>1.1268692894506511E-5</c:v>
                </c:pt>
                <c:pt idx="517">
                  <c:v>1.127091433597559E-5</c:v>
                </c:pt>
                <c:pt idx="518">
                  <c:v>1.127313577744467E-5</c:v>
                </c:pt>
                <c:pt idx="519">
                  <c:v>1.127535721891375E-5</c:v>
                </c:pt>
                <c:pt idx="520">
                  <c:v>1.127757866038283E-5</c:v>
                </c:pt>
                <c:pt idx="521">
                  <c:v>1.127980010185191E-5</c:v>
                </c:pt>
                <c:pt idx="522">
                  <c:v>1.128202154332099E-5</c:v>
                </c:pt>
                <c:pt idx="523">
                  <c:v>1.128424298479007E-5</c:v>
                </c:pt>
                <c:pt idx="524">
                  <c:v>1.128646442625915E-5</c:v>
                </c:pt>
                <c:pt idx="525">
                  <c:v>1.128868586772823E-5</c:v>
                </c:pt>
                <c:pt idx="526">
                  <c:v>1.129090730919731E-5</c:v>
                </c:pt>
                <c:pt idx="527">
                  <c:v>1.129312875066639E-5</c:v>
                </c:pt>
                <c:pt idx="528">
                  <c:v>1.129535019213547E-5</c:v>
                </c:pt>
                <c:pt idx="529">
                  <c:v>1.129757163360455E-5</c:v>
                </c:pt>
                <c:pt idx="530">
                  <c:v>1.129979307507363E-5</c:v>
                </c:pt>
                <c:pt idx="531">
                  <c:v>1.130201451654271E-5</c:v>
                </c:pt>
                <c:pt idx="532">
                  <c:v>1.130423595801179E-5</c:v>
                </c:pt>
                <c:pt idx="533">
                  <c:v>1.130645739948087E-5</c:v>
                </c:pt>
                <c:pt idx="534">
                  <c:v>1.130867884094995E-5</c:v>
                </c:pt>
                <c:pt idx="535">
                  <c:v>1.131090028241903E-5</c:v>
                </c:pt>
                <c:pt idx="536">
                  <c:v>1.131312172388811E-5</c:v>
                </c:pt>
                <c:pt idx="537">
                  <c:v>1.131534316535719E-5</c:v>
                </c:pt>
                <c:pt idx="538">
                  <c:v>1.131756460682627E-5</c:v>
                </c:pt>
                <c:pt idx="539">
                  <c:v>1.131978604829535E-5</c:v>
                </c:pt>
                <c:pt idx="540">
                  <c:v>1.132200748976443E-5</c:v>
                </c:pt>
                <c:pt idx="541">
                  <c:v>1.132422893123351E-5</c:v>
                </c:pt>
                <c:pt idx="542">
                  <c:v>1.132645037270259E-5</c:v>
                </c:pt>
                <c:pt idx="543">
                  <c:v>1.132867181417167E-5</c:v>
                </c:pt>
                <c:pt idx="544">
                  <c:v>1.133089325564075E-5</c:v>
                </c:pt>
                <c:pt idx="545">
                  <c:v>1.133311469710983E-5</c:v>
                </c:pt>
                <c:pt idx="546">
                  <c:v>1.133533613857891E-5</c:v>
                </c:pt>
                <c:pt idx="547">
                  <c:v>1.133755758004799E-5</c:v>
                </c:pt>
                <c:pt idx="548">
                  <c:v>1.133977902151707E-5</c:v>
                </c:pt>
                <c:pt idx="549">
                  <c:v>1.134200046298615E-5</c:v>
                </c:pt>
                <c:pt idx="550">
                  <c:v>1.134422190445523E-5</c:v>
                </c:pt>
                <c:pt idx="551">
                  <c:v>1.134644334592431E-5</c:v>
                </c:pt>
                <c:pt idx="552">
                  <c:v>1.134866478739339E-5</c:v>
                </c:pt>
                <c:pt idx="553">
                  <c:v>1.135088622886247E-5</c:v>
                </c:pt>
                <c:pt idx="554">
                  <c:v>1.135310767033155E-5</c:v>
                </c:pt>
                <c:pt idx="555">
                  <c:v>1.135532911180063E-5</c:v>
                </c:pt>
                <c:pt idx="556">
                  <c:v>1.135755055326971E-5</c:v>
                </c:pt>
                <c:pt idx="557">
                  <c:v>1.135977199473879E-5</c:v>
                </c:pt>
                <c:pt idx="558">
                  <c:v>1.136199343620787E-5</c:v>
                </c:pt>
                <c:pt idx="559">
                  <c:v>1.136421487767695E-5</c:v>
                </c:pt>
                <c:pt idx="560">
                  <c:v>1.136643631914603E-5</c:v>
                </c:pt>
                <c:pt idx="561">
                  <c:v>1.136865776061511E-5</c:v>
                </c:pt>
                <c:pt idx="562">
                  <c:v>1.137087920208419E-5</c:v>
                </c:pt>
                <c:pt idx="563">
                  <c:v>1.137310064355327E-5</c:v>
                </c:pt>
                <c:pt idx="564">
                  <c:v>1.137532208502235E-5</c:v>
                </c:pt>
                <c:pt idx="565">
                  <c:v>1.1377543526491429E-5</c:v>
                </c:pt>
                <c:pt idx="566">
                  <c:v>1.1379764967960509E-5</c:v>
                </c:pt>
                <c:pt idx="567">
                  <c:v>1.1381986409429589E-5</c:v>
                </c:pt>
                <c:pt idx="568">
                  <c:v>1.1384207850898669E-5</c:v>
                </c:pt>
                <c:pt idx="569">
                  <c:v>1.1386429292367749E-5</c:v>
                </c:pt>
                <c:pt idx="570">
                  <c:v>1.1388650733836829E-5</c:v>
                </c:pt>
                <c:pt idx="571">
                  <c:v>1.1390872175305909E-5</c:v>
                </c:pt>
                <c:pt idx="572">
                  <c:v>1.1393093616774989E-5</c:v>
                </c:pt>
                <c:pt idx="573">
                  <c:v>1.1395315058244069E-5</c:v>
                </c:pt>
                <c:pt idx="574">
                  <c:v>1.1397536499713149E-5</c:v>
                </c:pt>
                <c:pt idx="575">
                  <c:v>1.1399757941182229E-5</c:v>
                </c:pt>
                <c:pt idx="576">
                  <c:v>1.1401979382651309E-5</c:v>
                </c:pt>
                <c:pt idx="577">
                  <c:v>1.1404200824120389E-5</c:v>
                </c:pt>
                <c:pt idx="578">
                  <c:v>1.1406422265589469E-5</c:v>
                </c:pt>
                <c:pt idx="579">
                  <c:v>1.1408643707058549E-5</c:v>
                </c:pt>
                <c:pt idx="580">
                  <c:v>1.1410865148527629E-5</c:v>
                </c:pt>
                <c:pt idx="581">
                  <c:v>1.1413086589996709E-5</c:v>
                </c:pt>
                <c:pt idx="582">
                  <c:v>1.1415308031465789E-5</c:v>
                </c:pt>
                <c:pt idx="583">
                  <c:v>1.1417529472934869E-5</c:v>
                </c:pt>
                <c:pt idx="584">
                  <c:v>1.1419750914403949E-5</c:v>
                </c:pt>
                <c:pt idx="585">
                  <c:v>1.1421972355873029E-5</c:v>
                </c:pt>
                <c:pt idx="586">
                  <c:v>1.1424193797342109E-5</c:v>
                </c:pt>
                <c:pt idx="587">
                  <c:v>1.1426415238811189E-5</c:v>
                </c:pt>
                <c:pt idx="588">
                  <c:v>1.1428636680280269E-5</c:v>
                </c:pt>
                <c:pt idx="589">
                  <c:v>1.1430858121749349E-5</c:v>
                </c:pt>
                <c:pt idx="590">
                  <c:v>1.1433079563218429E-5</c:v>
                </c:pt>
                <c:pt idx="591">
                  <c:v>1.1435301004687509E-5</c:v>
                </c:pt>
                <c:pt idx="592">
                  <c:v>1.1437522446156589E-5</c:v>
                </c:pt>
                <c:pt idx="593">
                  <c:v>1.1439743887625669E-5</c:v>
                </c:pt>
                <c:pt idx="594">
                  <c:v>1.1441965329094749E-5</c:v>
                </c:pt>
                <c:pt idx="595">
                  <c:v>1.1444186770563829E-5</c:v>
                </c:pt>
                <c:pt idx="596">
                  <c:v>1.1446408212032909E-5</c:v>
                </c:pt>
                <c:pt idx="597">
                  <c:v>1.1448629653501989E-5</c:v>
                </c:pt>
                <c:pt idx="598">
                  <c:v>1.1450851094971069E-5</c:v>
                </c:pt>
                <c:pt idx="599">
                  <c:v>1.1453072536440149E-5</c:v>
                </c:pt>
                <c:pt idx="600">
                  <c:v>1.1455293977909229E-5</c:v>
                </c:pt>
              </c:numCache>
            </c:numRef>
          </c:xVal>
          <c:yVal>
            <c:numRef>
              <c:f>('Waveform Data'!$K$2:$K$202,'Waveform Data'!$L$2:$L$201,'Waveform Data'!$M$2:$M$201)</c:f>
              <c:numCache>
                <c:formatCode>General</c:formatCode>
                <c:ptCount val="6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247.87922061357858</c:v>
                </c:pt>
                <c:pt idx="202">
                  <c:v>247.87922061357858</c:v>
                </c:pt>
                <c:pt idx="203">
                  <c:v>247.87922061357858</c:v>
                </c:pt>
                <c:pt idx="204">
                  <c:v>247.87922061357858</c:v>
                </c:pt>
                <c:pt idx="205">
                  <c:v>247.87922061357858</c:v>
                </c:pt>
                <c:pt idx="206">
                  <c:v>247.87922061357858</c:v>
                </c:pt>
                <c:pt idx="207">
                  <c:v>247.87922061357858</c:v>
                </c:pt>
                <c:pt idx="208">
                  <c:v>247.87922061357858</c:v>
                </c:pt>
                <c:pt idx="209">
                  <c:v>247.87922061357858</c:v>
                </c:pt>
                <c:pt idx="210">
                  <c:v>247.87922061357858</c:v>
                </c:pt>
                <c:pt idx="211">
                  <c:v>247.87922061357858</c:v>
                </c:pt>
                <c:pt idx="212">
                  <c:v>247.87922061357858</c:v>
                </c:pt>
                <c:pt idx="213">
                  <c:v>247.87922061357858</c:v>
                </c:pt>
                <c:pt idx="214">
                  <c:v>247.87922061357858</c:v>
                </c:pt>
                <c:pt idx="215">
                  <c:v>247.87922061357858</c:v>
                </c:pt>
                <c:pt idx="216">
                  <c:v>247.87922061357858</c:v>
                </c:pt>
                <c:pt idx="217">
                  <c:v>247.87922061357858</c:v>
                </c:pt>
                <c:pt idx="218">
                  <c:v>247.87922061357858</c:v>
                </c:pt>
                <c:pt idx="219">
                  <c:v>247.87922061357858</c:v>
                </c:pt>
                <c:pt idx="220">
                  <c:v>247.87922061357858</c:v>
                </c:pt>
                <c:pt idx="221">
                  <c:v>247.87922061357858</c:v>
                </c:pt>
                <c:pt idx="222">
                  <c:v>247.87922061357858</c:v>
                </c:pt>
                <c:pt idx="223">
                  <c:v>247.87922061357858</c:v>
                </c:pt>
                <c:pt idx="224">
                  <c:v>247.87922061357858</c:v>
                </c:pt>
                <c:pt idx="225">
                  <c:v>247.87922061357858</c:v>
                </c:pt>
                <c:pt idx="226">
                  <c:v>247.87922061357858</c:v>
                </c:pt>
                <c:pt idx="227">
                  <c:v>247.87922061357858</c:v>
                </c:pt>
                <c:pt idx="228">
                  <c:v>247.87922061357858</c:v>
                </c:pt>
                <c:pt idx="229">
                  <c:v>247.87922061357858</c:v>
                </c:pt>
                <c:pt idx="230">
                  <c:v>247.87922061357858</c:v>
                </c:pt>
                <c:pt idx="231">
                  <c:v>247.87922061357858</c:v>
                </c:pt>
                <c:pt idx="232">
                  <c:v>247.87922061357858</c:v>
                </c:pt>
                <c:pt idx="233">
                  <c:v>247.87922061357858</c:v>
                </c:pt>
                <c:pt idx="234">
                  <c:v>247.87922061357858</c:v>
                </c:pt>
                <c:pt idx="235">
                  <c:v>247.87922061357858</c:v>
                </c:pt>
                <c:pt idx="236">
                  <c:v>247.87922061357858</c:v>
                </c:pt>
                <c:pt idx="237">
                  <c:v>247.87922061357858</c:v>
                </c:pt>
                <c:pt idx="238">
                  <c:v>247.87922061357858</c:v>
                </c:pt>
                <c:pt idx="239">
                  <c:v>247.87922061357858</c:v>
                </c:pt>
                <c:pt idx="240">
                  <c:v>247.87922061357858</c:v>
                </c:pt>
                <c:pt idx="241">
                  <c:v>247.87922061357858</c:v>
                </c:pt>
                <c:pt idx="242">
                  <c:v>247.87922061357858</c:v>
                </c:pt>
                <c:pt idx="243">
                  <c:v>247.87922061357858</c:v>
                </c:pt>
                <c:pt idx="244">
                  <c:v>247.87922061357858</c:v>
                </c:pt>
                <c:pt idx="245">
                  <c:v>247.87922061357858</c:v>
                </c:pt>
                <c:pt idx="246">
                  <c:v>247.87922061357858</c:v>
                </c:pt>
                <c:pt idx="247">
                  <c:v>247.87922061357858</c:v>
                </c:pt>
                <c:pt idx="248">
                  <c:v>247.87922061357858</c:v>
                </c:pt>
                <c:pt idx="249">
                  <c:v>247.87922061357858</c:v>
                </c:pt>
                <c:pt idx="250">
                  <c:v>247.87922061357858</c:v>
                </c:pt>
                <c:pt idx="251">
                  <c:v>247.87922061357858</c:v>
                </c:pt>
                <c:pt idx="252">
                  <c:v>247.87922061357858</c:v>
                </c:pt>
                <c:pt idx="253">
                  <c:v>247.87922061357858</c:v>
                </c:pt>
                <c:pt idx="254">
                  <c:v>247.87922061357858</c:v>
                </c:pt>
                <c:pt idx="255">
                  <c:v>247.87922061357858</c:v>
                </c:pt>
                <c:pt idx="256">
                  <c:v>247.87922061357858</c:v>
                </c:pt>
                <c:pt idx="257">
                  <c:v>247.87922061357858</c:v>
                </c:pt>
                <c:pt idx="258">
                  <c:v>247.87922061357858</c:v>
                </c:pt>
                <c:pt idx="259">
                  <c:v>247.87922061357858</c:v>
                </c:pt>
                <c:pt idx="260">
                  <c:v>247.87922061357858</c:v>
                </c:pt>
                <c:pt idx="261">
                  <c:v>247.87922061357858</c:v>
                </c:pt>
                <c:pt idx="262">
                  <c:v>247.87922061357858</c:v>
                </c:pt>
                <c:pt idx="263">
                  <c:v>247.87922061357858</c:v>
                </c:pt>
                <c:pt idx="264">
                  <c:v>247.87922061357858</c:v>
                </c:pt>
                <c:pt idx="265">
                  <c:v>247.87922061357858</c:v>
                </c:pt>
                <c:pt idx="266">
                  <c:v>247.87922061357858</c:v>
                </c:pt>
                <c:pt idx="267">
                  <c:v>247.87922061357858</c:v>
                </c:pt>
                <c:pt idx="268">
                  <c:v>247.87922061357858</c:v>
                </c:pt>
                <c:pt idx="269">
                  <c:v>247.87922061357858</c:v>
                </c:pt>
                <c:pt idx="270">
                  <c:v>247.87922061357858</c:v>
                </c:pt>
                <c:pt idx="271">
                  <c:v>247.87922061357858</c:v>
                </c:pt>
                <c:pt idx="272">
                  <c:v>247.87922061357858</c:v>
                </c:pt>
                <c:pt idx="273">
                  <c:v>247.87922061357858</c:v>
                </c:pt>
                <c:pt idx="274">
                  <c:v>247.87922061357858</c:v>
                </c:pt>
                <c:pt idx="275">
                  <c:v>247.87922061357858</c:v>
                </c:pt>
                <c:pt idx="276">
                  <c:v>247.87922061357858</c:v>
                </c:pt>
                <c:pt idx="277">
                  <c:v>247.87922061357858</c:v>
                </c:pt>
                <c:pt idx="278">
                  <c:v>247.87922061357858</c:v>
                </c:pt>
                <c:pt idx="279">
                  <c:v>247.87922061357858</c:v>
                </c:pt>
                <c:pt idx="280">
                  <c:v>247.87922061357858</c:v>
                </c:pt>
                <c:pt idx="281">
                  <c:v>247.87922061357858</c:v>
                </c:pt>
                <c:pt idx="282">
                  <c:v>247.87922061357858</c:v>
                </c:pt>
                <c:pt idx="283">
                  <c:v>247.87922061357858</c:v>
                </c:pt>
                <c:pt idx="284">
                  <c:v>247.87922061357858</c:v>
                </c:pt>
                <c:pt idx="285">
                  <c:v>247.87922061357858</c:v>
                </c:pt>
                <c:pt idx="286">
                  <c:v>247.87922061357858</c:v>
                </c:pt>
                <c:pt idx="287">
                  <c:v>247.87922061357858</c:v>
                </c:pt>
                <c:pt idx="288">
                  <c:v>247.87922061357858</c:v>
                </c:pt>
                <c:pt idx="289">
                  <c:v>247.87922061357858</c:v>
                </c:pt>
                <c:pt idx="290">
                  <c:v>247.87922061357858</c:v>
                </c:pt>
                <c:pt idx="291">
                  <c:v>247.87922061357858</c:v>
                </c:pt>
                <c:pt idx="292">
                  <c:v>247.87922061357858</c:v>
                </c:pt>
                <c:pt idx="293">
                  <c:v>247.87922061357858</c:v>
                </c:pt>
                <c:pt idx="294">
                  <c:v>247.87922061357858</c:v>
                </c:pt>
                <c:pt idx="295">
                  <c:v>247.87922061357858</c:v>
                </c:pt>
                <c:pt idx="296">
                  <c:v>247.87922061357858</c:v>
                </c:pt>
                <c:pt idx="297">
                  <c:v>247.87922061357858</c:v>
                </c:pt>
                <c:pt idx="298">
                  <c:v>247.87922061357858</c:v>
                </c:pt>
                <c:pt idx="299">
                  <c:v>247.87922061357858</c:v>
                </c:pt>
                <c:pt idx="300">
                  <c:v>247.87922061357858</c:v>
                </c:pt>
                <c:pt idx="301">
                  <c:v>247.87922061357858</c:v>
                </c:pt>
                <c:pt idx="302">
                  <c:v>247.87922061357858</c:v>
                </c:pt>
                <c:pt idx="303">
                  <c:v>247.87922061357858</c:v>
                </c:pt>
                <c:pt idx="304">
                  <c:v>247.87922061357858</c:v>
                </c:pt>
                <c:pt idx="305">
                  <c:v>247.87922061357858</c:v>
                </c:pt>
                <c:pt idx="306">
                  <c:v>247.87922061357858</c:v>
                </c:pt>
                <c:pt idx="307">
                  <c:v>247.87922061357858</c:v>
                </c:pt>
                <c:pt idx="308">
                  <c:v>247.87922061357858</c:v>
                </c:pt>
                <c:pt idx="309">
                  <c:v>247.87922061357858</c:v>
                </c:pt>
                <c:pt idx="310">
                  <c:v>247.87922061357858</c:v>
                </c:pt>
                <c:pt idx="311">
                  <c:v>247.87922061357858</c:v>
                </c:pt>
                <c:pt idx="312">
                  <c:v>247.87922061357858</c:v>
                </c:pt>
                <c:pt idx="313">
                  <c:v>247.87922061357858</c:v>
                </c:pt>
                <c:pt idx="314">
                  <c:v>247.87922061357858</c:v>
                </c:pt>
                <c:pt idx="315">
                  <c:v>247.87922061357858</c:v>
                </c:pt>
                <c:pt idx="316">
                  <c:v>247.87922061357858</c:v>
                </c:pt>
                <c:pt idx="317">
                  <c:v>247.87922061357858</c:v>
                </c:pt>
                <c:pt idx="318">
                  <c:v>247.87922061357858</c:v>
                </c:pt>
                <c:pt idx="319">
                  <c:v>247.87922061357858</c:v>
                </c:pt>
                <c:pt idx="320">
                  <c:v>247.87922061357858</c:v>
                </c:pt>
                <c:pt idx="321">
                  <c:v>247.87922061357858</c:v>
                </c:pt>
                <c:pt idx="322">
                  <c:v>247.87922061357858</c:v>
                </c:pt>
                <c:pt idx="323">
                  <c:v>247.87922061357858</c:v>
                </c:pt>
                <c:pt idx="324">
                  <c:v>247.87922061357858</c:v>
                </c:pt>
                <c:pt idx="325">
                  <c:v>247.87922061357858</c:v>
                </c:pt>
                <c:pt idx="326">
                  <c:v>247.87922061357858</c:v>
                </c:pt>
                <c:pt idx="327">
                  <c:v>247.87922061357858</c:v>
                </c:pt>
                <c:pt idx="328">
                  <c:v>247.87922061357858</c:v>
                </c:pt>
                <c:pt idx="329">
                  <c:v>247.87922061357858</c:v>
                </c:pt>
                <c:pt idx="330">
                  <c:v>247.87922061357858</c:v>
                </c:pt>
                <c:pt idx="331">
                  <c:v>247.87922061357858</c:v>
                </c:pt>
                <c:pt idx="332">
                  <c:v>247.87922061357858</c:v>
                </c:pt>
                <c:pt idx="333">
                  <c:v>247.87922061357858</c:v>
                </c:pt>
                <c:pt idx="334">
                  <c:v>247.87922061357858</c:v>
                </c:pt>
                <c:pt idx="335">
                  <c:v>247.87922061357858</c:v>
                </c:pt>
                <c:pt idx="336">
                  <c:v>247.87922061357858</c:v>
                </c:pt>
                <c:pt idx="337">
                  <c:v>247.87922061357858</c:v>
                </c:pt>
                <c:pt idx="338">
                  <c:v>247.87922061357858</c:v>
                </c:pt>
                <c:pt idx="339">
                  <c:v>247.87922061357858</c:v>
                </c:pt>
                <c:pt idx="340">
                  <c:v>247.87922061357858</c:v>
                </c:pt>
                <c:pt idx="341">
                  <c:v>247.87922061357858</c:v>
                </c:pt>
                <c:pt idx="342">
                  <c:v>247.87922061357858</c:v>
                </c:pt>
                <c:pt idx="343">
                  <c:v>247.87922061357858</c:v>
                </c:pt>
                <c:pt idx="344">
                  <c:v>247.87922061357858</c:v>
                </c:pt>
                <c:pt idx="345">
                  <c:v>247.87922061357858</c:v>
                </c:pt>
                <c:pt idx="346">
                  <c:v>247.87922061357858</c:v>
                </c:pt>
                <c:pt idx="347">
                  <c:v>247.87922061357858</c:v>
                </c:pt>
                <c:pt idx="348">
                  <c:v>247.87922061357858</c:v>
                </c:pt>
                <c:pt idx="349">
                  <c:v>247.87922061357858</c:v>
                </c:pt>
                <c:pt idx="350">
                  <c:v>247.87922061357858</c:v>
                </c:pt>
                <c:pt idx="351">
                  <c:v>247.87922061357858</c:v>
                </c:pt>
                <c:pt idx="352">
                  <c:v>247.87922061357858</c:v>
                </c:pt>
                <c:pt idx="353">
                  <c:v>247.87922061357858</c:v>
                </c:pt>
                <c:pt idx="354">
                  <c:v>247.87922061357858</c:v>
                </c:pt>
                <c:pt idx="355">
                  <c:v>247.87922061357858</c:v>
                </c:pt>
                <c:pt idx="356">
                  <c:v>247.87922061357858</c:v>
                </c:pt>
                <c:pt idx="357">
                  <c:v>247.87922061357858</c:v>
                </c:pt>
                <c:pt idx="358">
                  <c:v>247.87922061357858</c:v>
                </c:pt>
                <c:pt idx="359">
                  <c:v>247.87922061357858</c:v>
                </c:pt>
                <c:pt idx="360">
                  <c:v>247.87922061357858</c:v>
                </c:pt>
                <c:pt idx="361">
                  <c:v>247.87922061357858</c:v>
                </c:pt>
                <c:pt idx="362">
                  <c:v>247.87922061357858</c:v>
                </c:pt>
                <c:pt idx="363">
                  <c:v>247.87922061357858</c:v>
                </c:pt>
                <c:pt idx="364">
                  <c:v>247.87922061357858</c:v>
                </c:pt>
                <c:pt idx="365">
                  <c:v>247.87922061357858</c:v>
                </c:pt>
                <c:pt idx="366">
                  <c:v>247.87922061357858</c:v>
                </c:pt>
                <c:pt idx="367">
                  <c:v>247.87922061357858</c:v>
                </c:pt>
                <c:pt idx="368">
                  <c:v>247.87922061357858</c:v>
                </c:pt>
                <c:pt idx="369">
                  <c:v>247.87922061357858</c:v>
                </c:pt>
                <c:pt idx="370">
                  <c:v>247.87922061357858</c:v>
                </c:pt>
                <c:pt idx="371">
                  <c:v>247.87922061357858</c:v>
                </c:pt>
                <c:pt idx="372">
                  <c:v>247.87922061357858</c:v>
                </c:pt>
                <c:pt idx="373">
                  <c:v>247.87922061357858</c:v>
                </c:pt>
                <c:pt idx="374">
                  <c:v>247.87922061357858</c:v>
                </c:pt>
                <c:pt idx="375">
                  <c:v>247.87922061357858</c:v>
                </c:pt>
                <c:pt idx="376">
                  <c:v>247.87922061357858</c:v>
                </c:pt>
                <c:pt idx="377">
                  <c:v>247.87922061357858</c:v>
                </c:pt>
                <c:pt idx="378">
                  <c:v>247.87922061357858</c:v>
                </c:pt>
                <c:pt idx="379">
                  <c:v>247.87922061357858</c:v>
                </c:pt>
                <c:pt idx="380">
                  <c:v>247.87922061357858</c:v>
                </c:pt>
                <c:pt idx="381">
                  <c:v>247.87922061357858</c:v>
                </c:pt>
                <c:pt idx="382">
                  <c:v>247.87922061357858</c:v>
                </c:pt>
                <c:pt idx="383">
                  <c:v>247.87922061357858</c:v>
                </c:pt>
                <c:pt idx="384">
                  <c:v>247.87922061357858</c:v>
                </c:pt>
                <c:pt idx="385">
                  <c:v>247.87922061357858</c:v>
                </c:pt>
                <c:pt idx="386">
                  <c:v>247.87922061357858</c:v>
                </c:pt>
                <c:pt idx="387">
                  <c:v>247.87922061357858</c:v>
                </c:pt>
                <c:pt idx="388">
                  <c:v>247.87922061357858</c:v>
                </c:pt>
                <c:pt idx="389">
                  <c:v>247.87922061357858</c:v>
                </c:pt>
                <c:pt idx="390">
                  <c:v>247.87922061357858</c:v>
                </c:pt>
                <c:pt idx="391">
                  <c:v>247.87922061357858</c:v>
                </c:pt>
                <c:pt idx="392">
                  <c:v>247.87922061357858</c:v>
                </c:pt>
                <c:pt idx="393">
                  <c:v>247.87922061357858</c:v>
                </c:pt>
                <c:pt idx="394">
                  <c:v>247.87922061357858</c:v>
                </c:pt>
                <c:pt idx="395">
                  <c:v>247.87922061357858</c:v>
                </c:pt>
                <c:pt idx="396">
                  <c:v>247.87922061357858</c:v>
                </c:pt>
                <c:pt idx="397">
                  <c:v>247.87922061357858</c:v>
                </c:pt>
                <c:pt idx="398">
                  <c:v>247.87922061357858</c:v>
                </c:pt>
                <c:pt idx="399">
                  <c:v>247.87922061357858</c:v>
                </c:pt>
                <c:pt idx="400">
                  <c:v>247.87922061357858</c:v>
                </c:pt>
                <c:pt idx="401">
                  <c:v>247.83086304058537</c:v>
                </c:pt>
                <c:pt idx="402">
                  <c:v>247.75278696765116</c:v>
                </c:pt>
                <c:pt idx="403">
                  <c:v>247.64502815944354</c:v>
                </c:pt>
                <c:pt idx="404">
                  <c:v>247.50762968479884</c:v>
                </c:pt>
                <c:pt idx="405">
                  <c:v>247.34064190203986</c:v>
                </c:pt>
                <c:pt idx="406">
                  <c:v>247.14412244250303</c:v>
                </c:pt>
                <c:pt idx="407">
                  <c:v>246.91813619228023</c:v>
                </c:pt>
                <c:pt idx="408">
                  <c:v>246.66275527218082</c:v>
                </c:pt>
                <c:pt idx="409">
                  <c:v>246.37805901591935</c:v>
                </c:pt>
                <c:pt idx="410">
                  <c:v>246.06413394653595</c:v>
                </c:pt>
                <c:pt idx="411">
                  <c:v>245.72107375105566</c:v>
                </c:pt>
                <c:pt idx="412">
                  <c:v>245.34897925339428</c:v>
                </c:pt>
                <c:pt idx="413">
                  <c:v>244.94795838551843</c:v>
                </c:pt>
                <c:pt idx="414">
                  <c:v>244.51812615686742</c:v>
                </c:pt>
                <c:pt idx="415">
                  <c:v>244.05960462204592</c:v>
                </c:pt>
                <c:pt idx="416">
                  <c:v>243.57252284679637</c:v>
                </c:pt>
                <c:pt idx="417">
                  <c:v>243.05701687226025</c:v>
                </c:pt>
                <c:pt idx="418">
                  <c:v>242.51322967753771</c:v>
                </c:pt>
                <c:pt idx="419">
                  <c:v>241.94131114055676</c:v>
                </c:pt>
                <c:pt idx="420">
                  <c:v>241.34141799726143</c:v>
                </c:pt>
                <c:pt idx="421">
                  <c:v>240.71371379913046</c:v>
                </c:pt>
                <c:pt idx="422">
                  <c:v>240.05836886903802</c:v>
                </c:pt>
                <c:pt idx="423">
                  <c:v>239.37556025546843</c:v>
                </c:pt>
                <c:pt idx="424">
                  <c:v>238.66547168509587</c:v>
                </c:pt>
                <c:pt idx="425">
                  <c:v>237.92829351374382</c:v>
                </c:pt>
                <c:pt idx="426">
                  <c:v>237.16422267573506</c:v>
                </c:pt>
                <c:pt idx="427">
                  <c:v>236.37346263164716</c:v>
                </c:pt>
                <c:pt idx="428">
                  <c:v>235.55622331448626</c:v>
                </c:pt>
                <c:pt idx="429">
                  <c:v>234.71272107429411</c:v>
                </c:pt>
                <c:pt idx="430">
                  <c:v>233.84317862120218</c:v>
                </c:pt>
                <c:pt idx="431">
                  <c:v>232.94782496694825</c:v>
                </c:pt>
                <c:pt idx="432">
                  <c:v>232.02689536487054</c:v>
                </c:pt>
                <c:pt idx="433">
                  <c:v>231.08063124839504</c:v>
                </c:pt>
                <c:pt idx="434">
                  <c:v>230.10928016803209</c:v>
                </c:pt>
                <c:pt idx="435">
                  <c:v>229.11309572689873</c:v>
                </c:pt>
                <c:pt idx="436">
                  <c:v>228.09233751478331</c:v>
                </c:pt>
                <c:pt idx="437">
                  <c:v>227.04727104076937</c:v>
                </c:pt>
                <c:pt idx="438">
                  <c:v>225.97816766443665</c:v>
                </c:pt>
                <c:pt idx="439">
                  <c:v>224.88530452565675</c:v>
                </c:pt>
                <c:pt idx="440">
                  <c:v>223.76896447300101</c:v>
                </c:pt>
                <c:pt idx="441">
                  <c:v>222.62943599078039</c:v>
                </c:pt>
                <c:pt idx="442">
                  <c:v>221.46701312473442</c:v>
                </c:pt>
                <c:pt idx="443">
                  <c:v>220.28199540638974</c:v>
                </c:pt>
                <c:pt idx="444">
                  <c:v>219.07468777610688</c:v>
                </c:pt>
                <c:pt idx="445">
                  <c:v>217.84540050483506</c:v>
                </c:pt>
                <c:pt idx="446">
                  <c:v>216.59444911459531</c:v>
                </c:pt>
                <c:pt idx="447">
                  <c:v>215.3221542977119</c:v>
                </c:pt>
                <c:pt idx="448">
                  <c:v>214.02884183481311</c:v>
                </c:pt>
                <c:pt idx="449">
                  <c:v>212.71484251162184</c:v>
                </c:pt>
                <c:pt idx="450">
                  <c:v>211.38049203455734</c:v>
                </c:pt>
                <c:pt idx="451">
                  <c:v>210.02613094517005</c:v>
                </c:pt>
                <c:pt idx="452">
                  <c:v>208.65210453343042</c:v>
                </c:pt>
                <c:pt idx="453">
                  <c:v>207.25876274989457</c:v>
                </c:pt>
                <c:pt idx="454">
                  <c:v>205.84646011676864</c:v>
                </c:pt>
                <c:pt idx="455">
                  <c:v>204.41555563789441</c:v>
                </c:pt>
                <c:pt idx="456">
                  <c:v>202.96641270767935</c:v>
                </c:pt>
                <c:pt idx="457">
                  <c:v>201.49939901899344</c:v>
                </c:pt>
                <c:pt idx="458">
                  <c:v>200.01488647005698</c:v>
                </c:pt>
                <c:pt idx="459">
                  <c:v>198.51325107034211</c:v>
                </c:pt>
                <c:pt idx="460">
                  <c:v>196.99487284551236</c:v>
                </c:pt>
                <c:pt idx="461">
                  <c:v>195.46013574142393</c:v>
                </c:pt>
                <c:pt idx="462">
                  <c:v>193.90942752721284</c:v>
                </c:pt>
                <c:pt idx="463">
                  <c:v>192.34313969749292</c:v>
                </c:pt>
                <c:pt idx="464">
                  <c:v>190.7616673736884</c:v>
                </c:pt>
                <c:pt idx="465">
                  <c:v>189.16540920452661</c:v>
                </c:pt>
                <c:pt idx="466">
                  <c:v>187.55476726571567</c:v>
                </c:pt>
                <c:pt idx="467">
                  <c:v>185.93014695883221</c:v>
                </c:pt>
                <c:pt idx="468">
                  <c:v>184.29195690944431</c:v>
                </c:pt>
                <c:pt idx="469">
                  <c:v>182.64060886449613</c:v>
                </c:pt>
                <c:pt idx="470">
                  <c:v>180.97651758897877</c:v>
                </c:pt>
                <c:pt idx="471">
                  <c:v>179.300100761914</c:v>
                </c:pt>
                <c:pt idx="472">
                  <c:v>177.61177887167685</c:v>
                </c:pt>
                <c:pt idx="473">
                  <c:v>175.9119751106829</c:v>
                </c:pt>
                <c:pt idx="474">
                  <c:v>174.2011152694671</c:v>
                </c:pt>
                <c:pt idx="475">
                  <c:v>172.47962763018006</c:v>
                </c:pt>
                <c:pt idx="476">
                  <c:v>170.74794285952873</c:v>
                </c:pt>
                <c:pt idx="477">
                  <c:v>169.00649390118849</c:v>
                </c:pt>
                <c:pt idx="478">
                  <c:v>167.25571586771261</c:v>
                </c:pt>
                <c:pt idx="479">
                  <c:v>165.4960459319669</c:v>
                </c:pt>
                <c:pt idx="480">
                  <c:v>163.72792321811636</c:v>
                </c:pt>
                <c:pt idx="481">
                  <c:v>161.95178869219043</c:v>
                </c:pt>
                <c:pt idx="482">
                  <c:v>160.16808505225512</c:v>
                </c:pt>
                <c:pt idx="483">
                  <c:v>158.37725661821818</c:v>
                </c:pt>
                <c:pt idx="484">
                  <c:v>156.57974922129577</c:v>
                </c:pt>
                <c:pt idx="485">
                  <c:v>154.7760100931672</c:v>
                </c:pt>
                <c:pt idx="486">
                  <c:v>152.96648775484593</c:v>
                </c:pt>
                <c:pt idx="487">
                  <c:v>151.15163190529395</c:v>
                </c:pt>
                <c:pt idx="488">
                  <c:v>149.33189330980753</c:v>
                </c:pt>
                <c:pt idx="489">
                  <c:v>147.50772368820157</c:v>
                </c:pt>
                <c:pt idx="490">
                  <c:v>145.67957560282076</c:v>
                </c:pt>
                <c:pt idx="491">
                  <c:v>143.84790234640502</c:v>
                </c:pt>
                <c:pt idx="492">
                  <c:v>142.0131578298367</c:v>
                </c:pt>
                <c:pt idx="493">
                  <c:v>140.17579646979786</c:v>
                </c:pt>
                <c:pt idx="494">
                  <c:v>138.33627307636505</c:v>
                </c:pt>
                <c:pt idx="495">
                  <c:v>136.49504274056949</c:v>
                </c:pt>
                <c:pt idx="496">
                  <c:v>134.65256072194995</c:v>
                </c:pt>
                <c:pt idx="497">
                  <c:v>132.80928233612727</c:v>
                </c:pt>
                <c:pt idx="498">
                  <c:v>130.96566284242672</c:v>
                </c:pt>
                <c:pt idx="499">
                  <c:v>129.12215733157683</c:v>
                </c:pt>
                <c:pt idx="500">
                  <c:v>127.27922061351252</c:v>
                </c:pt>
                <c:pt idx="501">
                  <c:v>125.43730710530943</c:v>
                </c:pt>
                <c:pt idx="502">
                  <c:v>123.59687071927753</c:v>
                </c:pt>
                <c:pt idx="503">
                  <c:v>121.75836475124133</c:v>
                </c:pt>
                <c:pt idx="504">
                  <c:v>119.92224176903444</c:v>
                </c:pt>
                <c:pt idx="505">
                  <c:v>118.08895350123548</c:v>
                </c:pt>
                <c:pt idx="506">
                  <c:v>116.2589507261728</c:v>
                </c:pt>
                <c:pt idx="507">
                  <c:v>114.43268316122554</c:v>
                </c:pt>
                <c:pt idx="508">
                  <c:v>112.61059935244774</c:v>
                </c:pt>
                <c:pt idx="509">
                  <c:v>110.79314656454265</c:v>
                </c:pt>
                <c:pt idx="510">
                  <c:v>108.98077067121466</c:v>
                </c:pt>
                <c:pt idx="511">
                  <c:v>107.17391604592497</c:v>
                </c:pt>
                <c:pt idx="512">
                  <c:v>105.37302545307816</c:v>
                </c:pt>
                <c:pt idx="513">
                  <c:v>103.57853993966638</c:v>
                </c:pt>
                <c:pt idx="514">
                  <c:v>101.79089872739738</c:v>
                </c:pt>
                <c:pt idx="515">
                  <c:v>100.01053910533255</c:v>
                </c:pt>
                <c:pt idx="516">
                  <c:v>98.237896323061818</c:v>
                </c:pt>
                <c:pt idx="517">
                  <c:v>96.473403484440908</c:v>
                </c:pt>
                <c:pt idx="518">
                  <c:v>94.717491441917019</c:v>
                </c:pt>
                <c:pt idx="519">
                  <c:v>92.970588691468706</c:v>
                </c:pt>
                <c:pt idx="520">
                  <c:v>91.233121268185599</c:v>
                </c:pt>
                <c:pt idx="521">
                  <c:v>89.50551264251331</c:v>
                </c:pt>
                <c:pt idx="522">
                  <c:v>87.788183617188537</c:v>
                </c:pt>
                <c:pt idx="523">
                  <c:v>86.081552224890032</c:v>
                </c:pt>
                <c:pt idx="524">
                  <c:v>84.386033626629484</c:v>
                </c:pt>
                <c:pt idx="525">
                  <c:v>82.702040010907695</c:v>
                </c:pt>
                <c:pt idx="526">
                  <c:v>81.029980493659821</c:v>
                </c:pt>
                <c:pt idx="527">
                  <c:v>79.370261019014833</c:v>
                </c:pt>
                <c:pt idx="528">
                  <c:v>77.723284260892257</c:v>
                </c:pt>
                <c:pt idx="529">
                  <c:v>76.089449525460481</c:v>
                </c:pt>
                <c:pt idx="530">
                  <c:v>74.469152654480524</c:v>
                </c:pt>
                <c:pt idx="531">
                  <c:v>72.862785929557916</c:v>
                </c:pt>
                <c:pt idx="532">
                  <c:v>71.270737977326391</c:v>
                </c:pt>
                <c:pt idx="533">
                  <c:v>69.693393675586009</c:v>
                </c:pt>
                <c:pt idx="534">
                  <c:v>68.131134060418375</c:v>
                </c:pt>
                <c:pt idx="535">
                  <c:v>66.584336234301404</c:v>
                </c:pt>
                <c:pt idx="536">
                  <c:v>65.053373275245477</c:v>
                </c:pt>
                <c:pt idx="537">
                  <c:v>63.538614146973543</c:v>
                </c:pt>
                <c:pt idx="538">
                  <c:v>62.040423610165718</c:v>
                </c:pt>
                <c:pt idx="539">
                  <c:v>60.559162134790483</c:v>
                </c:pt>
                <c:pt idx="540">
                  <c:v>59.095185813543495</c:v>
                </c:pt>
                <c:pt idx="541">
                  <c:v>57.648846276413792</c:v>
                </c:pt>
                <c:pt idx="542">
                  <c:v>56.220490606399551</c:v>
                </c:pt>
                <c:pt idx="543">
                  <c:v>54.810461256391861</c:v>
                </c:pt>
                <c:pt idx="544">
                  <c:v>53.419095967247372</c:v>
                </c:pt>
                <c:pt idx="545">
                  <c:v>52.046727687068838</c:v>
                </c:pt>
                <c:pt idx="546">
                  <c:v>50.693684491713796</c:v>
                </c:pt>
                <c:pt idx="547">
                  <c:v>49.360289506548341</c:v>
                </c:pt>
                <c:pt idx="548">
                  <c:v>48.04686082946715</c:v>
                </c:pt>
                <c:pt idx="549">
                  <c:v>46.753711455195798</c:v>
                </c:pt>
                <c:pt idx="550">
                  <c:v>45.48114920089472</c:v>
                </c:pt>
                <c:pt idx="551">
                  <c:v>44.229476633081845</c:v>
                </c:pt>
                <c:pt idx="552">
                  <c:v>42.998990995891688</c:v>
                </c:pt>
                <c:pt idx="553">
                  <c:v>41.789984140686812</c:v>
                </c:pt>
                <c:pt idx="554">
                  <c:v>40.602742457039909</c:v>
                </c:pt>
                <c:pt idx="555">
                  <c:v>39.437546805101135</c:v>
                </c:pt>
                <c:pt idx="556">
                  <c:v>38.29467244936788</c:v>
                </c:pt>
                <c:pt idx="557">
                  <c:v>37.174388993871375</c:v>
                </c:pt>
                <c:pt idx="558">
                  <c:v>36.076960318796793</c:v>
                </c:pt>
                <c:pt idx="559">
                  <c:v>35.00264451855017</c:v>
                </c:pt>
                <c:pt idx="560">
                  <c:v>33.95169384128738</c:v>
                </c:pt>
                <c:pt idx="561">
                  <c:v>32.92435462991989</c:v>
                </c:pt>
                <c:pt idx="562">
                  <c:v>31.920867264609242</c:v>
                </c:pt>
                <c:pt idx="563">
                  <c:v>30.941466106765958</c:v>
                </c:pt>
                <c:pt idx="564">
                  <c:v>29.986379444563383</c:v>
                </c:pt>
                <c:pt idx="565">
                  <c:v>29.05582943998148</c:v>
                </c:pt>
                <c:pt idx="566">
                  <c:v>28.150032077390662</c:v>
                </c:pt>
                <c:pt idx="567">
                  <c:v>27.269197113689216</c:v>
                </c:pt>
                <c:pt idx="568">
                  <c:v>26.413528030004343</c:v>
                </c:pt>
                <c:pt idx="569">
                  <c:v>25.583221984969128</c:v>
                </c:pt>
                <c:pt idx="570">
                  <c:v>24.778469769584916</c:v>
                </c:pt>
                <c:pt idx="571">
                  <c:v>23.999455763680473</c:v>
                </c:pt>
                <c:pt idx="572">
                  <c:v>23.246357893976707</c:v>
                </c:pt>
                <c:pt idx="573">
                  <c:v>22.519347593767392</c:v>
                </c:pt>
                <c:pt idx="574">
                  <c:v>21.818589764224114</c:v>
                </c:pt>
                <c:pt idx="575">
                  <c:v>21.144242737334864</c:v>
                </c:pt>
                <c:pt idx="576">
                  <c:v>20.496458240483634</c:v>
                </c:pt>
                <c:pt idx="577">
                  <c:v>19.875381362679619</c:v>
                </c:pt>
                <c:pt idx="578">
                  <c:v>19.281150522443411</c:v>
                </c:pt>
                <c:pt idx="579">
                  <c:v>18.713897437356039</c:v>
                </c:pt>
                <c:pt idx="580">
                  <c:v>18.173747095279467</c:v>
                </c:pt>
                <c:pt idx="581">
                  <c:v>17.660817727252578</c:v>
                </c:pt>
                <c:pt idx="582">
                  <c:v>17.175220782070198</c:v>
                </c:pt>
                <c:pt idx="583">
                  <c:v>16.717060902549079</c:v>
                </c:pt>
                <c:pt idx="584">
                  <c:v>16.28643590348689</c:v>
                </c:pt>
                <c:pt idx="585">
                  <c:v>15.883436751317802</c:v>
                </c:pt>
                <c:pt idx="586">
                  <c:v>15.508147545469555</c:v>
                </c:pt>
                <c:pt idx="587">
                  <c:v>15.160645501424924</c:v>
                </c:pt>
                <c:pt idx="588">
                  <c:v>14.841000935491323</c:v>
                </c:pt>
                <c:pt idx="589">
                  <c:v>14.549277251281225</c:v>
                </c:pt>
                <c:pt idx="590">
                  <c:v>14.285530927905654</c:v>
                </c:pt>
                <c:pt idx="591">
                  <c:v>14.049811509882858</c:v>
                </c:pt>
                <c:pt idx="592">
                  <c:v>13.842161598763596</c:v>
                </c:pt>
                <c:pt idx="593">
                  <c:v>13.662616846474393</c:v>
                </c:pt>
                <c:pt idx="594">
                  <c:v>13.511205950378979</c:v>
                </c:pt>
                <c:pt idx="595">
                  <c:v>13.387950650058684</c:v>
                </c:pt>
                <c:pt idx="596">
                  <c:v>13.292865725811325</c:v>
                </c:pt>
                <c:pt idx="597">
                  <c:v>13.225958998868137</c:v>
                </c:pt>
                <c:pt idx="598">
                  <c:v>13.18723133332756</c:v>
                </c:pt>
                <c:pt idx="599">
                  <c:v>13.176676639804811</c:v>
                </c:pt>
                <c:pt idx="600">
                  <c:v>0</c:v>
                </c:pt>
              </c:numCache>
            </c:numRef>
          </c:yVal>
          <c:smooth val="0"/>
          <c:extLst>
            <c:ext xmlns:c16="http://schemas.microsoft.com/office/drawing/2014/chart" uri="{C3380CC4-5D6E-409C-BE32-E72D297353CC}">
              <c16:uniqueId val="{00000000-0CE6-473D-93ED-0DD5850226A1}"/>
            </c:ext>
          </c:extLst>
        </c:ser>
        <c:dLbls>
          <c:showLegendKey val="0"/>
          <c:showVal val="0"/>
          <c:showCatName val="0"/>
          <c:showSerName val="0"/>
          <c:showPercent val="0"/>
          <c:showBubbleSize val="0"/>
        </c:dLbls>
        <c:axId val="1195762639"/>
        <c:axId val="1126247439"/>
      </c:scatterChart>
      <c:valAx>
        <c:axId val="1195762639"/>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r>
                  <a:rPr lang="en-US" baseline="0"/>
                  <a:t> (s)</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6247439"/>
        <c:crosses val="autoZero"/>
        <c:crossBetween val="midCat"/>
      </c:valAx>
      <c:valAx>
        <c:axId val="112624743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Switch Node Voltage (V)</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95762639"/>
        <c:crosses val="autoZero"/>
        <c:crossBetween val="midCat"/>
      </c:valAx>
      <c:spPr>
        <a:noFill/>
        <a:ln>
          <a:noFill/>
        </a:ln>
        <a:effectLst/>
      </c:spPr>
    </c:plotArea>
    <c:legend>
      <c:legendPos val="t"/>
      <c:layout>
        <c:manualLayout>
          <c:xMode val="edge"/>
          <c:yMode val="edge"/>
          <c:x val="0.12468007719860862"/>
          <c:y val="7.4201128769322E-2"/>
          <c:w val="0.24235224313371051"/>
          <c:h val="5.1646196300079751E-2"/>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fsw vs. Pout, no valley-skip</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'Other Calculations'!$V$1</c:f>
              <c:strCache>
                <c:ptCount val="1"/>
                <c:pt idx="0">
                  <c:v>Lp = 200uH</c:v>
                </c:pt>
              </c:strCache>
            </c:strRef>
          </c:tx>
          <c:spPr>
            <a:ln w="19050" cap="rnd">
              <a:solidFill>
                <a:schemeClr val="accent1"/>
              </a:solidFill>
              <a:round/>
            </a:ln>
            <a:effectLst/>
          </c:spPr>
          <c:marker>
            <c:symbol val="none"/>
          </c:marker>
          <c:xVal>
            <c:numRef>
              <c:f>'Other Calculations'!$G$2:$G$11</c:f>
              <c:numCache>
                <c:formatCode>General</c:formatCode>
                <c:ptCount val="10"/>
                <c:pt idx="0">
                  <c:v>6.5</c:v>
                </c:pt>
                <c:pt idx="1">
                  <c:v>13</c:v>
                </c:pt>
                <c:pt idx="2">
                  <c:v>19.5</c:v>
                </c:pt>
                <c:pt idx="3">
                  <c:v>26</c:v>
                </c:pt>
                <c:pt idx="4">
                  <c:v>32.5</c:v>
                </c:pt>
                <c:pt idx="5">
                  <c:v>39</c:v>
                </c:pt>
                <c:pt idx="6">
                  <c:v>45.5</c:v>
                </c:pt>
                <c:pt idx="7">
                  <c:v>52</c:v>
                </c:pt>
                <c:pt idx="8">
                  <c:v>58.5</c:v>
                </c:pt>
                <c:pt idx="9">
                  <c:v>65</c:v>
                </c:pt>
              </c:numCache>
            </c:numRef>
          </c:xVal>
          <c:yVal>
            <c:numRef>
              <c:f>'Other Calculations'!$J$2:$J$11</c:f>
              <c:numCache>
                <c:formatCode>General</c:formatCode>
                <c:ptCount val="10"/>
                <c:pt idx="0">
                  <c:v>543.57451811133944</c:v>
                </c:pt>
                <c:pt idx="1">
                  <c:v>340.34619825563453</c:v>
                </c:pt>
                <c:pt idx="2">
                  <c:v>249.09127688390402</c:v>
                </c:pt>
                <c:pt idx="3">
                  <c:v>196.7216395744571</c:v>
                </c:pt>
                <c:pt idx="4">
                  <c:v>162.64270565537049</c:v>
                </c:pt>
                <c:pt idx="5">
                  <c:v>138.66597629965329</c:v>
                </c:pt>
                <c:pt idx="6">
                  <c:v>120.86808788063159</c:v>
                </c:pt>
                <c:pt idx="7">
                  <c:v>107.12843987380491</c:v>
                </c:pt>
                <c:pt idx="8">
                  <c:v>96.198784631391234</c:v>
                </c:pt>
                <c:pt idx="9">
                  <c:v>87.295882753287543</c:v>
                </c:pt>
              </c:numCache>
            </c:numRef>
          </c:yVal>
          <c:smooth val="0"/>
          <c:extLst>
            <c:ext xmlns:c16="http://schemas.microsoft.com/office/drawing/2014/chart" uri="{C3380CC4-5D6E-409C-BE32-E72D297353CC}">
              <c16:uniqueId val="{00000000-A9AA-48CB-BB9F-E0A8740BE9E3}"/>
            </c:ext>
          </c:extLst>
        </c:ser>
        <c:dLbls>
          <c:showLegendKey val="0"/>
          <c:showVal val="0"/>
          <c:showCatName val="0"/>
          <c:showSerName val="0"/>
          <c:showPercent val="0"/>
          <c:showBubbleSize val="0"/>
        </c:dLbls>
        <c:axId val="1058129407"/>
        <c:axId val="1058188495"/>
      </c:scatterChart>
      <c:valAx>
        <c:axId val="1058129407"/>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Output</a:t>
                </a:r>
                <a:r>
                  <a:rPr lang="en-US" baseline="0"/>
                  <a:t> Power (W)</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8188495"/>
        <c:crosses val="autoZero"/>
        <c:crossBetween val="midCat"/>
      </c:valAx>
      <c:valAx>
        <c:axId val="105818849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Switching</a:t>
                </a:r>
                <a:r>
                  <a:rPr lang="en-US" baseline="0"/>
                  <a:t> Frequency (kHz)</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8129407"/>
        <c:crosses val="autoZero"/>
        <c:crossBetween val="midCat"/>
      </c:valAx>
      <c:spPr>
        <a:noFill/>
        <a:ln>
          <a:noFill/>
        </a:ln>
        <a:effectLst/>
      </c:spPr>
    </c:plotArea>
    <c:legend>
      <c:legendPos val="r"/>
      <c:layout>
        <c:manualLayout>
          <c:xMode val="edge"/>
          <c:yMode val="edge"/>
          <c:x val="0.59831590131265133"/>
          <c:y val="0.2058810617759661"/>
          <c:w val="0.32712177660590841"/>
          <c:h val="7.5392088885793199E-2"/>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Vsr at Vbulk,max</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'Other Calculations'!$V$4</c:f>
              <c:strCache>
                <c:ptCount val="1"/>
                <c:pt idx="0">
                  <c:v>Vin = 90Vrms</c:v>
                </c:pt>
              </c:strCache>
            </c:strRef>
          </c:tx>
          <c:spPr>
            <a:ln w="28575" cap="rnd">
              <a:solidFill>
                <a:schemeClr val="accent1"/>
              </a:solidFill>
              <a:round/>
            </a:ln>
            <a:effectLst/>
          </c:spPr>
          <c:marker>
            <c:symbol val="none"/>
          </c:marker>
          <c:xVal>
            <c:numRef>
              <c:f>('Waveform Data'!$B$2:$B$202,'Waveform Data'!$C$2:$C$201,'Waveform Data'!$D$2:$D$51,'Waveform Data'!$X$48)</c:f>
              <c:numCache>
                <c:formatCode>General</c:formatCode>
                <c:ptCount val="452"/>
                <c:pt idx="0">
                  <c:v>0</c:v>
                </c:pt>
                <c:pt idx="1">
                  <c:v>3.1840990615552565E-8</c:v>
                </c:pt>
                <c:pt idx="2">
                  <c:v>6.3681981231105129E-8</c:v>
                </c:pt>
                <c:pt idx="3">
                  <c:v>9.5522971846657687E-8</c:v>
                </c:pt>
                <c:pt idx="4">
                  <c:v>1.2736396246221026E-7</c:v>
                </c:pt>
                <c:pt idx="5">
                  <c:v>1.5920495307776283E-7</c:v>
                </c:pt>
                <c:pt idx="6">
                  <c:v>1.910459436933154E-7</c:v>
                </c:pt>
                <c:pt idx="7">
                  <c:v>2.2288693430886797E-7</c:v>
                </c:pt>
                <c:pt idx="8">
                  <c:v>2.5472792492442052E-7</c:v>
                </c:pt>
                <c:pt idx="9">
                  <c:v>2.8656891553997306E-7</c:v>
                </c:pt>
                <c:pt idx="10">
                  <c:v>3.1840990615552561E-7</c:v>
                </c:pt>
                <c:pt idx="11">
                  <c:v>3.5025089677107815E-7</c:v>
                </c:pt>
                <c:pt idx="12">
                  <c:v>3.8209188738663069E-7</c:v>
                </c:pt>
                <c:pt idx="13">
                  <c:v>4.1393287800218324E-7</c:v>
                </c:pt>
                <c:pt idx="14">
                  <c:v>4.4577386861773578E-7</c:v>
                </c:pt>
                <c:pt idx="15">
                  <c:v>4.7761485923328833E-7</c:v>
                </c:pt>
                <c:pt idx="16">
                  <c:v>5.0945584984884093E-7</c:v>
                </c:pt>
                <c:pt idx="17">
                  <c:v>5.4129684046439352E-7</c:v>
                </c:pt>
                <c:pt idx="18">
                  <c:v>5.7313783107994612E-7</c:v>
                </c:pt>
                <c:pt idx="19">
                  <c:v>6.0497882169549872E-7</c:v>
                </c:pt>
                <c:pt idx="20">
                  <c:v>6.3681981231105132E-7</c:v>
                </c:pt>
                <c:pt idx="21">
                  <c:v>6.6866080292660391E-7</c:v>
                </c:pt>
                <c:pt idx="22">
                  <c:v>7.0050179354215651E-7</c:v>
                </c:pt>
                <c:pt idx="23">
                  <c:v>7.3234278415770911E-7</c:v>
                </c:pt>
                <c:pt idx="24">
                  <c:v>7.6418377477326171E-7</c:v>
                </c:pt>
                <c:pt idx="25">
                  <c:v>7.9602476538881431E-7</c:v>
                </c:pt>
                <c:pt idx="26">
                  <c:v>8.278657560043669E-7</c:v>
                </c:pt>
                <c:pt idx="27">
                  <c:v>8.597067466199195E-7</c:v>
                </c:pt>
                <c:pt idx="28">
                  <c:v>8.915477372354721E-7</c:v>
                </c:pt>
                <c:pt idx="29">
                  <c:v>9.233887278510247E-7</c:v>
                </c:pt>
                <c:pt idx="30">
                  <c:v>9.5522971846657729E-7</c:v>
                </c:pt>
                <c:pt idx="31">
                  <c:v>9.8707070908212979E-7</c:v>
                </c:pt>
                <c:pt idx="32">
                  <c:v>1.0189116996976823E-6</c:v>
                </c:pt>
                <c:pt idx="33">
                  <c:v>1.0507526903132348E-6</c:v>
                </c:pt>
                <c:pt idx="34">
                  <c:v>1.0825936809287873E-6</c:v>
                </c:pt>
                <c:pt idx="35">
                  <c:v>1.1144346715443398E-6</c:v>
                </c:pt>
                <c:pt idx="36">
                  <c:v>1.1462756621598922E-6</c:v>
                </c:pt>
                <c:pt idx="37">
                  <c:v>1.1781166527754447E-6</c:v>
                </c:pt>
                <c:pt idx="38">
                  <c:v>1.2099576433909972E-6</c:v>
                </c:pt>
                <c:pt idx="39">
                  <c:v>1.2417986340065497E-6</c:v>
                </c:pt>
                <c:pt idx="40">
                  <c:v>1.2736396246221022E-6</c:v>
                </c:pt>
                <c:pt idx="41">
                  <c:v>1.3054806152376547E-6</c:v>
                </c:pt>
                <c:pt idx="42">
                  <c:v>1.3373216058532072E-6</c:v>
                </c:pt>
                <c:pt idx="43">
                  <c:v>1.3691625964687597E-6</c:v>
                </c:pt>
                <c:pt idx="44">
                  <c:v>1.4010035870843122E-6</c:v>
                </c:pt>
                <c:pt idx="45">
                  <c:v>1.4328445776998647E-6</c:v>
                </c:pt>
                <c:pt idx="46">
                  <c:v>1.4646855683154172E-6</c:v>
                </c:pt>
                <c:pt idx="47">
                  <c:v>1.4965265589309697E-6</c:v>
                </c:pt>
                <c:pt idx="48">
                  <c:v>1.5283675495465221E-6</c:v>
                </c:pt>
                <c:pt idx="49">
                  <c:v>1.5602085401620746E-6</c:v>
                </c:pt>
                <c:pt idx="50">
                  <c:v>1.5920495307776271E-6</c:v>
                </c:pt>
                <c:pt idx="51">
                  <c:v>1.6238905213931796E-6</c:v>
                </c:pt>
                <c:pt idx="52">
                  <c:v>1.6557315120087321E-6</c:v>
                </c:pt>
                <c:pt idx="53">
                  <c:v>1.6875725026242846E-6</c:v>
                </c:pt>
                <c:pt idx="54">
                  <c:v>1.7194134932398371E-6</c:v>
                </c:pt>
                <c:pt idx="55">
                  <c:v>1.7512544838553896E-6</c:v>
                </c:pt>
                <c:pt idx="56">
                  <c:v>1.7830954744709421E-6</c:v>
                </c:pt>
                <c:pt idx="57">
                  <c:v>1.8149364650864946E-6</c:v>
                </c:pt>
                <c:pt idx="58">
                  <c:v>1.8467774557020471E-6</c:v>
                </c:pt>
                <c:pt idx="59">
                  <c:v>1.8786184463175996E-6</c:v>
                </c:pt>
                <c:pt idx="60">
                  <c:v>1.910459436933152E-6</c:v>
                </c:pt>
                <c:pt idx="61">
                  <c:v>1.9423004275487045E-6</c:v>
                </c:pt>
                <c:pt idx="62">
                  <c:v>1.974141418164257E-6</c:v>
                </c:pt>
                <c:pt idx="63">
                  <c:v>2.0059824087798095E-6</c:v>
                </c:pt>
                <c:pt idx="64">
                  <c:v>2.037823399395362E-6</c:v>
                </c:pt>
                <c:pt idx="65">
                  <c:v>2.0696643900109145E-6</c:v>
                </c:pt>
                <c:pt idx="66">
                  <c:v>2.101505380626467E-6</c:v>
                </c:pt>
                <c:pt idx="67">
                  <c:v>2.1333463712420195E-6</c:v>
                </c:pt>
                <c:pt idx="68">
                  <c:v>2.165187361857572E-6</c:v>
                </c:pt>
                <c:pt idx="69">
                  <c:v>2.1970283524731245E-6</c:v>
                </c:pt>
                <c:pt idx="70">
                  <c:v>2.228869343088677E-6</c:v>
                </c:pt>
                <c:pt idx="71">
                  <c:v>2.2607103337042295E-6</c:v>
                </c:pt>
                <c:pt idx="72">
                  <c:v>2.2925513243197819E-6</c:v>
                </c:pt>
                <c:pt idx="73">
                  <c:v>2.3243923149353344E-6</c:v>
                </c:pt>
                <c:pt idx="74">
                  <c:v>2.3562333055508869E-6</c:v>
                </c:pt>
                <c:pt idx="75">
                  <c:v>2.3880742961664394E-6</c:v>
                </c:pt>
                <c:pt idx="76">
                  <c:v>2.4199152867819919E-6</c:v>
                </c:pt>
                <c:pt idx="77">
                  <c:v>2.4517562773975444E-6</c:v>
                </c:pt>
                <c:pt idx="78">
                  <c:v>2.4835972680130969E-6</c:v>
                </c:pt>
                <c:pt idx="79">
                  <c:v>2.5154382586286494E-6</c:v>
                </c:pt>
                <c:pt idx="80">
                  <c:v>2.5472792492442019E-6</c:v>
                </c:pt>
                <c:pt idx="81">
                  <c:v>2.5791202398597544E-6</c:v>
                </c:pt>
                <c:pt idx="82">
                  <c:v>2.6109612304753069E-6</c:v>
                </c:pt>
                <c:pt idx="83">
                  <c:v>2.6428022210908594E-6</c:v>
                </c:pt>
                <c:pt idx="84">
                  <c:v>2.6746432117064118E-6</c:v>
                </c:pt>
                <c:pt idx="85">
                  <c:v>2.7064842023219643E-6</c:v>
                </c:pt>
                <c:pt idx="86">
                  <c:v>2.7383251929375168E-6</c:v>
                </c:pt>
                <c:pt idx="87">
                  <c:v>2.7701661835530693E-6</c:v>
                </c:pt>
                <c:pt idx="88">
                  <c:v>2.8020071741686218E-6</c:v>
                </c:pt>
                <c:pt idx="89">
                  <c:v>2.8338481647841743E-6</c:v>
                </c:pt>
                <c:pt idx="90">
                  <c:v>2.8656891553997268E-6</c:v>
                </c:pt>
                <c:pt idx="91">
                  <c:v>2.8975301460152793E-6</c:v>
                </c:pt>
                <c:pt idx="92">
                  <c:v>2.9293711366308318E-6</c:v>
                </c:pt>
                <c:pt idx="93">
                  <c:v>2.9612121272463843E-6</c:v>
                </c:pt>
                <c:pt idx="94">
                  <c:v>2.9930531178619368E-6</c:v>
                </c:pt>
                <c:pt idx="95">
                  <c:v>3.0248941084774893E-6</c:v>
                </c:pt>
                <c:pt idx="96">
                  <c:v>3.0567350990930417E-6</c:v>
                </c:pt>
                <c:pt idx="97">
                  <c:v>3.0885760897085942E-6</c:v>
                </c:pt>
                <c:pt idx="98">
                  <c:v>3.1204170803241467E-6</c:v>
                </c:pt>
                <c:pt idx="99">
                  <c:v>3.1522580709396992E-6</c:v>
                </c:pt>
                <c:pt idx="100">
                  <c:v>3.1840990615552517E-6</c:v>
                </c:pt>
                <c:pt idx="101">
                  <c:v>3.2159400521708042E-6</c:v>
                </c:pt>
                <c:pt idx="102">
                  <c:v>3.2477810427863567E-6</c:v>
                </c:pt>
                <c:pt idx="103">
                  <c:v>3.2796220334019092E-6</c:v>
                </c:pt>
                <c:pt idx="104">
                  <c:v>3.3114630240174617E-6</c:v>
                </c:pt>
                <c:pt idx="105">
                  <c:v>3.3433040146330142E-6</c:v>
                </c:pt>
                <c:pt idx="106">
                  <c:v>3.3751450052485667E-6</c:v>
                </c:pt>
                <c:pt idx="107">
                  <c:v>3.4069859958641192E-6</c:v>
                </c:pt>
                <c:pt idx="108">
                  <c:v>3.4388269864796716E-6</c:v>
                </c:pt>
                <c:pt idx="109">
                  <c:v>3.4706679770952241E-6</c:v>
                </c:pt>
                <c:pt idx="110">
                  <c:v>3.5025089677107766E-6</c:v>
                </c:pt>
                <c:pt idx="111">
                  <c:v>3.5343499583263291E-6</c:v>
                </c:pt>
                <c:pt idx="112">
                  <c:v>3.5661909489418816E-6</c:v>
                </c:pt>
                <c:pt idx="113">
                  <c:v>3.5980319395574341E-6</c:v>
                </c:pt>
                <c:pt idx="114">
                  <c:v>3.6298729301729866E-6</c:v>
                </c:pt>
                <c:pt idx="115">
                  <c:v>3.6617139207885391E-6</c:v>
                </c:pt>
                <c:pt idx="116">
                  <c:v>3.6935549114040916E-6</c:v>
                </c:pt>
                <c:pt idx="117">
                  <c:v>3.7253959020196441E-6</c:v>
                </c:pt>
                <c:pt idx="118">
                  <c:v>3.7572368926351966E-6</c:v>
                </c:pt>
                <c:pt idx="119">
                  <c:v>3.7890778832507491E-6</c:v>
                </c:pt>
                <c:pt idx="120">
                  <c:v>3.8209188738663016E-6</c:v>
                </c:pt>
                <c:pt idx="121">
                  <c:v>3.852759864481854E-6</c:v>
                </c:pt>
                <c:pt idx="122">
                  <c:v>3.8846008550974065E-6</c:v>
                </c:pt>
                <c:pt idx="123">
                  <c:v>3.916441845712959E-6</c:v>
                </c:pt>
                <c:pt idx="124">
                  <c:v>3.9482828363285115E-6</c:v>
                </c:pt>
                <c:pt idx="125">
                  <c:v>3.980123826944064E-6</c:v>
                </c:pt>
                <c:pt idx="126">
                  <c:v>4.0119648175596165E-6</c:v>
                </c:pt>
                <c:pt idx="127">
                  <c:v>4.043805808175169E-6</c:v>
                </c:pt>
                <c:pt idx="128">
                  <c:v>4.0756467987907215E-6</c:v>
                </c:pt>
                <c:pt idx="129">
                  <c:v>4.107487789406274E-6</c:v>
                </c:pt>
                <c:pt idx="130">
                  <c:v>4.1393287800218265E-6</c:v>
                </c:pt>
                <c:pt idx="131">
                  <c:v>4.171169770637379E-6</c:v>
                </c:pt>
                <c:pt idx="132">
                  <c:v>4.2030107612529315E-6</c:v>
                </c:pt>
                <c:pt idx="133">
                  <c:v>4.2348517518684839E-6</c:v>
                </c:pt>
                <c:pt idx="134">
                  <c:v>4.2666927424840364E-6</c:v>
                </c:pt>
                <c:pt idx="135">
                  <c:v>4.2985337330995889E-6</c:v>
                </c:pt>
                <c:pt idx="136">
                  <c:v>4.3303747237151414E-6</c:v>
                </c:pt>
                <c:pt idx="137">
                  <c:v>4.3622157143306939E-6</c:v>
                </c:pt>
                <c:pt idx="138">
                  <c:v>4.3940567049462464E-6</c:v>
                </c:pt>
                <c:pt idx="139">
                  <c:v>4.4258976955617989E-6</c:v>
                </c:pt>
                <c:pt idx="140">
                  <c:v>4.4577386861773514E-6</c:v>
                </c:pt>
                <c:pt idx="141">
                  <c:v>4.4895796767929039E-6</c:v>
                </c:pt>
                <c:pt idx="142">
                  <c:v>4.5214206674084564E-6</c:v>
                </c:pt>
                <c:pt idx="143">
                  <c:v>4.5532616580240089E-6</c:v>
                </c:pt>
                <c:pt idx="144">
                  <c:v>4.5851026486395614E-6</c:v>
                </c:pt>
                <c:pt idx="145">
                  <c:v>4.6169436392551138E-6</c:v>
                </c:pt>
                <c:pt idx="146">
                  <c:v>4.6487846298706663E-6</c:v>
                </c:pt>
                <c:pt idx="147">
                  <c:v>4.6806256204862188E-6</c:v>
                </c:pt>
                <c:pt idx="148">
                  <c:v>4.7124666111017713E-6</c:v>
                </c:pt>
                <c:pt idx="149">
                  <c:v>4.7443076017173238E-6</c:v>
                </c:pt>
                <c:pt idx="150">
                  <c:v>4.7761485923328763E-6</c:v>
                </c:pt>
                <c:pt idx="151">
                  <c:v>4.8079895829484288E-6</c:v>
                </c:pt>
                <c:pt idx="152">
                  <c:v>4.8398305735639813E-6</c:v>
                </c:pt>
                <c:pt idx="153">
                  <c:v>4.8716715641795338E-6</c:v>
                </c:pt>
                <c:pt idx="154">
                  <c:v>4.9035125547950863E-6</c:v>
                </c:pt>
                <c:pt idx="155">
                  <c:v>4.9353535454106388E-6</c:v>
                </c:pt>
                <c:pt idx="156">
                  <c:v>4.9671945360261913E-6</c:v>
                </c:pt>
                <c:pt idx="157">
                  <c:v>4.9990355266417437E-6</c:v>
                </c:pt>
                <c:pt idx="158">
                  <c:v>5.0308765172572962E-6</c:v>
                </c:pt>
                <c:pt idx="159">
                  <c:v>5.0627175078728487E-6</c:v>
                </c:pt>
                <c:pt idx="160">
                  <c:v>5.0945584984884012E-6</c:v>
                </c:pt>
                <c:pt idx="161">
                  <c:v>5.1263994891039537E-6</c:v>
                </c:pt>
                <c:pt idx="162">
                  <c:v>5.1582404797195062E-6</c:v>
                </c:pt>
                <c:pt idx="163">
                  <c:v>5.1900814703350587E-6</c:v>
                </c:pt>
                <c:pt idx="164">
                  <c:v>5.2219224609506112E-6</c:v>
                </c:pt>
                <c:pt idx="165">
                  <c:v>5.2537634515661637E-6</c:v>
                </c:pt>
                <c:pt idx="166">
                  <c:v>5.2856044421817162E-6</c:v>
                </c:pt>
                <c:pt idx="167">
                  <c:v>5.3174454327972687E-6</c:v>
                </c:pt>
                <c:pt idx="168">
                  <c:v>5.3492864234128212E-6</c:v>
                </c:pt>
                <c:pt idx="169">
                  <c:v>5.3811274140283736E-6</c:v>
                </c:pt>
                <c:pt idx="170">
                  <c:v>5.4129684046439261E-6</c:v>
                </c:pt>
                <c:pt idx="171">
                  <c:v>5.4448093952594786E-6</c:v>
                </c:pt>
                <c:pt idx="172">
                  <c:v>5.4766503858750311E-6</c:v>
                </c:pt>
                <c:pt idx="173">
                  <c:v>5.5084913764905836E-6</c:v>
                </c:pt>
                <c:pt idx="174">
                  <c:v>5.5403323671061361E-6</c:v>
                </c:pt>
                <c:pt idx="175">
                  <c:v>5.5721733577216886E-6</c:v>
                </c:pt>
                <c:pt idx="176">
                  <c:v>5.6040143483372411E-6</c:v>
                </c:pt>
                <c:pt idx="177">
                  <c:v>5.6358553389527936E-6</c:v>
                </c:pt>
                <c:pt idx="178">
                  <c:v>5.6676963295683461E-6</c:v>
                </c:pt>
                <c:pt idx="179">
                  <c:v>5.6995373201838986E-6</c:v>
                </c:pt>
                <c:pt idx="180">
                  <c:v>5.7313783107994511E-6</c:v>
                </c:pt>
                <c:pt idx="181">
                  <c:v>5.7632193014150035E-6</c:v>
                </c:pt>
                <c:pt idx="182">
                  <c:v>5.795060292030556E-6</c:v>
                </c:pt>
                <c:pt idx="183">
                  <c:v>5.8269012826461085E-6</c:v>
                </c:pt>
                <c:pt idx="184">
                  <c:v>5.858742273261661E-6</c:v>
                </c:pt>
                <c:pt idx="185">
                  <c:v>5.8905832638772135E-6</c:v>
                </c:pt>
                <c:pt idx="186">
                  <c:v>5.922424254492766E-6</c:v>
                </c:pt>
                <c:pt idx="187">
                  <c:v>5.9542652451083185E-6</c:v>
                </c:pt>
                <c:pt idx="188">
                  <c:v>5.986106235723871E-6</c:v>
                </c:pt>
                <c:pt idx="189">
                  <c:v>6.0179472263394235E-6</c:v>
                </c:pt>
                <c:pt idx="190">
                  <c:v>6.049788216954976E-6</c:v>
                </c:pt>
                <c:pt idx="191">
                  <c:v>6.0816292075705285E-6</c:v>
                </c:pt>
                <c:pt idx="192">
                  <c:v>6.113470198186081E-6</c:v>
                </c:pt>
                <c:pt idx="193">
                  <c:v>6.1453111888016334E-6</c:v>
                </c:pt>
                <c:pt idx="194">
                  <c:v>6.1771521794171859E-6</c:v>
                </c:pt>
                <c:pt idx="195">
                  <c:v>6.2089931700327384E-6</c:v>
                </c:pt>
                <c:pt idx="196">
                  <c:v>6.2408341606482909E-6</c:v>
                </c:pt>
                <c:pt idx="197">
                  <c:v>6.2726751512638434E-6</c:v>
                </c:pt>
                <c:pt idx="198">
                  <c:v>6.3045161418793959E-6</c:v>
                </c:pt>
                <c:pt idx="199">
                  <c:v>6.3363571324949484E-6</c:v>
                </c:pt>
                <c:pt idx="200">
                  <c:v>6.3681981231105009E-6</c:v>
                </c:pt>
                <c:pt idx="201">
                  <c:v>6.3914121609154152E-6</c:v>
                </c:pt>
                <c:pt idx="202">
                  <c:v>6.4146261987203294E-6</c:v>
                </c:pt>
                <c:pt idx="203">
                  <c:v>6.4378402365252437E-6</c:v>
                </c:pt>
                <c:pt idx="204">
                  <c:v>6.461054274330158E-6</c:v>
                </c:pt>
                <c:pt idx="205">
                  <c:v>6.4842683121350723E-6</c:v>
                </c:pt>
                <c:pt idx="206">
                  <c:v>6.5074823499399865E-6</c:v>
                </c:pt>
                <c:pt idx="207">
                  <c:v>6.5306963877449008E-6</c:v>
                </c:pt>
                <c:pt idx="208">
                  <c:v>6.5539104255498151E-6</c:v>
                </c:pt>
                <c:pt idx="209">
                  <c:v>6.5771244633547294E-6</c:v>
                </c:pt>
                <c:pt idx="210">
                  <c:v>6.6003385011596436E-6</c:v>
                </c:pt>
                <c:pt idx="211">
                  <c:v>6.6235525389645579E-6</c:v>
                </c:pt>
                <c:pt idx="212">
                  <c:v>6.6467665767694722E-6</c:v>
                </c:pt>
                <c:pt idx="213">
                  <c:v>6.6699806145743865E-6</c:v>
                </c:pt>
                <c:pt idx="214">
                  <c:v>6.6931946523793007E-6</c:v>
                </c:pt>
                <c:pt idx="215">
                  <c:v>6.716408690184215E-6</c:v>
                </c:pt>
                <c:pt idx="216">
                  <c:v>6.7396227279891293E-6</c:v>
                </c:pt>
                <c:pt idx="217">
                  <c:v>6.7628367657940435E-6</c:v>
                </c:pt>
                <c:pt idx="218">
                  <c:v>6.7860508035989578E-6</c:v>
                </c:pt>
                <c:pt idx="219">
                  <c:v>6.8092648414038721E-6</c:v>
                </c:pt>
                <c:pt idx="220">
                  <c:v>6.8324788792087864E-6</c:v>
                </c:pt>
                <c:pt idx="221">
                  <c:v>6.8556929170137006E-6</c:v>
                </c:pt>
                <c:pt idx="222">
                  <c:v>6.8789069548186149E-6</c:v>
                </c:pt>
                <c:pt idx="223">
                  <c:v>6.9021209926235292E-6</c:v>
                </c:pt>
                <c:pt idx="224">
                  <c:v>6.9253350304284435E-6</c:v>
                </c:pt>
                <c:pt idx="225">
                  <c:v>6.9485490682333577E-6</c:v>
                </c:pt>
                <c:pt idx="226">
                  <c:v>6.971763106038272E-6</c:v>
                </c:pt>
                <c:pt idx="227">
                  <c:v>6.9949771438431863E-6</c:v>
                </c:pt>
                <c:pt idx="228">
                  <c:v>7.0181911816481006E-6</c:v>
                </c:pt>
                <c:pt idx="229">
                  <c:v>7.0414052194530148E-6</c:v>
                </c:pt>
                <c:pt idx="230">
                  <c:v>7.0646192572579291E-6</c:v>
                </c:pt>
                <c:pt idx="231">
                  <c:v>7.0878332950628434E-6</c:v>
                </c:pt>
                <c:pt idx="232">
                  <c:v>7.1110473328677577E-6</c:v>
                </c:pt>
                <c:pt idx="233">
                  <c:v>7.1342613706726719E-6</c:v>
                </c:pt>
                <c:pt idx="234">
                  <c:v>7.1574754084775862E-6</c:v>
                </c:pt>
                <c:pt idx="235">
                  <c:v>7.1806894462825005E-6</c:v>
                </c:pt>
                <c:pt idx="236">
                  <c:v>7.2039034840874148E-6</c:v>
                </c:pt>
                <c:pt idx="237">
                  <c:v>7.227117521892329E-6</c:v>
                </c:pt>
                <c:pt idx="238">
                  <c:v>7.2503315596972433E-6</c:v>
                </c:pt>
                <c:pt idx="239">
                  <c:v>7.2735455975021576E-6</c:v>
                </c:pt>
                <c:pt idx="240">
                  <c:v>7.2967596353070719E-6</c:v>
                </c:pt>
                <c:pt idx="241">
                  <c:v>7.3199736731119861E-6</c:v>
                </c:pt>
                <c:pt idx="242">
                  <c:v>7.3431877109169004E-6</c:v>
                </c:pt>
                <c:pt idx="243">
                  <c:v>7.3664017487218147E-6</c:v>
                </c:pt>
                <c:pt idx="244">
                  <c:v>7.389615786526729E-6</c:v>
                </c:pt>
                <c:pt idx="245">
                  <c:v>7.4128298243316432E-6</c:v>
                </c:pt>
                <c:pt idx="246">
                  <c:v>7.4360438621365575E-6</c:v>
                </c:pt>
                <c:pt idx="247">
                  <c:v>7.4592578999414718E-6</c:v>
                </c:pt>
                <c:pt idx="248">
                  <c:v>7.482471937746386E-6</c:v>
                </c:pt>
                <c:pt idx="249">
                  <c:v>7.5056859755513003E-6</c:v>
                </c:pt>
                <c:pt idx="250">
                  <c:v>7.5289000133562146E-6</c:v>
                </c:pt>
                <c:pt idx="251">
                  <c:v>7.5521140511611289E-6</c:v>
                </c:pt>
                <c:pt idx="252">
                  <c:v>7.5753280889660431E-6</c:v>
                </c:pt>
                <c:pt idx="253">
                  <c:v>7.5985421267709574E-6</c:v>
                </c:pt>
                <c:pt idx="254">
                  <c:v>7.6217561645758717E-6</c:v>
                </c:pt>
                <c:pt idx="255">
                  <c:v>7.644970202380786E-6</c:v>
                </c:pt>
                <c:pt idx="256">
                  <c:v>7.6681842401856994E-6</c:v>
                </c:pt>
                <c:pt idx="257">
                  <c:v>7.6913982779906128E-6</c:v>
                </c:pt>
                <c:pt idx="258">
                  <c:v>7.7146123157955262E-6</c:v>
                </c:pt>
                <c:pt idx="259">
                  <c:v>7.7378263536004397E-6</c:v>
                </c:pt>
                <c:pt idx="260">
                  <c:v>7.7610403914053531E-6</c:v>
                </c:pt>
                <c:pt idx="261">
                  <c:v>7.7842544292102665E-6</c:v>
                </c:pt>
                <c:pt idx="262">
                  <c:v>7.80746846701518E-6</c:v>
                </c:pt>
                <c:pt idx="263">
                  <c:v>7.8306825048200934E-6</c:v>
                </c:pt>
                <c:pt idx="264">
                  <c:v>7.8538965426250068E-6</c:v>
                </c:pt>
                <c:pt idx="265">
                  <c:v>7.8771105804299202E-6</c:v>
                </c:pt>
                <c:pt idx="266">
                  <c:v>7.9003246182348337E-6</c:v>
                </c:pt>
                <c:pt idx="267">
                  <c:v>7.9235386560397471E-6</c:v>
                </c:pt>
                <c:pt idx="268">
                  <c:v>7.9467526938446605E-6</c:v>
                </c:pt>
                <c:pt idx="269">
                  <c:v>7.9699667316495739E-6</c:v>
                </c:pt>
                <c:pt idx="270">
                  <c:v>7.9931807694544874E-6</c:v>
                </c:pt>
                <c:pt idx="271">
                  <c:v>8.0163948072594008E-6</c:v>
                </c:pt>
                <c:pt idx="272">
                  <c:v>8.0396088450643142E-6</c:v>
                </c:pt>
                <c:pt idx="273">
                  <c:v>8.0628228828692277E-6</c:v>
                </c:pt>
                <c:pt idx="274">
                  <c:v>8.0860369206741411E-6</c:v>
                </c:pt>
                <c:pt idx="275">
                  <c:v>8.1092509584790545E-6</c:v>
                </c:pt>
                <c:pt idx="276">
                  <c:v>8.1324649962839679E-6</c:v>
                </c:pt>
                <c:pt idx="277">
                  <c:v>8.1556790340888814E-6</c:v>
                </c:pt>
                <c:pt idx="278">
                  <c:v>8.1788930718937948E-6</c:v>
                </c:pt>
                <c:pt idx="279">
                  <c:v>8.2021071096987082E-6</c:v>
                </c:pt>
                <c:pt idx="280">
                  <c:v>8.2253211475036216E-6</c:v>
                </c:pt>
                <c:pt idx="281">
                  <c:v>8.2485351853085351E-6</c:v>
                </c:pt>
                <c:pt idx="282">
                  <c:v>8.2717492231134485E-6</c:v>
                </c:pt>
                <c:pt idx="283">
                  <c:v>8.2949632609183619E-6</c:v>
                </c:pt>
                <c:pt idx="284">
                  <c:v>8.3181772987232754E-6</c:v>
                </c:pt>
                <c:pt idx="285">
                  <c:v>8.3413913365281888E-6</c:v>
                </c:pt>
                <c:pt idx="286">
                  <c:v>8.3646053743331022E-6</c:v>
                </c:pt>
                <c:pt idx="287">
                  <c:v>8.3878194121380156E-6</c:v>
                </c:pt>
                <c:pt idx="288">
                  <c:v>8.4110334499429291E-6</c:v>
                </c:pt>
                <c:pt idx="289">
                  <c:v>8.4342474877478425E-6</c:v>
                </c:pt>
                <c:pt idx="290">
                  <c:v>8.4574615255527559E-6</c:v>
                </c:pt>
                <c:pt idx="291">
                  <c:v>8.4806755633576693E-6</c:v>
                </c:pt>
                <c:pt idx="292">
                  <c:v>8.5038896011625828E-6</c:v>
                </c:pt>
                <c:pt idx="293">
                  <c:v>8.5271036389674962E-6</c:v>
                </c:pt>
                <c:pt idx="294">
                  <c:v>8.5503176767724096E-6</c:v>
                </c:pt>
                <c:pt idx="295">
                  <c:v>8.5735317145773231E-6</c:v>
                </c:pt>
                <c:pt idx="296">
                  <c:v>8.5967457523822365E-6</c:v>
                </c:pt>
                <c:pt idx="297">
                  <c:v>8.6199597901871499E-6</c:v>
                </c:pt>
                <c:pt idx="298">
                  <c:v>8.6431738279920633E-6</c:v>
                </c:pt>
                <c:pt idx="299">
                  <c:v>8.6663878657969768E-6</c:v>
                </c:pt>
                <c:pt idx="300">
                  <c:v>8.6896019036018902E-6</c:v>
                </c:pt>
                <c:pt idx="301">
                  <c:v>8.7128159414068036E-6</c:v>
                </c:pt>
                <c:pt idx="302">
                  <c:v>8.736029979211717E-6</c:v>
                </c:pt>
                <c:pt idx="303">
                  <c:v>8.7592440170166305E-6</c:v>
                </c:pt>
                <c:pt idx="304">
                  <c:v>8.7824580548215439E-6</c:v>
                </c:pt>
                <c:pt idx="305">
                  <c:v>8.8056720926264573E-6</c:v>
                </c:pt>
                <c:pt idx="306">
                  <c:v>8.8288861304313708E-6</c:v>
                </c:pt>
                <c:pt idx="307">
                  <c:v>8.8521001682362842E-6</c:v>
                </c:pt>
                <c:pt idx="308">
                  <c:v>8.8753142060411976E-6</c:v>
                </c:pt>
                <c:pt idx="309">
                  <c:v>8.898528243846111E-6</c:v>
                </c:pt>
                <c:pt idx="310">
                  <c:v>8.9217422816510245E-6</c:v>
                </c:pt>
                <c:pt idx="311">
                  <c:v>8.9449563194559379E-6</c:v>
                </c:pt>
                <c:pt idx="312">
                  <c:v>8.9681703572608513E-6</c:v>
                </c:pt>
                <c:pt idx="313">
                  <c:v>8.9913843950657647E-6</c:v>
                </c:pt>
                <c:pt idx="314">
                  <c:v>9.0145984328706782E-6</c:v>
                </c:pt>
                <c:pt idx="315">
                  <c:v>9.0378124706755916E-6</c:v>
                </c:pt>
                <c:pt idx="316">
                  <c:v>9.061026508480505E-6</c:v>
                </c:pt>
                <c:pt idx="317">
                  <c:v>9.0842405462854184E-6</c:v>
                </c:pt>
                <c:pt idx="318">
                  <c:v>9.1074545840903319E-6</c:v>
                </c:pt>
                <c:pt idx="319">
                  <c:v>9.1306686218952453E-6</c:v>
                </c:pt>
                <c:pt idx="320">
                  <c:v>9.1538826597001587E-6</c:v>
                </c:pt>
                <c:pt idx="321">
                  <c:v>9.1770966975050722E-6</c:v>
                </c:pt>
                <c:pt idx="322">
                  <c:v>9.2003107353099856E-6</c:v>
                </c:pt>
                <c:pt idx="323">
                  <c:v>9.223524773114899E-6</c:v>
                </c:pt>
                <c:pt idx="324">
                  <c:v>9.2467388109198124E-6</c:v>
                </c:pt>
                <c:pt idx="325">
                  <c:v>9.2699528487247259E-6</c:v>
                </c:pt>
                <c:pt idx="326">
                  <c:v>9.2931668865296393E-6</c:v>
                </c:pt>
                <c:pt idx="327">
                  <c:v>9.3163809243345527E-6</c:v>
                </c:pt>
                <c:pt idx="328">
                  <c:v>9.3395949621394661E-6</c:v>
                </c:pt>
                <c:pt idx="329">
                  <c:v>9.3628089999443796E-6</c:v>
                </c:pt>
                <c:pt idx="330">
                  <c:v>9.386023037749293E-6</c:v>
                </c:pt>
                <c:pt idx="331">
                  <c:v>9.4092370755542064E-6</c:v>
                </c:pt>
                <c:pt idx="332">
                  <c:v>9.4324511133591199E-6</c:v>
                </c:pt>
                <c:pt idx="333">
                  <c:v>9.4556651511640333E-6</c:v>
                </c:pt>
                <c:pt idx="334">
                  <c:v>9.4788791889689467E-6</c:v>
                </c:pt>
                <c:pt idx="335">
                  <c:v>9.5020932267738601E-6</c:v>
                </c:pt>
                <c:pt idx="336">
                  <c:v>9.5253072645787736E-6</c:v>
                </c:pt>
                <c:pt idx="337">
                  <c:v>9.548521302383687E-6</c:v>
                </c:pt>
                <c:pt idx="338">
                  <c:v>9.5717353401886004E-6</c:v>
                </c:pt>
                <c:pt idx="339">
                  <c:v>9.5949493779935138E-6</c:v>
                </c:pt>
                <c:pt idx="340">
                  <c:v>9.6181634157984273E-6</c:v>
                </c:pt>
                <c:pt idx="341">
                  <c:v>9.6413774536033407E-6</c:v>
                </c:pt>
                <c:pt idx="342">
                  <c:v>9.6645914914082541E-6</c:v>
                </c:pt>
                <c:pt idx="343">
                  <c:v>9.6878055292131676E-6</c:v>
                </c:pt>
                <c:pt idx="344">
                  <c:v>9.711019567018081E-6</c:v>
                </c:pt>
                <c:pt idx="345">
                  <c:v>9.7342336048229944E-6</c:v>
                </c:pt>
                <c:pt idx="346">
                  <c:v>9.7574476426279078E-6</c:v>
                </c:pt>
                <c:pt idx="347">
                  <c:v>9.7806616804328213E-6</c:v>
                </c:pt>
                <c:pt idx="348">
                  <c:v>9.8038757182377347E-6</c:v>
                </c:pt>
                <c:pt idx="349">
                  <c:v>9.8270897560426481E-6</c:v>
                </c:pt>
                <c:pt idx="350">
                  <c:v>9.8503037938475615E-6</c:v>
                </c:pt>
                <c:pt idx="351">
                  <c:v>9.873517831652475E-6</c:v>
                </c:pt>
                <c:pt idx="352">
                  <c:v>9.8967318694573884E-6</c:v>
                </c:pt>
                <c:pt idx="353">
                  <c:v>9.9199459072623018E-6</c:v>
                </c:pt>
                <c:pt idx="354">
                  <c:v>9.9431599450672153E-6</c:v>
                </c:pt>
                <c:pt idx="355">
                  <c:v>9.9663739828721287E-6</c:v>
                </c:pt>
                <c:pt idx="356">
                  <c:v>9.9895880206770421E-6</c:v>
                </c:pt>
                <c:pt idx="357">
                  <c:v>1.0012802058481956E-5</c:v>
                </c:pt>
                <c:pt idx="358">
                  <c:v>1.0036016096286869E-5</c:v>
                </c:pt>
                <c:pt idx="359">
                  <c:v>1.0059230134091782E-5</c:v>
                </c:pt>
                <c:pt idx="360">
                  <c:v>1.0082444171896696E-5</c:v>
                </c:pt>
                <c:pt idx="361">
                  <c:v>1.0105658209701609E-5</c:v>
                </c:pt>
                <c:pt idx="362">
                  <c:v>1.0128872247506523E-5</c:v>
                </c:pt>
                <c:pt idx="363">
                  <c:v>1.0152086285311436E-5</c:v>
                </c:pt>
                <c:pt idx="364">
                  <c:v>1.017530032311635E-5</c:v>
                </c:pt>
                <c:pt idx="365">
                  <c:v>1.0198514360921263E-5</c:v>
                </c:pt>
                <c:pt idx="366">
                  <c:v>1.0221728398726176E-5</c:v>
                </c:pt>
                <c:pt idx="367">
                  <c:v>1.024494243653109E-5</c:v>
                </c:pt>
                <c:pt idx="368">
                  <c:v>1.0268156474336003E-5</c:v>
                </c:pt>
                <c:pt idx="369">
                  <c:v>1.0291370512140917E-5</c:v>
                </c:pt>
                <c:pt idx="370">
                  <c:v>1.031458454994583E-5</c:v>
                </c:pt>
                <c:pt idx="371">
                  <c:v>1.0337798587750744E-5</c:v>
                </c:pt>
                <c:pt idx="372">
                  <c:v>1.0361012625555657E-5</c:v>
                </c:pt>
                <c:pt idx="373">
                  <c:v>1.038422666336057E-5</c:v>
                </c:pt>
                <c:pt idx="374">
                  <c:v>1.0407440701165484E-5</c:v>
                </c:pt>
                <c:pt idx="375">
                  <c:v>1.0430654738970397E-5</c:v>
                </c:pt>
                <c:pt idx="376">
                  <c:v>1.0453868776775311E-5</c:v>
                </c:pt>
                <c:pt idx="377">
                  <c:v>1.0477082814580224E-5</c:v>
                </c:pt>
                <c:pt idx="378">
                  <c:v>1.0500296852385138E-5</c:v>
                </c:pt>
                <c:pt idx="379">
                  <c:v>1.0523510890190051E-5</c:v>
                </c:pt>
                <c:pt idx="380">
                  <c:v>1.0546724927994964E-5</c:v>
                </c:pt>
                <c:pt idx="381">
                  <c:v>1.0569938965799878E-5</c:v>
                </c:pt>
                <c:pt idx="382">
                  <c:v>1.0593153003604791E-5</c:v>
                </c:pt>
                <c:pt idx="383">
                  <c:v>1.0616367041409705E-5</c:v>
                </c:pt>
                <c:pt idx="384">
                  <c:v>1.0639581079214618E-5</c:v>
                </c:pt>
                <c:pt idx="385">
                  <c:v>1.0662795117019531E-5</c:v>
                </c:pt>
                <c:pt idx="386">
                  <c:v>1.0686009154824445E-5</c:v>
                </c:pt>
                <c:pt idx="387">
                  <c:v>1.0709223192629358E-5</c:v>
                </c:pt>
                <c:pt idx="388">
                  <c:v>1.0732437230434272E-5</c:v>
                </c:pt>
                <c:pt idx="389">
                  <c:v>1.0755651268239185E-5</c:v>
                </c:pt>
                <c:pt idx="390">
                  <c:v>1.0778865306044099E-5</c:v>
                </c:pt>
                <c:pt idx="391">
                  <c:v>1.0802079343849012E-5</c:v>
                </c:pt>
                <c:pt idx="392">
                  <c:v>1.0825293381653925E-5</c:v>
                </c:pt>
                <c:pt idx="393">
                  <c:v>1.0848507419458839E-5</c:v>
                </c:pt>
                <c:pt idx="394">
                  <c:v>1.0871721457263752E-5</c:v>
                </c:pt>
                <c:pt idx="395">
                  <c:v>1.0894935495068666E-5</c:v>
                </c:pt>
                <c:pt idx="396">
                  <c:v>1.0918149532873579E-5</c:v>
                </c:pt>
                <c:pt idx="397">
                  <c:v>1.0941363570678493E-5</c:v>
                </c:pt>
                <c:pt idx="398">
                  <c:v>1.0964577608483406E-5</c:v>
                </c:pt>
                <c:pt idx="399">
                  <c:v>1.0987791646288319E-5</c:v>
                </c:pt>
                <c:pt idx="400">
                  <c:v>1.1011005684093233E-5</c:v>
                </c:pt>
                <c:pt idx="401">
                  <c:v>1.1013227125562313E-5</c:v>
                </c:pt>
                <c:pt idx="402">
                  <c:v>1.1015448567031393E-5</c:v>
                </c:pt>
                <c:pt idx="403">
                  <c:v>1.1017670008500473E-5</c:v>
                </c:pt>
                <c:pt idx="404">
                  <c:v>1.1019891449969553E-5</c:v>
                </c:pt>
                <c:pt idx="405">
                  <c:v>1.1022112891438633E-5</c:v>
                </c:pt>
                <c:pt idx="406">
                  <c:v>1.1024334332907713E-5</c:v>
                </c:pt>
                <c:pt idx="407">
                  <c:v>1.1026555774376793E-5</c:v>
                </c:pt>
                <c:pt idx="408">
                  <c:v>1.1028777215845873E-5</c:v>
                </c:pt>
                <c:pt idx="409">
                  <c:v>1.1030998657314953E-5</c:v>
                </c:pt>
                <c:pt idx="410">
                  <c:v>1.1033220098784033E-5</c:v>
                </c:pt>
                <c:pt idx="411">
                  <c:v>1.1035441540253113E-5</c:v>
                </c:pt>
                <c:pt idx="412">
                  <c:v>1.1037662981722193E-5</c:v>
                </c:pt>
                <c:pt idx="413">
                  <c:v>1.1039884423191273E-5</c:v>
                </c:pt>
                <c:pt idx="414">
                  <c:v>1.1042105864660353E-5</c:v>
                </c:pt>
                <c:pt idx="415">
                  <c:v>1.1044327306129433E-5</c:v>
                </c:pt>
                <c:pt idx="416">
                  <c:v>1.1046548747598513E-5</c:v>
                </c:pt>
                <c:pt idx="417">
                  <c:v>1.1048770189067593E-5</c:v>
                </c:pt>
                <c:pt idx="418">
                  <c:v>1.1050991630536673E-5</c:v>
                </c:pt>
                <c:pt idx="419">
                  <c:v>1.1053213072005753E-5</c:v>
                </c:pt>
                <c:pt idx="420">
                  <c:v>1.1055434513474832E-5</c:v>
                </c:pt>
                <c:pt idx="421">
                  <c:v>1.1057655954943912E-5</c:v>
                </c:pt>
                <c:pt idx="422">
                  <c:v>1.1059877396412992E-5</c:v>
                </c:pt>
                <c:pt idx="423">
                  <c:v>1.1062098837882072E-5</c:v>
                </c:pt>
                <c:pt idx="424">
                  <c:v>1.1064320279351152E-5</c:v>
                </c:pt>
                <c:pt idx="425">
                  <c:v>1.1066541720820232E-5</c:v>
                </c:pt>
                <c:pt idx="426">
                  <c:v>1.1068763162289312E-5</c:v>
                </c:pt>
                <c:pt idx="427">
                  <c:v>1.1070984603758392E-5</c:v>
                </c:pt>
                <c:pt idx="428">
                  <c:v>1.1073206045227472E-5</c:v>
                </c:pt>
                <c:pt idx="429">
                  <c:v>1.1075427486696552E-5</c:v>
                </c:pt>
                <c:pt idx="430">
                  <c:v>1.1077648928165632E-5</c:v>
                </c:pt>
                <c:pt idx="431">
                  <c:v>1.1079870369634712E-5</c:v>
                </c:pt>
                <c:pt idx="432">
                  <c:v>1.1082091811103792E-5</c:v>
                </c:pt>
                <c:pt idx="433">
                  <c:v>1.1084313252572872E-5</c:v>
                </c:pt>
                <c:pt idx="434">
                  <c:v>1.1086534694041952E-5</c:v>
                </c:pt>
                <c:pt idx="435">
                  <c:v>1.1088756135511032E-5</c:v>
                </c:pt>
                <c:pt idx="436">
                  <c:v>1.1090977576980112E-5</c:v>
                </c:pt>
                <c:pt idx="437">
                  <c:v>1.1093199018449192E-5</c:v>
                </c:pt>
                <c:pt idx="438">
                  <c:v>1.1095420459918272E-5</c:v>
                </c:pt>
                <c:pt idx="439">
                  <c:v>1.1097641901387352E-5</c:v>
                </c:pt>
                <c:pt idx="440">
                  <c:v>1.1099863342856432E-5</c:v>
                </c:pt>
                <c:pt idx="441">
                  <c:v>1.1102084784325512E-5</c:v>
                </c:pt>
                <c:pt idx="442">
                  <c:v>1.1104306225794592E-5</c:v>
                </c:pt>
                <c:pt idx="443">
                  <c:v>1.1106527667263672E-5</c:v>
                </c:pt>
                <c:pt idx="444">
                  <c:v>1.1108749108732752E-5</c:v>
                </c:pt>
                <c:pt idx="445">
                  <c:v>1.1110970550201832E-5</c:v>
                </c:pt>
                <c:pt idx="446">
                  <c:v>1.1113191991670912E-5</c:v>
                </c:pt>
                <c:pt idx="447">
                  <c:v>1.1115413433139992E-5</c:v>
                </c:pt>
                <c:pt idx="448">
                  <c:v>1.1117634874609072E-5</c:v>
                </c:pt>
                <c:pt idx="449">
                  <c:v>1.1119856316078152E-5</c:v>
                </c:pt>
                <c:pt idx="450">
                  <c:v>1.1122077757547232E-5</c:v>
                </c:pt>
                <c:pt idx="451">
                  <c:v>4.5999999999999991E-3</c:v>
                </c:pt>
              </c:numCache>
            </c:numRef>
          </c:xVal>
          <c:yVal>
            <c:numRef>
              <c:f>('Waveform Data'!$S$2:$S$202,'Waveform Data'!$T$2:$T$201,'Waveform Data'!$U$2:$U$51)</c:f>
              <c:numCache>
                <c:formatCode>General</c:formatCode>
                <c:ptCount val="451"/>
                <c:pt idx="0">
                  <c:v>41.213203435596427</c:v>
                </c:pt>
                <c:pt idx="1">
                  <c:v>41.213203435596427</c:v>
                </c:pt>
                <c:pt idx="2">
                  <c:v>41.213203435596427</c:v>
                </c:pt>
                <c:pt idx="3">
                  <c:v>41.213203435596427</c:v>
                </c:pt>
                <c:pt idx="4">
                  <c:v>41.213203435596427</c:v>
                </c:pt>
                <c:pt idx="5">
                  <c:v>41.213203435596427</c:v>
                </c:pt>
                <c:pt idx="6">
                  <c:v>41.213203435596427</c:v>
                </c:pt>
                <c:pt idx="7">
                  <c:v>41.213203435596427</c:v>
                </c:pt>
                <c:pt idx="8">
                  <c:v>41.213203435596427</c:v>
                </c:pt>
                <c:pt idx="9">
                  <c:v>41.213203435596427</c:v>
                </c:pt>
                <c:pt idx="10">
                  <c:v>41.213203435596427</c:v>
                </c:pt>
                <c:pt idx="11">
                  <c:v>41.213203435596427</c:v>
                </c:pt>
                <c:pt idx="12">
                  <c:v>41.213203435596427</c:v>
                </c:pt>
                <c:pt idx="13">
                  <c:v>41.213203435596427</c:v>
                </c:pt>
                <c:pt idx="14">
                  <c:v>41.213203435596427</c:v>
                </c:pt>
                <c:pt idx="15">
                  <c:v>41.213203435596427</c:v>
                </c:pt>
                <c:pt idx="16">
                  <c:v>41.213203435596427</c:v>
                </c:pt>
                <c:pt idx="17">
                  <c:v>41.213203435596427</c:v>
                </c:pt>
                <c:pt idx="18">
                  <c:v>41.213203435596427</c:v>
                </c:pt>
                <c:pt idx="19">
                  <c:v>41.213203435596427</c:v>
                </c:pt>
                <c:pt idx="20">
                  <c:v>41.213203435596427</c:v>
                </c:pt>
                <c:pt idx="21">
                  <c:v>41.213203435596427</c:v>
                </c:pt>
                <c:pt idx="22">
                  <c:v>41.213203435596427</c:v>
                </c:pt>
                <c:pt idx="23">
                  <c:v>41.213203435596427</c:v>
                </c:pt>
                <c:pt idx="24">
                  <c:v>41.213203435596427</c:v>
                </c:pt>
                <c:pt idx="25">
                  <c:v>41.213203435596427</c:v>
                </c:pt>
                <c:pt idx="26">
                  <c:v>41.213203435596427</c:v>
                </c:pt>
                <c:pt idx="27">
                  <c:v>41.213203435596427</c:v>
                </c:pt>
                <c:pt idx="28">
                  <c:v>41.213203435596427</c:v>
                </c:pt>
                <c:pt idx="29">
                  <c:v>41.213203435596427</c:v>
                </c:pt>
                <c:pt idx="30">
                  <c:v>41.213203435596427</c:v>
                </c:pt>
                <c:pt idx="31">
                  <c:v>41.213203435596427</c:v>
                </c:pt>
                <c:pt idx="32">
                  <c:v>41.213203435596427</c:v>
                </c:pt>
                <c:pt idx="33">
                  <c:v>41.213203435596427</c:v>
                </c:pt>
                <c:pt idx="34">
                  <c:v>41.213203435596427</c:v>
                </c:pt>
                <c:pt idx="35">
                  <c:v>41.213203435596427</c:v>
                </c:pt>
                <c:pt idx="36">
                  <c:v>41.213203435596427</c:v>
                </c:pt>
                <c:pt idx="37">
                  <c:v>41.213203435596427</c:v>
                </c:pt>
                <c:pt idx="38">
                  <c:v>41.213203435596427</c:v>
                </c:pt>
                <c:pt idx="39">
                  <c:v>41.213203435596427</c:v>
                </c:pt>
                <c:pt idx="40">
                  <c:v>41.213203435596427</c:v>
                </c:pt>
                <c:pt idx="41">
                  <c:v>41.213203435596427</c:v>
                </c:pt>
                <c:pt idx="42">
                  <c:v>41.213203435596427</c:v>
                </c:pt>
                <c:pt idx="43">
                  <c:v>41.213203435596427</c:v>
                </c:pt>
                <c:pt idx="44">
                  <c:v>41.213203435596427</c:v>
                </c:pt>
                <c:pt idx="45">
                  <c:v>41.213203435596427</c:v>
                </c:pt>
                <c:pt idx="46">
                  <c:v>41.213203435596427</c:v>
                </c:pt>
                <c:pt idx="47">
                  <c:v>41.213203435596427</c:v>
                </c:pt>
                <c:pt idx="48">
                  <c:v>41.213203435596427</c:v>
                </c:pt>
                <c:pt idx="49">
                  <c:v>41.213203435596427</c:v>
                </c:pt>
                <c:pt idx="50">
                  <c:v>41.213203435596427</c:v>
                </c:pt>
                <c:pt idx="51">
                  <c:v>41.213203435596427</c:v>
                </c:pt>
                <c:pt idx="52">
                  <c:v>41.213203435596427</c:v>
                </c:pt>
                <c:pt idx="53">
                  <c:v>41.213203435596427</c:v>
                </c:pt>
                <c:pt idx="54">
                  <c:v>41.213203435596427</c:v>
                </c:pt>
                <c:pt idx="55">
                  <c:v>41.213203435596427</c:v>
                </c:pt>
                <c:pt idx="56">
                  <c:v>41.213203435596427</c:v>
                </c:pt>
                <c:pt idx="57">
                  <c:v>41.213203435596427</c:v>
                </c:pt>
                <c:pt idx="58">
                  <c:v>41.213203435596427</c:v>
                </c:pt>
                <c:pt idx="59">
                  <c:v>41.213203435596427</c:v>
                </c:pt>
                <c:pt idx="60">
                  <c:v>41.213203435596427</c:v>
                </c:pt>
                <c:pt idx="61">
                  <c:v>41.213203435596427</c:v>
                </c:pt>
                <c:pt idx="62">
                  <c:v>41.213203435596427</c:v>
                </c:pt>
                <c:pt idx="63">
                  <c:v>41.213203435596427</c:v>
                </c:pt>
                <c:pt idx="64">
                  <c:v>41.213203435596427</c:v>
                </c:pt>
                <c:pt idx="65">
                  <c:v>41.213203435596427</c:v>
                </c:pt>
                <c:pt idx="66">
                  <c:v>41.213203435596427</c:v>
                </c:pt>
                <c:pt idx="67">
                  <c:v>41.213203435596427</c:v>
                </c:pt>
                <c:pt idx="68">
                  <c:v>41.213203435596427</c:v>
                </c:pt>
                <c:pt idx="69">
                  <c:v>41.213203435596427</c:v>
                </c:pt>
                <c:pt idx="70">
                  <c:v>41.213203435596427</c:v>
                </c:pt>
                <c:pt idx="71">
                  <c:v>41.213203435596427</c:v>
                </c:pt>
                <c:pt idx="72">
                  <c:v>41.213203435596427</c:v>
                </c:pt>
                <c:pt idx="73">
                  <c:v>41.213203435596427</c:v>
                </c:pt>
                <c:pt idx="74">
                  <c:v>41.213203435596427</c:v>
                </c:pt>
                <c:pt idx="75">
                  <c:v>41.213203435596427</c:v>
                </c:pt>
                <c:pt idx="76">
                  <c:v>41.213203435596427</c:v>
                </c:pt>
                <c:pt idx="77">
                  <c:v>41.213203435596427</c:v>
                </c:pt>
                <c:pt idx="78">
                  <c:v>41.213203435596427</c:v>
                </c:pt>
                <c:pt idx="79">
                  <c:v>41.213203435596427</c:v>
                </c:pt>
                <c:pt idx="80">
                  <c:v>41.213203435596427</c:v>
                </c:pt>
                <c:pt idx="81">
                  <c:v>41.213203435596427</c:v>
                </c:pt>
                <c:pt idx="82">
                  <c:v>41.213203435596427</c:v>
                </c:pt>
                <c:pt idx="83">
                  <c:v>41.213203435596427</c:v>
                </c:pt>
                <c:pt idx="84">
                  <c:v>41.213203435596427</c:v>
                </c:pt>
                <c:pt idx="85">
                  <c:v>41.213203435596427</c:v>
                </c:pt>
                <c:pt idx="86">
                  <c:v>41.213203435596427</c:v>
                </c:pt>
                <c:pt idx="87">
                  <c:v>41.213203435596427</c:v>
                </c:pt>
                <c:pt idx="88">
                  <c:v>41.213203435596427</c:v>
                </c:pt>
                <c:pt idx="89">
                  <c:v>41.213203435596427</c:v>
                </c:pt>
                <c:pt idx="90">
                  <c:v>41.213203435596427</c:v>
                </c:pt>
                <c:pt idx="91">
                  <c:v>41.213203435596427</c:v>
                </c:pt>
                <c:pt idx="92">
                  <c:v>41.213203435596427</c:v>
                </c:pt>
                <c:pt idx="93">
                  <c:v>41.213203435596427</c:v>
                </c:pt>
                <c:pt idx="94">
                  <c:v>41.213203435596427</c:v>
                </c:pt>
                <c:pt idx="95">
                  <c:v>41.213203435596427</c:v>
                </c:pt>
                <c:pt idx="96">
                  <c:v>41.213203435596427</c:v>
                </c:pt>
                <c:pt idx="97">
                  <c:v>41.213203435596427</c:v>
                </c:pt>
                <c:pt idx="98">
                  <c:v>41.213203435596427</c:v>
                </c:pt>
                <c:pt idx="99">
                  <c:v>41.213203435596427</c:v>
                </c:pt>
                <c:pt idx="100">
                  <c:v>41.213203435596427</c:v>
                </c:pt>
                <c:pt idx="101">
                  <c:v>41.213203435596427</c:v>
                </c:pt>
                <c:pt idx="102">
                  <c:v>41.213203435596427</c:v>
                </c:pt>
                <c:pt idx="103">
                  <c:v>41.213203435596427</c:v>
                </c:pt>
                <c:pt idx="104">
                  <c:v>41.213203435596427</c:v>
                </c:pt>
                <c:pt idx="105">
                  <c:v>41.213203435596427</c:v>
                </c:pt>
                <c:pt idx="106">
                  <c:v>41.213203435596427</c:v>
                </c:pt>
                <c:pt idx="107">
                  <c:v>41.213203435596427</c:v>
                </c:pt>
                <c:pt idx="108">
                  <c:v>41.213203435596427</c:v>
                </c:pt>
                <c:pt idx="109">
                  <c:v>41.213203435596427</c:v>
                </c:pt>
                <c:pt idx="110">
                  <c:v>41.213203435596427</c:v>
                </c:pt>
                <c:pt idx="111">
                  <c:v>41.213203435596427</c:v>
                </c:pt>
                <c:pt idx="112">
                  <c:v>41.213203435596427</c:v>
                </c:pt>
                <c:pt idx="113">
                  <c:v>41.213203435596427</c:v>
                </c:pt>
                <c:pt idx="114">
                  <c:v>41.213203435596427</c:v>
                </c:pt>
                <c:pt idx="115">
                  <c:v>41.213203435596427</c:v>
                </c:pt>
                <c:pt idx="116">
                  <c:v>41.213203435596427</c:v>
                </c:pt>
                <c:pt idx="117">
                  <c:v>41.213203435596427</c:v>
                </c:pt>
                <c:pt idx="118">
                  <c:v>41.213203435596427</c:v>
                </c:pt>
                <c:pt idx="119">
                  <c:v>41.213203435596427</c:v>
                </c:pt>
                <c:pt idx="120">
                  <c:v>41.213203435596427</c:v>
                </c:pt>
                <c:pt idx="121">
                  <c:v>41.213203435596427</c:v>
                </c:pt>
                <c:pt idx="122">
                  <c:v>41.213203435596427</c:v>
                </c:pt>
                <c:pt idx="123">
                  <c:v>41.213203435596427</c:v>
                </c:pt>
                <c:pt idx="124">
                  <c:v>41.213203435596427</c:v>
                </c:pt>
                <c:pt idx="125">
                  <c:v>41.213203435596427</c:v>
                </c:pt>
                <c:pt idx="126">
                  <c:v>41.213203435596427</c:v>
                </c:pt>
                <c:pt idx="127">
                  <c:v>41.213203435596427</c:v>
                </c:pt>
                <c:pt idx="128">
                  <c:v>41.213203435596427</c:v>
                </c:pt>
                <c:pt idx="129">
                  <c:v>41.213203435596427</c:v>
                </c:pt>
                <c:pt idx="130">
                  <c:v>41.213203435596427</c:v>
                </c:pt>
                <c:pt idx="131">
                  <c:v>41.213203435596427</c:v>
                </c:pt>
                <c:pt idx="132">
                  <c:v>41.213203435596427</c:v>
                </c:pt>
                <c:pt idx="133">
                  <c:v>41.213203435596427</c:v>
                </c:pt>
                <c:pt idx="134">
                  <c:v>41.213203435596427</c:v>
                </c:pt>
                <c:pt idx="135">
                  <c:v>41.213203435596427</c:v>
                </c:pt>
                <c:pt idx="136">
                  <c:v>41.213203435596427</c:v>
                </c:pt>
                <c:pt idx="137">
                  <c:v>41.213203435596427</c:v>
                </c:pt>
                <c:pt idx="138">
                  <c:v>41.213203435596427</c:v>
                </c:pt>
                <c:pt idx="139">
                  <c:v>41.213203435596427</c:v>
                </c:pt>
                <c:pt idx="140">
                  <c:v>41.213203435596427</c:v>
                </c:pt>
                <c:pt idx="141">
                  <c:v>41.213203435596427</c:v>
                </c:pt>
                <c:pt idx="142">
                  <c:v>41.213203435596427</c:v>
                </c:pt>
                <c:pt idx="143">
                  <c:v>41.213203435596427</c:v>
                </c:pt>
                <c:pt idx="144">
                  <c:v>41.213203435596427</c:v>
                </c:pt>
                <c:pt idx="145">
                  <c:v>41.213203435596427</c:v>
                </c:pt>
                <c:pt idx="146">
                  <c:v>41.213203435596427</c:v>
                </c:pt>
                <c:pt idx="147">
                  <c:v>41.213203435596427</c:v>
                </c:pt>
                <c:pt idx="148">
                  <c:v>41.213203435596427</c:v>
                </c:pt>
                <c:pt idx="149">
                  <c:v>41.213203435596427</c:v>
                </c:pt>
                <c:pt idx="150">
                  <c:v>41.213203435596427</c:v>
                </c:pt>
                <c:pt idx="151">
                  <c:v>41.213203435596427</c:v>
                </c:pt>
                <c:pt idx="152">
                  <c:v>41.213203435596427</c:v>
                </c:pt>
                <c:pt idx="153">
                  <c:v>41.213203435596427</c:v>
                </c:pt>
                <c:pt idx="154">
                  <c:v>41.213203435596427</c:v>
                </c:pt>
                <c:pt idx="155">
                  <c:v>41.213203435596427</c:v>
                </c:pt>
                <c:pt idx="156">
                  <c:v>41.213203435596427</c:v>
                </c:pt>
                <c:pt idx="157">
                  <c:v>41.213203435596427</c:v>
                </c:pt>
                <c:pt idx="158">
                  <c:v>41.213203435596427</c:v>
                </c:pt>
                <c:pt idx="159">
                  <c:v>41.213203435596427</c:v>
                </c:pt>
                <c:pt idx="160">
                  <c:v>41.213203435596427</c:v>
                </c:pt>
                <c:pt idx="161">
                  <c:v>41.213203435596427</c:v>
                </c:pt>
                <c:pt idx="162">
                  <c:v>41.213203435596427</c:v>
                </c:pt>
                <c:pt idx="163">
                  <c:v>41.213203435596427</c:v>
                </c:pt>
                <c:pt idx="164">
                  <c:v>41.213203435596427</c:v>
                </c:pt>
                <c:pt idx="165">
                  <c:v>41.213203435596427</c:v>
                </c:pt>
                <c:pt idx="166">
                  <c:v>41.213203435596427</c:v>
                </c:pt>
                <c:pt idx="167">
                  <c:v>41.213203435596427</c:v>
                </c:pt>
                <c:pt idx="168">
                  <c:v>41.213203435596427</c:v>
                </c:pt>
                <c:pt idx="169">
                  <c:v>41.213203435596427</c:v>
                </c:pt>
                <c:pt idx="170">
                  <c:v>41.213203435596427</c:v>
                </c:pt>
                <c:pt idx="171">
                  <c:v>41.213203435596427</c:v>
                </c:pt>
                <c:pt idx="172">
                  <c:v>41.213203435596427</c:v>
                </c:pt>
                <c:pt idx="173">
                  <c:v>41.213203435596427</c:v>
                </c:pt>
                <c:pt idx="174">
                  <c:v>41.213203435596427</c:v>
                </c:pt>
                <c:pt idx="175">
                  <c:v>41.213203435596427</c:v>
                </c:pt>
                <c:pt idx="176">
                  <c:v>41.213203435596427</c:v>
                </c:pt>
                <c:pt idx="177">
                  <c:v>41.213203435596427</c:v>
                </c:pt>
                <c:pt idx="178">
                  <c:v>41.213203435596427</c:v>
                </c:pt>
                <c:pt idx="179">
                  <c:v>41.213203435596427</c:v>
                </c:pt>
                <c:pt idx="180">
                  <c:v>41.213203435596427</c:v>
                </c:pt>
                <c:pt idx="181">
                  <c:v>41.213203435596427</c:v>
                </c:pt>
                <c:pt idx="182">
                  <c:v>41.213203435596427</c:v>
                </c:pt>
                <c:pt idx="183">
                  <c:v>41.213203435596427</c:v>
                </c:pt>
                <c:pt idx="184">
                  <c:v>41.213203435596427</c:v>
                </c:pt>
                <c:pt idx="185">
                  <c:v>41.213203435596427</c:v>
                </c:pt>
                <c:pt idx="186">
                  <c:v>41.213203435596427</c:v>
                </c:pt>
                <c:pt idx="187">
                  <c:v>41.213203435596427</c:v>
                </c:pt>
                <c:pt idx="188">
                  <c:v>41.213203435596427</c:v>
                </c:pt>
                <c:pt idx="189">
                  <c:v>41.213203435596427</c:v>
                </c:pt>
                <c:pt idx="190">
                  <c:v>41.213203435596427</c:v>
                </c:pt>
                <c:pt idx="191">
                  <c:v>41.213203435596427</c:v>
                </c:pt>
                <c:pt idx="192">
                  <c:v>41.213203435596427</c:v>
                </c:pt>
                <c:pt idx="193">
                  <c:v>41.213203435596427</c:v>
                </c:pt>
                <c:pt idx="194">
                  <c:v>41.213203435596427</c:v>
                </c:pt>
                <c:pt idx="195">
                  <c:v>41.213203435596427</c:v>
                </c:pt>
                <c:pt idx="196">
                  <c:v>41.213203435596427</c:v>
                </c:pt>
                <c:pt idx="197">
                  <c:v>41.213203435596427</c:v>
                </c:pt>
                <c:pt idx="198">
                  <c:v>41.213203435596427</c:v>
                </c:pt>
                <c:pt idx="199">
                  <c:v>41.213203435596427</c:v>
                </c:pt>
                <c:pt idx="200">
                  <c:v>41.213203435596427</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numCache>
            </c:numRef>
          </c:yVal>
          <c:smooth val="0"/>
          <c:extLst>
            <c:ext xmlns:c16="http://schemas.microsoft.com/office/drawing/2014/chart" uri="{C3380CC4-5D6E-409C-BE32-E72D297353CC}">
              <c16:uniqueId val="{00000000-F46D-4E2D-AF16-8670E2B72EC6}"/>
            </c:ext>
          </c:extLst>
        </c:ser>
        <c:dLbls>
          <c:showLegendKey val="0"/>
          <c:showVal val="0"/>
          <c:showCatName val="0"/>
          <c:showSerName val="0"/>
          <c:showPercent val="0"/>
          <c:showBubbleSize val="0"/>
        </c:dLbls>
        <c:axId val="1195762639"/>
        <c:axId val="1126247439"/>
      </c:scatterChart>
      <c:valAx>
        <c:axId val="1195762639"/>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r>
                  <a:rPr lang="en-US" baseline="0"/>
                  <a:t> (s)</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6247439"/>
        <c:crosses val="autoZero"/>
        <c:crossBetween val="midCat"/>
      </c:valAx>
      <c:valAx>
        <c:axId val="112624743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SR Drain-Source Voltage</a:t>
                </a:r>
                <a:r>
                  <a:rPr lang="en-US" baseline="0"/>
                  <a:t> (V)</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95762639"/>
        <c:crosses val="autoZero"/>
        <c:crossBetween val="midCat"/>
      </c:valAx>
      <c:spPr>
        <a:noFill/>
        <a:ln>
          <a:noFill/>
        </a:ln>
        <a:effectLst/>
      </c:spPr>
    </c:plotArea>
    <c:legend>
      <c:legendPos val="t"/>
      <c:layout>
        <c:manualLayout>
          <c:xMode val="edge"/>
          <c:yMode val="edge"/>
          <c:x val="0.11912452042974216"/>
          <c:y val="7.5208102852048833E-2"/>
          <c:w val="0.24235224313371051"/>
          <c:h val="5.7507606581359907E-2"/>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Vin and Vbulk</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'Other Calculations'!$V$4</c:f>
              <c:strCache>
                <c:ptCount val="1"/>
                <c:pt idx="0">
                  <c:v>Vin = 90Vrms</c:v>
                </c:pt>
              </c:strCache>
            </c:strRef>
          </c:tx>
          <c:spPr>
            <a:ln w="28575" cap="rnd">
              <a:solidFill>
                <a:schemeClr val="accent1"/>
              </a:solidFill>
              <a:round/>
            </a:ln>
            <a:effectLst/>
          </c:spPr>
          <c:marker>
            <c:symbol val="none"/>
          </c:marker>
          <c:xVal>
            <c:numRef>
              <c:f>'Waveform Data'!$X$2:$X$202</c:f>
              <c:numCache>
                <c:formatCode>General</c:formatCode>
                <c:ptCount val="201"/>
                <c:pt idx="0">
                  <c:v>0</c:v>
                </c:pt>
                <c:pt idx="1">
                  <c:v>1E-4</c:v>
                </c:pt>
                <c:pt idx="2">
                  <c:v>2.0000000000000001E-4</c:v>
                </c:pt>
                <c:pt idx="3">
                  <c:v>3.0000000000000003E-4</c:v>
                </c:pt>
                <c:pt idx="4">
                  <c:v>4.0000000000000002E-4</c:v>
                </c:pt>
                <c:pt idx="5">
                  <c:v>5.0000000000000001E-4</c:v>
                </c:pt>
                <c:pt idx="6">
                  <c:v>6.0000000000000006E-4</c:v>
                </c:pt>
                <c:pt idx="7">
                  <c:v>7.000000000000001E-4</c:v>
                </c:pt>
                <c:pt idx="8">
                  <c:v>8.0000000000000015E-4</c:v>
                </c:pt>
                <c:pt idx="9">
                  <c:v>9.0000000000000019E-4</c:v>
                </c:pt>
                <c:pt idx="10">
                  <c:v>1.0000000000000002E-3</c:v>
                </c:pt>
                <c:pt idx="11">
                  <c:v>1.1000000000000003E-3</c:v>
                </c:pt>
                <c:pt idx="12">
                  <c:v>1.2000000000000003E-3</c:v>
                </c:pt>
                <c:pt idx="13">
                  <c:v>1.3000000000000004E-3</c:v>
                </c:pt>
                <c:pt idx="14">
                  <c:v>1.4000000000000004E-3</c:v>
                </c:pt>
                <c:pt idx="15">
                  <c:v>1.5000000000000005E-3</c:v>
                </c:pt>
                <c:pt idx="16">
                  <c:v>1.6000000000000005E-3</c:v>
                </c:pt>
                <c:pt idx="17">
                  <c:v>1.7000000000000006E-3</c:v>
                </c:pt>
                <c:pt idx="18">
                  <c:v>1.8000000000000006E-3</c:v>
                </c:pt>
                <c:pt idx="19">
                  <c:v>1.9000000000000006E-3</c:v>
                </c:pt>
                <c:pt idx="20">
                  <c:v>2.0000000000000005E-3</c:v>
                </c:pt>
                <c:pt idx="21">
                  <c:v>2.1000000000000003E-3</c:v>
                </c:pt>
                <c:pt idx="22">
                  <c:v>2.2000000000000001E-3</c:v>
                </c:pt>
                <c:pt idx="23">
                  <c:v>2.3E-3</c:v>
                </c:pt>
                <c:pt idx="24">
                  <c:v>2.3999999999999998E-3</c:v>
                </c:pt>
                <c:pt idx="25">
                  <c:v>2.4999999999999996E-3</c:v>
                </c:pt>
                <c:pt idx="26">
                  <c:v>2.5999999999999994E-3</c:v>
                </c:pt>
                <c:pt idx="27">
                  <c:v>2.6999999999999993E-3</c:v>
                </c:pt>
                <c:pt idx="28">
                  <c:v>2.7999999999999991E-3</c:v>
                </c:pt>
                <c:pt idx="29">
                  <c:v>2.8999999999999989E-3</c:v>
                </c:pt>
                <c:pt idx="30">
                  <c:v>2.9999999999999988E-3</c:v>
                </c:pt>
                <c:pt idx="31">
                  <c:v>3.0999999999999986E-3</c:v>
                </c:pt>
                <c:pt idx="32">
                  <c:v>3.1999999999999984E-3</c:v>
                </c:pt>
                <c:pt idx="33">
                  <c:v>3.2999999999999982E-3</c:v>
                </c:pt>
                <c:pt idx="34">
                  <c:v>3.3999999999999981E-3</c:v>
                </c:pt>
                <c:pt idx="35">
                  <c:v>3.4999999999999979E-3</c:v>
                </c:pt>
                <c:pt idx="36">
                  <c:v>3.5999999999999977E-3</c:v>
                </c:pt>
                <c:pt idx="37">
                  <c:v>3.6999999999999976E-3</c:v>
                </c:pt>
                <c:pt idx="38">
                  <c:v>3.7999999999999974E-3</c:v>
                </c:pt>
                <c:pt idx="39">
                  <c:v>3.8999999999999972E-3</c:v>
                </c:pt>
                <c:pt idx="40">
                  <c:v>3.9999999999999975E-3</c:v>
                </c:pt>
                <c:pt idx="41">
                  <c:v>4.0999999999999977E-3</c:v>
                </c:pt>
                <c:pt idx="42">
                  <c:v>4.199999999999998E-3</c:v>
                </c:pt>
                <c:pt idx="43">
                  <c:v>4.2999999999999983E-3</c:v>
                </c:pt>
                <c:pt idx="44">
                  <c:v>4.3999999999999985E-3</c:v>
                </c:pt>
                <c:pt idx="45">
                  <c:v>4.4999999999999988E-3</c:v>
                </c:pt>
                <c:pt idx="46">
                  <c:v>4.5999999999999991E-3</c:v>
                </c:pt>
                <c:pt idx="47">
                  <c:v>4.6999999999999993E-3</c:v>
                </c:pt>
                <c:pt idx="48">
                  <c:v>4.7999999999999996E-3</c:v>
                </c:pt>
                <c:pt idx="49">
                  <c:v>4.8999999999999998E-3</c:v>
                </c:pt>
                <c:pt idx="50">
                  <c:v>5.0000000000000001E-3</c:v>
                </c:pt>
                <c:pt idx="51">
                  <c:v>5.1000000000000004E-3</c:v>
                </c:pt>
                <c:pt idx="52">
                  <c:v>5.2000000000000006E-3</c:v>
                </c:pt>
                <c:pt idx="53">
                  <c:v>5.3000000000000009E-3</c:v>
                </c:pt>
                <c:pt idx="54">
                  <c:v>5.4000000000000012E-3</c:v>
                </c:pt>
                <c:pt idx="55">
                  <c:v>5.5000000000000014E-3</c:v>
                </c:pt>
                <c:pt idx="56">
                  <c:v>5.6000000000000017E-3</c:v>
                </c:pt>
                <c:pt idx="57">
                  <c:v>5.7000000000000019E-3</c:v>
                </c:pt>
                <c:pt idx="58">
                  <c:v>5.8000000000000022E-3</c:v>
                </c:pt>
                <c:pt idx="59">
                  <c:v>5.9000000000000025E-3</c:v>
                </c:pt>
                <c:pt idx="60">
                  <c:v>6.0000000000000027E-3</c:v>
                </c:pt>
                <c:pt idx="61">
                  <c:v>6.100000000000003E-3</c:v>
                </c:pt>
                <c:pt idx="62">
                  <c:v>6.2000000000000033E-3</c:v>
                </c:pt>
                <c:pt idx="63">
                  <c:v>6.3000000000000035E-3</c:v>
                </c:pt>
                <c:pt idx="64">
                  <c:v>6.4000000000000038E-3</c:v>
                </c:pt>
                <c:pt idx="65">
                  <c:v>6.500000000000004E-3</c:v>
                </c:pt>
                <c:pt idx="66">
                  <c:v>6.6000000000000043E-3</c:v>
                </c:pt>
                <c:pt idx="67">
                  <c:v>6.7000000000000046E-3</c:v>
                </c:pt>
                <c:pt idx="68">
                  <c:v>6.8000000000000048E-3</c:v>
                </c:pt>
                <c:pt idx="69">
                  <c:v>6.9000000000000051E-3</c:v>
                </c:pt>
                <c:pt idx="70">
                  <c:v>7.0000000000000053E-3</c:v>
                </c:pt>
                <c:pt idx="71">
                  <c:v>7.1000000000000056E-3</c:v>
                </c:pt>
                <c:pt idx="72">
                  <c:v>7.2000000000000059E-3</c:v>
                </c:pt>
                <c:pt idx="73">
                  <c:v>7.3000000000000061E-3</c:v>
                </c:pt>
                <c:pt idx="74">
                  <c:v>7.4000000000000064E-3</c:v>
                </c:pt>
                <c:pt idx="75">
                  <c:v>7.5000000000000067E-3</c:v>
                </c:pt>
                <c:pt idx="76">
                  <c:v>7.6000000000000069E-3</c:v>
                </c:pt>
                <c:pt idx="77">
                  <c:v>7.7000000000000072E-3</c:v>
                </c:pt>
                <c:pt idx="78">
                  <c:v>7.8000000000000074E-3</c:v>
                </c:pt>
                <c:pt idx="79">
                  <c:v>7.9000000000000077E-3</c:v>
                </c:pt>
                <c:pt idx="80">
                  <c:v>8.0000000000000071E-3</c:v>
                </c:pt>
                <c:pt idx="81">
                  <c:v>8.1000000000000065E-3</c:v>
                </c:pt>
                <c:pt idx="82">
                  <c:v>8.2000000000000059E-3</c:v>
                </c:pt>
                <c:pt idx="83">
                  <c:v>8.3000000000000053E-3</c:v>
                </c:pt>
                <c:pt idx="84">
                  <c:v>8.4000000000000047E-3</c:v>
                </c:pt>
                <c:pt idx="85">
                  <c:v>8.5000000000000041E-3</c:v>
                </c:pt>
                <c:pt idx="86">
                  <c:v>8.6000000000000035E-3</c:v>
                </c:pt>
                <c:pt idx="87">
                  <c:v>8.7000000000000029E-3</c:v>
                </c:pt>
                <c:pt idx="88">
                  <c:v>8.8000000000000023E-3</c:v>
                </c:pt>
                <c:pt idx="89">
                  <c:v>8.9000000000000017E-3</c:v>
                </c:pt>
                <c:pt idx="90">
                  <c:v>9.0000000000000011E-3</c:v>
                </c:pt>
                <c:pt idx="91">
                  <c:v>9.1000000000000004E-3</c:v>
                </c:pt>
                <c:pt idx="92">
                  <c:v>9.1999999999999998E-3</c:v>
                </c:pt>
                <c:pt idx="93">
                  <c:v>9.2999999999999992E-3</c:v>
                </c:pt>
                <c:pt idx="94">
                  <c:v>9.3999999999999986E-3</c:v>
                </c:pt>
                <c:pt idx="95">
                  <c:v>9.499999999999998E-3</c:v>
                </c:pt>
                <c:pt idx="96">
                  <c:v>9.5999999999999974E-3</c:v>
                </c:pt>
                <c:pt idx="97">
                  <c:v>9.6999999999999968E-3</c:v>
                </c:pt>
                <c:pt idx="98">
                  <c:v>9.7999999999999962E-3</c:v>
                </c:pt>
                <c:pt idx="99">
                  <c:v>9.8999999999999956E-3</c:v>
                </c:pt>
                <c:pt idx="100">
                  <c:v>9.999999999999995E-3</c:v>
                </c:pt>
                <c:pt idx="101">
                  <c:v>1.0099999999999994E-2</c:v>
                </c:pt>
                <c:pt idx="102">
                  <c:v>1.0199999999999994E-2</c:v>
                </c:pt>
                <c:pt idx="103">
                  <c:v>1.0299999999999993E-2</c:v>
                </c:pt>
                <c:pt idx="104">
                  <c:v>1.0399999999999993E-2</c:v>
                </c:pt>
                <c:pt idx="105">
                  <c:v>1.0499999999999992E-2</c:v>
                </c:pt>
                <c:pt idx="106">
                  <c:v>1.0599999999999991E-2</c:v>
                </c:pt>
                <c:pt idx="107">
                  <c:v>1.0699999999999991E-2</c:v>
                </c:pt>
                <c:pt idx="108">
                  <c:v>1.079999999999999E-2</c:v>
                </c:pt>
                <c:pt idx="109">
                  <c:v>1.089999999999999E-2</c:v>
                </c:pt>
                <c:pt idx="110">
                  <c:v>1.0999999999999989E-2</c:v>
                </c:pt>
                <c:pt idx="111">
                  <c:v>1.1099999999999988E-2</c:v>
                </c:pt>
                <c:pt idx="112">
                  <c:v>1.1199999999999988E-2</c:v>
                </c:pt>
                <c:pt idx="113">
                  <c:v>1.1299999999999987E-2</c:v>
                </c:pt>
                <c:pt idx="114">
                  <c:v>1.1399999999999987E-2</c:v>
                </c:pt>
                <c:pt idx="115">
                  <c:v>1.1499999999999986E-2</c:v>
                </c:pt>
                <c:pt idx="116">
                  <c:v>1.1599999999999985E-2</c:v>
                </c:pt>
                <c:pt idx="117">
                  <c:v>1.1699999999999985E-2</c:v>
                </c:pt>
                <c:pt idx="118">
                  <c:v>1.1799999999999984E-2</c:v>
                </c:pt>
                <c:pt idx="119">
                  <c:v>1.1899999999999984E-2</c:v>
                </c:pt>
                <c:pt idx="120">
                  <c:v>1.1999999999999983E-2</c:v>
                </c:pt>
                <c:pt idx="121">
                  <c:v>1.2099999999999982E-2</c:v>
                </c:pt>
                <c:pt idx="122">
                  <c:v>1.2199999999999982E-2</c:v>
                </c:pt>
                <c:pt idx="123">
                  <c:v>1.2299999999999981E-2</c:v>
                </c:pt>
                <c:pt idx="124">
                  <c:v>1.239999999999998E-2</c:v>
                </c:pt>
                <c:pt idx="125">
                  <c:v>1.249999999999998E-2</c:v>
                </c:pt>
                <c:pt idx="126">
                  <c:v>1.2599999999999979E-2</c:v>
                </c:pt>
                <c:pt idx="127">
                  <c:v>1.2699999999999979E-2</c:v>
                </c:pt>
                <c:pt idx="128">
                  <c:v>1.2799999999999978E-2</c:v>
                </c:pt>
                <c:pt idx="129">
                  <c:v>1.2899999999999977E-2</c:v>
                </c:pt>
                <c:pt idx="130">
                  <c:v>1.2999999999999977E-2</c:v>
                </c:pt>
                <c:pt idx="131">
                  <c:v>1.3099999999999976E-2</c:v>
                </c:pt>
                <c:pt idx="132">
                  <c:v>1.3199999999999976E-2</c:v>
                </c:pt>
                <c:pt idx="133">
                  <c:v>1.3299999999999975E-2</c:v>
                </c:pt>
                <c:pt idx="134">
                  <c:v>1.3399999999999974E-2</c:v>
                </c:pt>
                <c:pt idx="135">
                  <c:v>1.3499999999999974E-2</c:v>
                </c:pt>
                <c:pt idx="136">
                  <c:v>1.3599999999999973E-2</c:v>
                </c:pt>
                <c:pt idx="137">
                  <c:v>1.3699999999999973E-2</c:v>
                </c:pt>
                <c:pt idx="138">
                  <c:v>1.3799999999999972E-2</c:v>
                </c:pt>
                <c:pt idx="139">
                  <c:v>1.3899999999999971E-2</c:v>
                </c:pt>
                <c:pt idx="140">
                  <c:v>1.3999999999999971E-2</c:v>
                </c:pt>
                <c:pt idx="141">
                  <c:v>1.409999999999997E-2</c:v>
                </c:pt>
                <c:pt idx="142">
                  <c:v>1.419999999999997E-2</c:v>
                </c:pt>
                <c:pt idx="143">
                  <c:v>1.4299999999999969E-2</c:v>
                </c:pt>
                <c:pt idx="144">
                  <c:v>1.4399999999999968E-2</c:v>
                </c:pt>
                <c:pt idx="145">
                  <c:v>1.4499999999999968E-2</c:v>
                </c:pt>
                <c:pt idx="146">
                  <c:v>1.4599999999999967E-2</c:v>
                </c:pt>
                <c:pt idx="147">
                  <c:v>1.4699999999999967E-2</c:v>
                </c:pt>
                <c:pt idx="148">
                  <c:v>1.4799999999999966E-2</c:v>
                </c:pt>
                <c:pt idx="149">
                  <c:v>1.4899999999999965E-2</c:v>
                </c:pt>
                <c:pt idx="150">
                  <c:v>1.4999999999999965E-2</c:v>
                </c:pt>
                <c:pt idx="151">
                  <c:v>1.5099999999999964E-2</c:v>
                </c:pt>
                <c:pt idx="152">
                  <c:v>1.5199999999999964E-2</c:v>
                </c:pt>
                <c:pt idx="153">
                  <c:v>1.5299999999999963E-2</c:v>
                </c:pt>
                <c:pt idx="154">
                  <c:v>1.5399999999999962E-2</c:v>
                </c:pt>
                <c:pt idx="155">
                  <c:v>1.5499999999999962E-2</c:v>
                </c:pt>
                <c:pt idx="156">
                  <c:v>1.5599999999999961E-2</c:v>
                </c:pt>
                <c:pt idx="157">
                  <c:v>1.5699999999999961E-2</c:v>
                </c:pt>
                <c:pt idx="158">
                  <c:v>1.579999999999996E-2</c:v>
                </c:pt>
                <c:pt idx="159">
                  <c:v>1.5899999999999959E-2</c:v>
                </c:pt>
                <c:pt idx="160">
                  <c:v>1.5999999999999959E-2</c:v>
                </c:pt>
                <c:pt idx="161">
                  <c:v>1.6099999999999958E-2</c:v>
                </c:pt>
                <c:pt idx="162">
                  <c:v>1.6199999999999957E-2</c:v>
                </c:pt>
                <c:pt idx="163">
                  <c:v>1.6299999999999957E-2</c:v>
                </c:pt>
                <c:pt idx="164">
                  <c:v>1.6399999999999956E-2</c:v>
                </c:pt>
                <c:pt idx="165">
                  <c:v>1.6499999999999956E-2</c:v>
                </c:pt>
                <c:pt idx="166">
                  <c:v>1.6599999999999955E-2</c:v>
                </c:pt>
                <c:pt idx="167">
                  <c:v>1.6699999999999954E-2</c:v>
                </c:pt>
                <c:pt idx="168">
                  <c:v>1.6799999999999954E-2</c:v>
                </c:pt>
                <c:pt idx="169">
                  <c:v>1.6899999999999953E-2</c:v>
                </c:pt>
                <c:pt idx="170">
                  <c:v>1.6999999999999953E-2</c:v>
                </c:pt>
                <c:pt idx="171">
                  <c:v>1.7099999999999952E-2</c:v>
                </c:pt>
                <c:pt idx="172">
                  <c:v>1.7199999999999951E-2</c:v>
                </c:pt>
                <c:pt idx="173">
                  <c:v>1.7299999999999951E-2</c:v>
                </c:pt>
                <c:pt idx="174">
                  <c:v>1.739999999999995E-2</c:v>
                </c:pt>
                <c:pt idx="175">
                  <c:v>1.749999999999995E-2</c:v>
                </c:pt>
                <c:pt idx="176">
                  <c:v>1.7599999999999949E-2</c:v>
                </c:pt>
                <c:pt idx="177">
                  <c:v>1.7699999999999948E-2</c:v>
                </c:pt>
                <c:pt idx="178">
                  <c:v>1.7799999999999948E-2</c:v>
                </c:pt>
                <c:pt idx="179">
                  <c:v>1.7899999999999947E-2</c:v>
                </c:pt>
                <c:pt idx="180">
                  <c:v>1.7999999999999947E-2</c:v>
                </c:pt>
                <c:pt idx="181">
                  <c:v>1.8099999999999946E-2</c:v>
                </c:pt>
                <c:pt idx="182">
                  <c:v>1.8199999999999945E-2</c:v>
                </c:pt>
                <c:pt idx="183">
                  <c:v>1.8299999999999945E-2</c:v>
                </c:pt>
                <c:pt idx="184">
                  <c:v>1.8399999999999944E-2</c:v>
                </c:pt>
                <c:pt idx="185">
                  <c:v>1.8499999999999944E-2</c:v>
                </c:pt>
                <c:pt idx="186">
                  <c:v>1.8599999999999943E-2</c:v>
                </c:pt>
                <c:pt idx="187">
                  <c:v>1.8699999999999942E-2</c:v>
                </c:pt>
                <c:pt idx="188">
                  <c:v>1.8799999999999942E-2</c:v>
                </c:pt>
                <c:pt idx="189">
                  <c:v>1.8899999999999941E-2</c:v>
                </c:pt>
                <c:pt idx="190">
                  <c:v>1.8999999999999941E-2</c:v>
                </c:pt>
                <c:pt idx="191">
                  <c:v>1.909999999999994E-2</c:v>
                </c:pt>
                <c:pt idx="192">
                  <c:v>1.9199999999999939E-2</c:v>
                </c:pt>
                <c:pt idx="193">
                  <c:v>1.9299999999999939E-2</c:v>
                </c:pt>
                <c:pt idx="194">
                  <c:v>1.9399999999999938E-2</c:v>
                </c:pt>
                <c:pt idx="195">
                  <c:v>1.9499999999999938E-2</c:v>
                </c:pt>
                <c:pt idx="196">
                  <c:v>1.9599999999999937E-2</c:v>
                </c:pt>
                <c:pt idx="197">
                  <c:v>1.9699999999999936E-2</c:v>
                </c:pt>
                <c:pt idx="198">
                  <c:v>1.9799999999999936E-2</c:v>
                </c:pt>
                <c:pt idx="199">
                  <c:v>1.9899999999999935E-2</c:v>
                </c:pt>
                <c:pt idx="200">
                  <c:v>1.9999999999999934E-2</c:v>
                </c:pt>
              </c:numCache>
            </c:numRef>
          </c:xVal>
          <c:yVal>
            <c:numRef>
              <c:f>'Waveform Data'!$Y$2:$Y$202</c:f>
              <c:numCache>
                <c:formatCode>General</c:formatCode>
                <c:ptCount val="201"/>
                <c:pt idx="0">
                  <c:v>0</c:v>
                </c:pt>
                <c:pt idx="1">
                  <c:v>3.9979369343450561</c:v>
                </c:pt>
                <c:pt idx="2">
                  <c:v>7.9919283876126901</c:v>
                </c:pt>
                <c:pt idx="3">
                  <c:v>11.978032772438958</c:v>
                </c:pt>
                <c:pt idx="4">
                  <c:v>15.952316285044251</c:v>
                </c:pt>
                <c:pt idx="5">
                  <c:v>19.910856787422688</c:v>
                </c:pt>
                <c:pt idx="6">
                  <c:v>23.849747678018812</c:v>
                </c:pt>
                <c:pt idx="7">
                  <c:v>27.765101747071665</c:v>
                </c:pt>
                <c:pt idx="8">
                  <c:v>31.653055012821518</c:v>
                </c:pt>
                <c:pt idx="9">
                  <c:v>35.509770534793361</c:v>
                </c:pt>
                <c:pt idx="10">
                  <c:v>39.331442200393909</c:v>
                </c:pt>
                <c:pt idx="11">
                  <c:v>43.114298481085235</c:v>
                </c:pt>
                <c:pt idx="12">
                  <c:v>46.854606154428062</c:v>
                </c:pt>
                <c:pt idx="13">
                  <c:v>50.548673988321625</c:v>
                </c:pt>
                <c:pt idx="14">
                  <c:v>54.192856383804084</c:v>
                </c:pt>
                <c:pt idx="15">
                  <c:v>57.783556972818573</c:v>
                </c:pt>
                <c:pt idx="16">
                  <c:v>61.317232167394259</c:v>
                </c:pt>
                <c:pt idx="17">
                  <c:v>64.790394656739892</c:v>
                </c:pt>
                <c:pt idx="18">
                  <c:v>68.199616848798456</c:v>
                </c:pt>
                <c:pt idx="19">
                  <c:v>71.541534252866782</c:v>
                </c:pt>
                <c:pt idx="20">
                  <c:v>74.812848799941634</c:v>
                </c:pt>
                <c:pt idx="21">
                  <c:v>78.010332097515644</c:v>
                </c:pt>
                <c:pt idx="22">
                  <c:v>81.130828615610923</c:v>
                </c:pt>
                <c:pt idx="23">
                  <c:v>84.17125880090623</c:v>
                </c:pt>
                <c:pt idx="24">
                  <c:v>87.128622115884284</c:v>
                </c:pt>
                <c:pt idx="25">
                  <c:v>90</c:v>
                </c:pt>
                <c:pt idx="26">
                  <c:v>92.78255874994737</c:v>
                </c:pt>
                <c:pt idx="27">
                  <c:v>95.473552316182619</c:v>
                </c:pt>
                <c:pt idx="28">
                  <c:v>98.070325012943471</c:v>
                </c:pt>
                <c:pt idx="29">
                  <c:v>100.57031413909037</c:v>
                </c:pt>
                <c:pt idx="30">
                  <c:v>102.97105250718315</c:v>
                </c:pt>
                <c:pt idx="31">
                  <c:v>105.27017087829718</c:v>
                </c:pt>
                <c:pt idx="32">
                  <c:v>107.46540030017607</c:v>
                </c:pt>
                <c:pt idx="33">
                  <c:v>109.55457434641369</c:v>
                </c:pt>
                <c:pt idx="34">
                  <c:v>111.53563125445548</c:v>
                </c:pt>
                <c:pt idx="35">
                  <c:v>113.40661596030905</c:v>
                </c:pt>
                <c:pt idx="36">
                  <c:v>115.16568202795648</c:v>
                </c:pt>
                <c:pt idx="37">
                  <c:v>116.81109347156361</c:v>
                </c:pt>
                <c:pt idx="38">
                  <c:v>118.34122646868853</c:v>
                </c:pt>
                <c:pt idx="39">
                  <c:v>119.75457096279827</c:v>
                </c:pt>
                <c:pt idx="40">
                  <c:v>121.04973215351229</c:v>
                </c:pt>
                <c:pt idx="41">
                  <c:v>122.22543187310207</c:v>
                </c:pt>
                <c:pt idx="42">
                  <c:v>123.28050984788833</c:v>
                </c:pt>
                <c:pt idx="43">
                  <c:v>124.21392484329105</c:v>
                </c:pt>
                <c:pt idx="44">
                  <c:v>125.02475569140232</c:v>
                </c:pt>
                <c:pt idx="45">
                  <c:v>125.71220220006785</c:v>
                </c:pt>
                <c:pt idx="46">
                  <c:v>126.27558594258001</c:v>
                </c:pt>
                <c:pt idx="47">
                  <c:v>126.71435092720311</c:v>
                </c:pt>
                <c:pt idx="48">
                  <c:v>127.02806414587003</c:v>
                </c:pt>
                <c:pt idx="49">
                  <c:v>127.21641600150903</c:v>
                </c:pt>
                <c:pt idx="50">
                  <c:v>127.27922061357856</c:v>
                </c:pt>
                <c:pt idx="51">
                  <c:v>127.21641600150903</c:v>
                </c:pt>
                <c:pt idx="52">
                  <c:v>127.02806414587003</c:v>
                </c:pt>
                <c:pt idx="53">
                  <c:v>126.71435092720311</c:v>
                </c:pt>
                <c:pt idx="54">
                  <c:v>126.27558594258001</c:v>
                </c:pt>
                <c:pt idx="55">
                  <c:v>125.71220220006785</c:v>
                </c:pt>
                <c:pt idx="56">
                  <c:v>125.02475569140232</c:v>
                </c:pt>
                <c:pt idx="57">
                  <c:v>124.21392484329104</c:v>
                </c:pt>
                <c:pt idx="58">
                  <c:v>123.28050984788833</c:v>
                </c:pt>
                <c:pt idx="59">
                  <c:v>122.22543187310207</c:v>
                </c:pt>
                <c:pt idx="60">
                  <c:v>121.04973215351229</c:v>
                </c:pt>
                <c:pt idx="61">
                  <c:v>119.75457096279827</c:v>
                </c:pt>
                <c:pt idx="62">
                  <c:v>118.34122646868852</c:v>
                </c:pt>
                <c:pt idx="63">
                  <c:v>116.81109347156359</c:v>
                </c:pt>
                <c:pt idx="64">
                  <c:v>115.16568202795646</c:v>
                </c:pt>
                <c:pt idx="65">
                  <c:v>113.40661596030903</c:v>
                </c:pt>
                <c:pt idx="66">
                  <c:v>111.53563125445541</c:v>
                </c:pt>
                <c:pt idx="67">
                  <c:v>109.55457434641365</c:v>
                </c:pt>
                <c:pt idx="68">
                  <c:v>107.46540030017599</c:v>
                </c:pt>
                <c:pt idx="69">
                  <c:v>105.27017087829711</c:v>
                </c:pt>
                <c:pt idx="70">
                  <c:v>102.97105250718306</c:v>
                </c:pt>
                <c:pt idx="71">
                  <c:v>100.57031413909024</c:v>
                </c:pt>
                <c:pt idx="72">
                  <c:v>98.070325012943357</c:v>
                </c:pt>
                <c:pt idx="73">
                  <c:v>95.473552316182477</c:v>
                </c:pt>
                <c:pt idx="74">
                  <c:v>92.782558749947228</c:v>
                </c:pt>
                <c:pt idx="75">
                  <c:v>89.999999999999815</c:v>
                </c:pt>
                <c:pt idx="76">
                  <c:v>87.128622115884085</c:v>
                </c:pt>
                <c:pt idx="77">
                  <c:v>84.171258800906017</c:v>
                </c:pt>
                <c:pt idx="78">
                  <c:v>81.130828615610667</c:v>
                </c:pt>
                <c:pt idx="79">
                  <c:v>78.010332097515402</c:v>
                </c:pt>
                <c:pt idx="80">
                  <c:v>74.812848799941392</c:v>
                </c:pt>
                <c:pt idx="81">
                  <c:v>71.541534252866569</c:v>
                </c:pt>
                <c:pt idx="82">
                  <c:v>68.199616848798243</c:v>
                </c:pt>
                <c:pt idx="83">
                  <c:v>64.790394656739707</c:v>
                </c:pt>
                <c:pt idx="84">
                  <c:v>61.317232167394089</c:v>
                </c:pt>
                <c:pt idx="85">
                  <c:v>57.783556972818417</c:v>
                </c:pt>
                <c:pt idx="86">
                  <c:v>54.192856383803949</c:v>
                </c:pt>
                <c:pt idx="87">
                  <c:v>50.548673988321504</c:v>
                </c:pt>
                <c:pt idx="88">
                  <c:v>46.854606154427969</c:v>
                </c:pt>
                <c:pt idx="89">
                  <c:v>43.114298481085164</c:v>
                </c:pt>
                <c:pt idx="90">
                  <c:v>39.331442200393859</c:v>
                </c:pt>
                <c:pt idx="91">
                  <c:v>35.509770534793333</c:v>
                </c:pt>
                <c:pt idx="92">
                  <c:v>31.653055012821515</c:v>
                </c:pt>
                <c:pt idx="93">
                  <c:v>27.765101747071689</c:v>
                </c:pt>
                <c:pt idx="94">
                  <c:v>23.849747678018861</c:v>
                </c:pt>
                <c:pt idx="95">
                  <c:v>19.910856787422759</c:v>
                </c:pt>
                <c:pt idx="96">
                  <c:v>15.952316285044343</c:v>
                </c:pt>
                <c:pt idx="97">
                  <c:v>11.978032772439073</c:v>
                </c:pt>
                <c:pt idx="98">
                  <c:v>7.9919283876128295</c:v>
                </c:pt>
                <c:pt idx="99">
                  <c:v>3.9979369343452187</c:v>
                </c:pt>
                <c:pt idx="100">
                  <c:v>1.8516357958551764E-13</c:v>
                </c:pt>
                <c:pt idx="101">
                  <c:v>3.9979369343448488</c:v>
                </c:pt>
                <c:pt idx="102">
                  <c:v>7.99192838761246</c:v>
                </c:pt>
                <c:pt idx="103">
                  <c:v>11.978032772438706</c:v>
                </c:pt>
                <c:pt idx="104">
                  <c:v>15.952316285043976</c:v>
                </c:pt>
                <c:pt idx="105">
                  <c:v>19.910856787422389</c:v>
                </c:pt>
                <c:pt idx="106">
                  <c:v>23.849747678018495</c:v>
                </c:pt>
                <c:pt idx="107">
                  <c:v>27.765101747071324</c:v>
                </c:pt>
                <c:pt idx="108">
                  <c:v>31.653055012821156</c:v>
                </c:pt>
                <c:pt idx="109">
                  <c:v>35.509770534792978</c:v>
                </c:pt>
                <c:pt idx="110">
                  <c:v>39.331442200393504</c:v>
                </c:pt>
                <c:pt idx="111">
                  <c:v>43.114298481084809</c:v>
                </c:pt>
                <c:pt idx="112">
                  <c:v>46.854606154427572</c:v>
                </c:pt>
                <c:pt idx="113">
                  <c:v>50.54867398832112</c:v>
                </c:pt>
                <c:pt idx="114">
                  <c:v>54.192856383803566</c:v>
                </c:pt>
                <c:pt idx="115">
                  <c:v>57.783556972818033</c:v>
                </c:pt>
                <c:pt idx="116">
                  <c:v>61.317232167393712</c:v>
                </c:pt>
                <c:pt idx="117">
                  <c:v>64.790394656739338</c:v>
                </c:pt>
                <c:pt idx="118">
                  <c:v>68.199616848797888</c:v>
                </c:pt>
                <c:pt idx="119">
                  <c:v>71.541534252866214</c:v>
                </c:pt>
                <c:pt idx="120">
                  <c:v>74.812848799941051</c:v>
                </c:pt>
                <c:pt idx="121">
                  <c:v>78.010332097515061</c:v>
                </c:pt>
                <c:pt idx="122">
                  <c:v>81.130828615610341</c:v>
                </c:pt>
                <c:pt idx="123">
                  <c:v>84.171258800905662</c:v>
                </c:pt>
                <c:pt idx="124">
                  <c:v>87.128622115883729</c:v>
                </c:pt>
                <c:pt idx="125">
                  <c:v>89.999999999999432</c:v>
                </c:pt>
                <c:pt idx="126">
                  <c:v>92.782558749946816</c:v>
                </c:pt>
                <c:pt idx="127">
                  <c:v>95.473552316182079</c:v>
                </c:pt>
                <c:pt idx="128">
                  <c:v>98.070325012942931</c:v>
                </c:pt>
                <c:pt idx="129">
                  <c:v>100.57031413908983</c:v>
                </c:pt>
                <c:pt idx="130">
                  <c:v>102.97105250718263</c:v>
                </c:pt>
                <c:pt idx="131">
                  <c:v>105.27017087829667</c:v>
                </c:pt>
                <c:pt idx="132">
                  <c:v>107.46540030017557</c:v>
                </c:pt>
                <c:pt idx="133">
                  <c:v>109.55457434641323</c:v>
                </c:pt>
                <c:pt idx="134">
                  <c:v>111.53563125445501</c:v>
                </c:pt>
                <c:pt idx="135">
                  <c:v>113.40661596030861</c:v>
                </c:pt>
                <c:pt idx="136">
                  <c:v>115.16568202795608</c:v>
                </c:pt>
                <c:pt idx="137">
                  <c:v>116.81109347156323</c:v>
                </c:pt>
                <c:pt idx="138">
                  <c:v>118.34122646868816</c:v>
                </c:pt>
                <c:pt idx="139">
                  <c:v>119.75457096279791</c:v>
                </c:pt>
                <c:pt idx="140">
                  <c:v>121.04973215351197</c:v>
                </c:pt>
                <c:pt idx="141">
                  <c:v>122.22543187310178</c:v>
                </c:pt>
                <c:pt idx="142">
                  <c:v>123.28050984788804</c:v>
                </c:pt>
                <c:pt idx="143">
                  <c:v>124.2139248432908</c:v>
                </c:pt>
                <c:pt idx="144">
                  <c:v>125.02475569140209</c:v>
                </c:pt>
                <c:pt idx="145">
                  <c:v>125.71220220006767</c:v>
                </c:pt>
                <c:pt idx="146">
                  <c:v>126.27558594257985</c:v>
                </c:pt>
                <c:pt idx="147">
                  <c:v>126.71435092720299</c:v>
                </c:pt>
                <c:pt idx="148">
                  <c:v>127.02806414586995</c:v>
                </c:pt>
                <c:pt idx="149">
                  <c:v>127.21641600150899</c:v>
                </c:pt>
                <c:pt idx="150">
                  <c:v>127.27922061357856</c:v>
                </c:pt>
                <c:pt idx="151">
                  <c:v>127.21641600150907</c:v>
                </c:pt>
                <c:pt idx="152">
                  <c:v>127.02806414587012</c:v>
                </c:pt>
                <c:pt idx="153">
                  <c:v>126.71435092720324</c:v>
                </c:pt>
                <c:pt idx="154">
                  <c:v>126.27558594258021</c:v>
                </c:pt>
                <c:pt idx="155">
                  <c:v>125.71220220006809</c:v>
                </c:pt>
                <c:pt idx="156">
                  <c:v>125.02475569140262</c:v>
                </c:pt>
                <c:pt idx="157">
                  <c:v>124.21392484329138</c:v>
                </c:pt>
                <c:pt idx="158">
                  <c:v>123.28050984788874</c:v>
                </c:pt>
                <c:pt idx="159">
                  <c:v>122.22543187310254</c:v>
                </c:pt>
                <c:pt idx="160">
                  <c:v>121.04973215351282</c:v>
                </c:pt>
                <c:pt idx="161">
                  <c:v>119.75457096279885</c:v>
                </c:pt>
                <c:pt idx="162">
                  <c:v>118.34122646868917</c:v>
                </c:pt>
                <c:pt idx="163">
                  <c:v>116.81109347156431</c:v>
                </c:pt>
                <c:pt idx="164">
                  <c:v>115.16568202795725</c:v>
                </c:pt>
                <c:pt idx="165">
                  <c:v>113.40661596030988</c:v>
                </c:pt>
                <c:pt idx="166">
                  <c:v>111.53563125445635</c:v>
                </c:pt>
                <c:pt idx="167">
                  <c:v>109.55457434641464</c:v>
                </c:pt>
                <c:pt idx="168">
                  <c:v>107.46540030017707</c:v>
                </c:pt>
                <c:pt idx="169">
                  <c:v>105.27017087829822</c:v>
                </c:pt>
                <c:pt idx="170">
                  <c:v>102.97105250718425</c:v>
                </c:pt>
                <c:pt idx="171">
                  <c:v>100.57031413909152</c:v>
                </c:pt>
                <c:pt idx="172">
                  <c:v>98.070325012944764</c:v>
                </c:pt>
                <c:pt idx="173">
                  <c:v>95.473552316183984</c:v>
                </c:pt>
                <c:pt idx="174">
                  <c:v>92.782558749948791</c:v>
                </c:pt>
                <c:pt idx="175">
                  <c:v>90.000000000001464</c:v>
                </c:pt>
                <c:pt idx="176">
                  <c:v>87.128622115885818</c:v>
                </c:pt>
                <c:pt idx="177">
                  <c:v>84.171258800907822</c:v>
                </c:pt>
                <c:pt idx="178">
                  <c:v>81.130828615612558</c:v>
                </c:pt>
                <c:pt idx="179">
                  <c:v>78.01033209751732</c:v>
                </c:pt>
                <c:pt idx="180">
                  <c:v>74.812848799943382</c:v>
                </c:pt>
                <c:pt idx="181">
                  <c:v>71.541534252868587</c:v>
                </c:pt>
                <c:pt idx="182">
                  <c:v>68.199616848800304</c:v>
                </c:pt>
                <c:pt idx="183">
                  <c:v>64.79039465674181</c:v>
                </c:pt>
                <c:pt idx="184">
                  <c:v>61.317232167396227</c:v>
                </c:pt>
                <c:pt idx="185">
                  <c:v>57.783556972820598</c:v>
                </c:pt>
                <c:pt idx="186">
                  <c:v>54.192856383806166</c:v>
                </c:pt>
                <c:pt idx="187">
                  <c:v>50.548673988323756</c:v>
                </c:pt>
                <c:pt idx="188">
                  <c:v>46.854606154430243</c:v>
                </c:pt>
                <c:pt idx="189">
                  <c:v>43.114298481087459</c:v>
                </c:pt>
                <c:pt idx="190">
                  <c:v>39.331442200396182</c:v>
                </c:pt>
                <c:pt idx="191">
                  <c:v>35.509770534795678</c:v>
                </c:pt>
                <c:pt idx="192">
                  <c:v>31.653055012823884</c:v>
                </c:pt>
                <c:pt idx="193">
                  <c:v>27.765101747074073</c:v>
                </c:pt>
                <c:pt idx="194">
                  <c:v>23.849747678021263</c:v>
                </c:pt>
                <c:pt idx="195">
                  <c:v>19.910856787425175</c:v>
                </c:pt>
                <c:pt idx="196">
                  <c:v>15.95231628504677</c:v>
                </c:pt>
                <c:pt idx="197">
                  <c:v>11.978032772441509</c:v>
                </c:pt>
                <c:pt idx="198">
                  <c:v>7.9919283876152702</c:v>
                </c:pt>
                <c:pt idx="199">
                  <c:v>3.9979369343476634</c:v>
                </c:pt>
                <c:pt idx="200">
                  <c:v>2.6312602996756713E-12</c:v>
                </c:pt>
              </c:numCache>
            </c:numRef>
          </c:yVal>
          <c:smooth val="0"/>
          <c:extLst>
            <c:ext xmlns:c16="http://schemas.microsoft.com/office/drawing/2014/chart" uri="{C3380CC4-5D6E-409C-BE32-E72D297353CC}">
              <c16:uniqueId val="{00000000-0AF8-409C-A217-5092E0AD596E}"/>
            </c:ext>
          </c:extLst>
        </c:ser>
        <c:ser>
          <c:idx val="1"/>
          <c:order val="1"/>
          <c:tx>
            <c:v>Vbulk</c:v>
          </c:tx>
          <c:spPr>
            <a:ln w="28575" cap="rnd">
              <a:solidFill>
                <a:schemeClr val="accent2"/>
              </a:solidFill>
              <a:round/>
            </a:ln>
            <a:effectLst/>
          </c:spPr>
          <c:marker>
            <c:symbol val="none"/>
          </c:marker>
          <c:xVal>
            <c:numRef>
              <c:f>('Waveform Data'!$AE$2:$AE$52,'Waveform Data'!$Z$2:$Z$52,'Waveform Data'!$AA$2:$AA$51,'Waveform Data'!$AH$2:$AH$51,'Waveform Data'!$AK$2:$AK$51)</c:f>
              <c:numCache>
                <c:formatCode>General</c:formatCode>
                <c:ptCount val="252"/>
                <c:pt idx="0" formatCode="0.000000">
                  <c:v>0</c:v>
                </c:pt>
                <c:pt idx="1">
                  <c:v>4.8548521552548325E-5</c:v>
                </c:pt>
                <c:pt idx="2">
                  <c:v>9.709704310509665E-5</c:v>
                </c:pt>
                <c:pt idx="3">
                  <c:v>1.4564556465764499E-4</c:v>
                </c:pt>
                <c:pt idx="4">
                  <c:v>1.941940862101933E-4</c:v>
                </c:pt>
                <c:pt idx="5">
                  <c:v>2.4274260776274161E-4</c:v>
                </c:pt>
                <c:pt idx="6">
                  <c:v>2.9129112931528992E-4</c:v>
                </c:pt>
                <c:pt idx="7">
                  <c:v>3.3983965086783823E-4</c:v>
                </c:pt>
                <c:pt idx="8">
                  <c:v>3.8838817242038654E-4</c:v>
                </c:pt>
                <c:pt idx="9">
                  <c:v>4.3693669397293486E-4</c:v>
                </c:pt>
                <c:pt idx="10">
                  <c:v>4.8548521552548317E-4</c:v>
                </c:pt>
                <c:pt idx="11">
                  <c:v>5.3403373707803148E-4</c:v>
                </c:pt>
                <c:pt idx="12">
                  <c:v>5.8258225863057984E-4</c:v>
                </c:pt>
                <c:pt idx="13">
                  <c:v>6.3113078018312821E-4</c:v>
                </c:pt>
                <c:pt idx="14">
                  <c:v>6.7967930173567657E-4</c:v>
                </c:pt>
                <c:pt idx="15">
                  <c:v>7.2822782328822494E-4</c:v>
                </c:pt>
                <c:pt idx="16">
                  <c:v>7.767763448407733E-4</c:v>
                </c:pt>
                <c:pt idx="17">
                  <c:v>8.2532486639332167E-4</c:v>
                </c:pt>
                <c:pt idx="18">
                  <c:v>8.7387338794587004E-4</c:v>
                </c:pt>
                <c:pt idx="19">
                  <c:v>9.224219094984184E-4</c:v>
                </c:pt>
                <c:pt idx="20">
                  <c:v>9.7097043105096677E-4</c:v>
                </c:pt>
                <c:pt idx="21">
                  <c:v>1.019518952603515E-3</c:v>
                </c:pt>
                <c:pt idx="22">
                  <c:v>1.0680674741560634E-3</c:v>
                </c:pt>
                <c:pt idx="23">
                  <c:v>1.1166159957086118E-3</c:v>
                </c:pt>
                <c:pt idx="24">
                  <c:v>1.1651645172611601E-3</c:v>
                </c:pt>
                <c:pt idx="25">
                  <c:v>1.2137130388137085E-3</c:v>
                </c:pt>
                <c:pt idx="26">
                  <c:v>1.2622615603662569E-3</c:v>
                </c:pt>
                <c:pt idx="27">
                  <c:v>1.3108100819188052E-3</c:v>
                </c:pt>
                <c:pt idx="28">
                  <c:v>1.3593586034713536E-3</c:v>
                </c:pt>
                <c:pt idx="29">
                  <c:v>1.4079071250239019E-3</c:v>
                </c:pt>
                <c:pt idx="30">
                  <c:v>1.4564556465764503E-3</c:v>
                </c:pt>
                <c:pt idx="31">
                  <c:v>1.5050041681289987E-3</c:v>
                </c:pt>
                <c:pt idx="32">
                  <c:v>1.553552689681547E-3</c:v>
                </c:pt>
                <c:pt idx="33">
                  <c:v>1.6021012112340954E-3</c:v>
                </c:pt>
                <c:pt idx="34">
                  <c:v>1.6506497327866438E-3</c:v>
                </c:pt>
                <c:pt idx="35">
                  <c:v>1.6991982543391921E-3</c:v>
                </c:pt>
                <c:pt idx="36">
                  <c:v>1.7477467758917405E-3</c:v>
                </c:pt>
                <c:pt idx="37">
                  <c:v>1.7962952974442889E-3</c:v>
                </c:pt>
                <c:pt idx="38">
                  <c:v>1.8448438189968372E-3</c:v>
                </c:pt>
                <c:pt idx="39">
                  <c:v>1.8933923405493856E-3</c:v>
                </c:pt>
                <c:pt idx="40">
                  <c:v>1.941940862101934E-3</c:v>
                </c:pt>
                <c:pt idx="41">
                  <c:v>1.9904893836544821E-3</c:v>
                </c:pt>
                <c:pt idx="42">
                  <c:v>2.0390379052070305E-3</c:v>
                </c:pt>
                <c:pt idx="43">
                  <c:v>2.0875864267595788E-3</c:v>
                </c:pt>
                <c:pt idx="44">
                  <c:v>2.1361349483121272E-3</c:v>
                </c:pt>
                <c:pt idx="45">
                  <c:v>2.1846834698646756E-3</c:v>
                </c:pt>
                <c:pt idx="46">
                  <c:v>2.2332319914172239E-3</c:v>
                </c:pt>
                <c:pt idx="47">
                  <c:v>2.2817805129697723E-3</c:v>
                </c:pt>
                <c:pt idx="48">
                  <c:v>2.3303290345223207E-3</c:v>
                </c:pt>
                <c:pt idx="49">
                  <c:v>2.378877556074869E-3</c:v>
                </c:pt>
                <c:pt idx="50">
                  <c:v>2.4274260776274174E-3</c:v>
                </c:pt>
                <c:pt idx="51">
                  <c:v>2.4274260776274161E-3</c:v>
                </c:pt>
                <c:pt idx="52">
                  <c:v>2.4788775560748676E-3</c:v>
                </c:pt>
                <c:pt idx="53">
                  <c:v>2.5303290345223195E-3</c:v>
                </c:pt>
                <c:pt idx="54">
                  <c:v>2.5817805129697714E-3</c:v>
                </c:pt>
                <c:pt idx="55">
                  <c:v>2.6332319914172233E-3</c:v>
                </c:pt>
                <c:pt idx="56">
                  <c:v>2.6846834698646752E-3</c:v>
                </c:pt>
                <c:pt idx="57">
                  <c:v>2.7361349483121271E-3</c:v>
                </c:pt>
                <c:pt idx="58">
                  <c:v>2.7875864267595789E-3</c:v>
                </c:pt>
                <c:pt idx="59">
                  <c:v>2.8390379052070308E-3</c:v>
                </c:pt>
                <c:pt idx="60">
                  <c:v>2.8904893836544827E-3</c:v>
                </c:pt>
                <c:pt idx="61">
                  <c:v>2.9419408621019346E-3</c:v>
                </c:pt>
                <c:pt idx="62">
                  <c:v>2.9933923405493865E-3</c:v>
                </c:pt>
                <c:pt idx="63">
                  <c:v>3.0448438189968384E-3</c:v>
                </c:pt>
                <c:pt idx="64">
                  <c:v>3.0962952974442903E-3</c:v>
                </c:pt>
                <c:pt idx="65">
                  <c:v>3.1477467758917422E-3</c:v>
                </c:pt>
                <c:pt idx="66">
                  <c:v>3.1991982543391941E-3</c:v>
                </c:pt>
                <c:pt idx="67">
                  <c:v>3.250649732786646E-3</c:v>
                </c:pt>
                <c:pt idx="68">
                  <c:v>3.3021012112340979E-3</c:v>
                </c:pt>
                <c:pt idx="69">
                  <c:v>3.3535526896815498E-3</c:v>
                </c:pt>
                <c:pt idx="70">
                  <c:v>3.4050041681290017E-3</c:v>
                </c:pt>
                <c:pt idx="71">
                  <c:v>3.4564556465764536E-3</c:v>
                </c:pt>
                <c:pt idx="72">
                  <c:v>3.5079071250239055E-3</c:v>
                </c:pt>
                <c:pt idx="73">
                  <c:v>3.5593586034713574E-3</c:v>
                </c:pt>
                <c:pt idx="74">
                  <c:v>3.6108100819188093E-3</c:v>
                </c:pt>
                <c:pt idx="75">
                  <c:v>3.6622615603662612E-3</c:v>
                </c:pt>
                <c:pt idx="76">
                  <c:v>3.7137130388137131E-3</c:v>
                </c:pt>
                <c:pt idx="77">
                  <c:v>3.765164517261165E-3</c:v>
                </c:pt>
                <c:pt idx="78">
                  <c:v>3.8166159957086169E-3</c:v>
                </c:pt>
                <c:pt idx="79">
                  <c:v>3.8680674741560688E-3</c:v>
                </c:pt>
                <c:pt idx="80">
                  <c:v>3.9195189526035207E-3</c:v>
                </c:pt>
                <c:pt idx="81">
                  <c:v>3.9709704310509726E-3</c:v>
                </c:pt>
                <c:pt idx="82">
                  <c:v>4.0224219094984245E-3</c:v>
                </c:pt>
                <c:pt idx="83">
                  <c:v>4.0738733879458764E-3</c:v>
                </c:pt>
                <c:pt idx="84">
                  <c:v>4.1253248663933283E-3</c:v>
                </c:pt>
                <c:pt idx="85">
                  <c:v>4.1767763448407802E-3</c:v>
                </c:pt>
                <c:pt idx="86">
                  <c:v>4.2282278232882321E-3</c:v>
                </c:pt>
                <c:pt idx="87">
                  <c:v>4.279679301735684E-3</c:v>
                </c:pt>
                <c:pt idx="88">
                  <c:v>4.3311307801831359E-3</c:v>
                </c:pt>
                <c:pt idx="89">
                  <c:v>4.3825822586305878E-3</c:v>
                </c:pt>
                <c:pt idx="90">
                  <c:v>4.4340337370780396E-3</c:v>
                </c:pt>
                <c:pt idx="91">
                  <c:v>4.4854852155254915E-3</c:v>
                </c:pt>
                <c:pt idx="92">
                  <c:v>4.5369366939729434E-3</c:v>
                </c:pt>
                <c:pt idx="93">
                  <c:v>4.5883881724203953E-3</c:v>
                </c:pt>
                <c:pt idx="94">
                  <c:v>4.6398396508678472E-3</c:v>
                </c:pt>
                <c:pt idx="95">
                  <c:v>4.6912911293152991E-3</c:v>
                </c:pt>
                <c:pt idx="96">
                  <c:v>4.742742607762751E-3</c:v>
                </c:pt>
                <c:pt idx="97">
                  <c:v>4.7941940862102029E-3</c:v>
                </c:pt>
                <c:pt idx="98">
                  <c:v>4.8456455646576548E-3</c:v>
                </c:pt>
                <c:pt idx="99">
                  <c:v>4.8970970431051067E-3</c:v>
                </c:pt>
                <c:pt idx="100">
                  <c:v>4.9485485215525586E-3</c:v>
                </c:pt>
                <c:pt idx="101">
                  <c:v>5.0000000000000105E-3</c:v>
                </c:pt>
                <c:pt idx="102">
                  <c:v>5.1485485215525583E-3</c:v>
                </c:pt>
                <c:pt idx="103">
                  <c:v>5.297097043105106E-3</c:v>
                </c:pt>
                <c:pt idx="104">
                  <c:v>5.4456455646576538E-3</c:v>
                </c:pt>
                <c:pt idx="105">
                  <c:v>5.5941940862102016E-3</c:v>
                </c:pt>
                <c:pt idx="106">
                  <c:v>5.7427426077627493E-3</c:v>
                </c:pt>
                <c:pt idx="107">
                  <c:v>5.8912911293152971E-3</c:v>
                </c:pt>
                <c:pt idx="108">
                  <c:v>6.0398396508678448E-3</c:v>
                </c:pt>
                <c:pt idx="109">
                  <c:v>6.1883881724203926E-3</c:v>
                </c:pt>
                <c:pt idx="110">
                  <c:v>6.3369366939729404E-3</c:v>
                </c:pt>
                <c:pt idx="111">
                  <c:v>6.4854852155254881E-3</c:v>
                </c:pt>
                <c:pt idx="112">
                  <c:v>6.6340337370780359E-3</c:v>
                </c:pt>
                <c:pt idx="113">
                  <c:v>6.7825822586305836E-3</c:v>
                </c:pt>
                <c:pt idx="114">
                  <c:v>6.9311307801831314E-3</c:v>
                </c:pt>
                <c:pt idx="115">
                  <c:v>7.0796793017356792E-3</c:v>
                </c:pt>
                <c:pt idx="116">
                  <c:v>7.2282278232882269E-3</c:v>
                </c:pt>
                <c:pt idx="117">
                  <c:v>7.3767763448407747E-3</c:v>
                </c:pt>
                <c:pt idx="118">
                  <c:v>7.5253248663933224E-3</c:v>
                </c:pt>
                <c:pt idx="119">
                  <c:v>7.6738733879458702E-3</c:v>
                </c:pt>
                <c:pt idx="120">
                  <c:v>7.8224219094984188E-3</c:v>
                </c:pt>
                <c:pt idx="121">
                  <c:v>7.9709704310509666E-3</c:v>
                </c:pt>
                <c:pt idx="122">
                  <c:v>8.1195189526035143E-3</c:v>
                </c:pt>
                <c:pt idx="123">
                  <c:v>8.2680674741560621E-3</c:v>
                </c:pt>
                <c:pt idx="124">
                  <c:v>8.4166159957086099E-3</c:v>
                </c:pt>
                <c:pt idx="125">
                  <c:v>8.5651645172611576E-3</c:v>
                </c:pt>
                <c:pt idx="126">
                  <c:v>8.7137130388137054E-3</c:v>
                </c:pt>
                <c:pt idx="127">
                  <c:v>8.8622615603662531E-3</c:v>
                </c:pt>
                <c:pt idx="128">
                  <c:v>9.0108100819188009E-3</c:v>
                </c:pt>
                <c:pt idx="129">
                  <c:v>9.1593586034713487E-3</c:v>
                </c:pt>
                <c:pt idx="130">
                  <c:v>9.3079071250238964E-3</c:v>
                </c:pt>
                <c:pt idx="131">
                  <c:v>9.4564556465764442E-3</c:v>
                </c:pt>
                <c:pt idx="132">
                  <c:v>9.605004168128992E-3</c:v>
                </c:pt>
                <c:pt idx="133">
                  <c:v>9.7535526896815397E-3</c:v>
                </c:pt>
                <c:pt idx="134">
                  <c:v>9.9021012112340875E-3</c:v>
                </c:pt>
                <c:pt idx="135">
                  <c:v>1.0050649732786635E-2</c:v>
                </c:pt>
                <c:pt idx="136">
                  <c:v>1.0199198254339183E-2</c:v>
                </c:pt>
                <c:pt idx="137">
                  <c:v>1.0347746775891731E-2</c:v>
                </c:pt>
                <c:pt idx="138">
                  <c:v>1.0496295297444279E-2</c:v>
                </c:pt>
                <c:pt idx="139">
                  <c:v>1.0644843818996826E-2</c:v>
                </c:pt>
                <c:pt idx="140">
                  <c:v>1.0793392340549374E-2</c:v>
                </c:pt>
                <c:pt idx="141">
                  <c:v>1.0941940862101922E-2</c:v>
                </c:pt>
                <c:pt idx="142">
                  <c:v>1.109048938365447E-2</c:v>
                </c:pt>
                <c:pt idx="143">
                  <c:v>1.1239037905207017E-2</c:v>
                </c:pt>
                <c:pt idx="144">
                  <c:v>1.1387586426759565E-2</c:v>
                </c:pt>
                <c:pt idx="145">
                  <c:v>1.1536134948312113E-2</c:v>
                </c:pt>
                <c:pt idx="146">
                  <c:v>1.1684683469864661E-2</c:v>
                </c:pt>
                <c:pt idx="147">
                  <c:v>1.1833231991417208E-2</c:v>
                </c:pt>
                <c:pt idx="148">
                  <c:v>1.1981780512969756E-2</c:v>
                </c:pt>
                <c:pt idx="149">
                  <c:v>1.2130329034522304E-2</c:v>
                </c:pt>
                <c:pt idx="150">
                  <c:v>1.2278877556074852E-2</c:v>
                </c:pt>
                <c:pt idx="151">
                  <c:v>1.2427426077627399E-2</c:v>
                </c:pt>
                <c:pt idx="152" formatCode="0.000000">
                  <c:v>1.2478877556074852E-2</c:v>
                </c:pt>
                <c:pt idx="153">
                  <c:v>1.2530329034522305E-2</c:v>
                </c:pt>
                <c:pt idx="154">
                  <c:v>1.2581780512969758E-2</c:v>
                </c:pt>
                <c:pt idx="155">
                  <c:v>1.263323199141721E-2</c:v>
                </c:pt>
                <c:pt idx="156">
                  <c:v>1.2684683469864663E-2</c:v>
                </c:pt>
                <c:pt idx="157">
                  <c:v>1.2736134948312116E-2</c:v>
                </c:pt>
                <c:pt idx="158">
                  <c:v>1.2787586426759569E-2</c:v>
                </c:pt>
                <c:pt idx="159">
                  <c:v>1.2839037905207022E-2</c:v>
                </c:pt>
                <c:pt idx="160">
                  <c:v>1.2890489383654474E-2</c:v>
                </c:pt>
                <c:pt idx="161">
                  <c:v>1.2941940862101927E-2</c:v>
                </c:pt>
                <c:pt idx="162">
                  <c:v>1.299339234054938E-2</c:v>
                </c:pt>
                <c:pt idx="163">
                  <c:v>1.3044843818996833E-2</c:v>
                </c:pt>
                <c:pt idx="164">
                  <c:v>1.3096295297444285E-2</c:v>
                </c:pt>
                <c:pt idx="165">
                  <c:v>1.3147746775891738E-2</c:v>
                </c:pt>
                <c:pt idx="166">
                  <c:v>1.3199198254339191E-2</c:v>
                </c:pt>
                <c:pt idx="167">
                  <c:v>1.3250649732786644E-2</c:v>
                </c:pt>
                <c:pt idx="168">
                  <c:v>1.3302101211234096E-2</c:v>
                </c:pt>
                <c:pt idx="169">
                  <c:v>1.3353552689681549E-2</c:v>
                </c:pt>
                <c:pt idx="170">
                  <c:v>1.3405004168129002E-2</c:v>
                </c:pt>
                <c:pt idx="171">
                  <c:v>1.3456455646576455E-2</c:v>
                </c:pt>
                <c:pt idx="172">
                  <c:v>1.3507907125023907E-2</c:v>
                </c:pt>
                <c:pt idx="173">
                  <c:v>1.355935860347136E-2</c:v>
                </c:pt>
                <c:pt idx="174">
                  <c:v>1.3610810081918813E-2</c:v>
                </c:pt>
                <c:pt idx="175">
                  <c:v>1.3662261560366266E-2</c:v>
                </c:pt>
                <c:pt idx="176">
                  <c:v>1.3713713038813719E-2</c:v>
                </c:pt>
                <c:pt idx="177">
                  <c:v>1.3765164517261171E-2</c:v>
                </c:pt>
                <c:pt idx="178">
                  <c:v>1.3816615995708624E-2</c:v>
                </c:pt>
                <c:pt idx="179">
                  <c:v>1.3868067474156077E-2</c:v>
                </c:pt>
                <c:pt idx="180">
                  <c:v>1.391951895260353E-2</c:v>
                </c:pt>
                <c:pt idx="181">
                  <c:v>1.3970970431050982E-2</c:v>
                </c:pt>
                <c:pt idx="182">
                  <c:v>1.4022421909498435E-2</c:v>
                </c:pt>
                <c:pt idx="183">
                  <c:v>1.4073873387945888E-2</c:v>
                </c:pt>
                <c:pt idx="184">
                  <c:v>1.4125324866393341E-2</c:v>
                </c:pt>
                <c:pt idx="185">
                  <c:v>1.4176776344840793E-2</c:v>
                </c:pt>
                <c:pt idx="186">
                  <c:v>1.4228227823288246E-2</c:v>
                </c:pt>
                <c:pt idx="187">
                  <c:v>1.4279679301735699E-2</c:v>
                </c:pt>
                <c:pt idx="188">
                  <c:v>1.4331130780183152E-2</c:v>
                </c:pt>
                <c:pt idx="189">
                  <c:v>1.4382582258630604E-2</c:v>
                </c:pt>
                <c:pt idx="190">
                  <c:v>1.4434033737078057E-2</c:v>
                </c:pt>
                <c:pt idx="191">
                  <c:v>1.448548521552551E-2</c:v>
                </c:pt>
                <c:pt idx="192">
                  <c:v>1.4536936693972963E-2</c:v>
                </c:pt>
                <c:pt idx="193">
                  <c:v>1.4588388172420415E-2</c:v>
                </c:pt>
                <c:pt idx="194">
                  <c:v>1.4639839650867868E-2</c:v>
                </c:pt>
                <c:pt idx="195">
                  <c:v>1.4691291129315321E-2</c:v>
                </c:pt>
                <c:pt idx="196">
                  <c:v>1.4742742607762774E-2</c:v>
                </c:pt>
                <c:pt idx="197">
                  <c:v>1.4794194086210227E-2</c:v>
                </c:pt>
                <c:pt idx="198">
                  <c:v>1.4845645564657679E-2</c:v>
                </c:pt>
                <c:pt idx="199">
                  <c:v>1.4897097043105132E-2</c:v>
                </c:pt>
                <c:pt idx="200">
                  <c:v>1.4948548521552585E-2</c:v>
                </c:pt>
                <c:pt idx="201">
                  <c:v>1.5000000000000038E-2</c:v>
                </c:pt>
                <c:pt idx="202">
                  <c:v>1.5100000000000037E-2</c:v>
                </c:pt>
                <c:pt idx="203">
                  <c:v>1.5200000000000036E-2</c:v>
                </c:pt>
                <c:pt idx="204">
                  <c:v>1.5300000000000036E-2</c:v>
                </c:pt>
                <c:pt idx="205">
                  <c:v>1.5400000000000035E-2</c:v>
                </c:pt>
                <c:pt idx="206">
                  <c:v>1.5500000000000035E-2</c:v>
                </c:pt>
                <c:pt idx="207">
                  <c:v>1.5600000000000034E-2</c:v>
                </c:pt>
                <c:pt idx="208">
                  <c:v>1.5700000000000033E-2</c:v>
                </c:pt>
                <c:pt idx="209">
                  <c:v>1.5800000000000033E-2</c:v>
                </c:pt>
                <c:pt idx="210">
                  <c:v>1.5900000000000032E-2</c:v>
                </c:pt>
                <c:pt idx="211">
                  <c:v>1.6000000000000032E-2</c:v>
                </c:pt>
                <c:pt idx="212">
                  <c:v>1.6100000000000031E-2</c:v>
                </c:pt>
                <c:pt idx="213">
                  <c:v>1.620000000000003E-2</c:v>
                </c:pt>
                <c:pt idx="214">
                  <c:v>1.630000000000003E-2</c:v>
                </c:pt>
                <c:pt idx="215">
                  <c:v>1.6400000000000029E-2</c:v>
                </c:pt>
                <c:pt idx="216">
                  <c:v>1.6500000000000029E-2</c:v>
                </c:pt>
                <c:pt idx="217">
                  <c:v>1.6600000000000028E-2</c:v>
                </c:pt>
                <c:pt idx="218">
                  <c:v>1.6700000000000027E-2</c:v>
                </c:pt>
                <c:pt idx="219">
                  <c:v>1.6800000000000027E-2</c:v>
                </c:pt>
                <c:pt idx="220">
                  <c:v>1.6900000000000026E-2</c:v>
                </c:pt>
                <c:pt idx="221">
                  <c:v>1.7000000000000026E-2</c:v>
                </c:pt>
                <c:pt idx="222">
                  <c:v>1.7100000000000025E-2</c:v>
                </c:pt>
                <c:pt idx="223">
                  <c:v>1.7200000000000024E-2</c:v>
                </c:pt>
                <c:pt idx="224">
                  <c:v>1.7300000000000024E-2</c:v>
                </c:pt>
                <c:pt idx="225">
                  <c:v>1.7400000000000023E-2</c:v>
                </c:pt>
                <c:pt idx="226">
                  <c:v>1.7500000000000022E-2</c:v>
                </c:pt>
                <c:pt idx="227">
                  <c:v>1.7600000000000022E-2</c:v>
                </c:pt>
                <c:pt idx="228">
                  <c:v>1.7700000000000021E-2</c:v>
                </c:pt>
                <c:pt idx="229">
                  <c:v>1.7800000000000021E-2</c:v>
                </c:pt>
                <c:pt idx="230">
                  <c:v>1.790000000000002E-2</c:v>
                </c:pt>
                <c:pt idx="231">
                  <c:v>1.8000000000000019E-2</c:v>
                </c:pt>
                <c:pt idx="232">
                  <c:v>1.8100000000000019E-2</c:v>
                </c:pt>
                <c:pt idx="233">
                  <c:v>1.8200000000000018E-2</c:v>
                </c:pt>
                <c:pt idx="234">
                  <c:v>1.8300000000000018E-2</c:v>
                </c:pt>
                <c:pt idx="235">
                  <c:v>1.8400000000000017E-2</c:v>
                </c:pt>
                <c:pt idx="236">
                  <c:v>1.8500000000000016E-2</c:v>
                </c:pt>
                <c:pt idx="237">
                  <c:v>1.8600000000000016E-2</c:v>
                </c:pt>
                <c:pt idx="238">
                  <c:v>1.8700000000000015E-2</c:v>
                </c:pt>
                <c:pt idx="239">
                  <c:v>1.8800000000000015E-2</c:v>
                </c:pt>
                <c:pt idx="240">
                  <c:v>1.8900000000000014E-2</c:v>
                </c:pt>
                <c:pt idx="241">
                  <c:v>1.9000000000000013E-2</c:v>
                </c:pt>
                <c:pt idx="242">
                  <c:v>1.9100000000000013E-2</c:v>
                </c:pt>
                <c:pt idx="243">
                  <c:v>1.9200000000000012E-2</c:v>
                </c:pt>
                <c:pt idx="244">
                  <c:v>1.9300000000000012E-2</c:v>
                </c:pt>
                <c:pt idx="245">
                  <c:v>1.9400000000000011E-2</c:v>
                </c:pt>
                <c:pt idx="246">
                  <c:v>1.950000000000001E-2</c:v>
                </c:pt>
                <c:pt idx="247">
                  <c:v>1.960000000000001E-2</c:v>
                </c:pt>
                <c:pt idx="248">
                  <c:v>1.9700000000000009E-2</c:v>
                </c:pt>
                <c:pt idx="249">
                  <c:v>1.9800000000000009E-2</c:v>
                </c:pt>
                <c:pt idx="250">
                  <c:v>1.9900000000000008E-2</c:v>
                </c:pt>
                <c:pt idx="251">
                  <c:v>2.0000000000000007E-2</c:v>
                </c:pt>
              </c:numCache>
            </c:numRef>
          </c:xVal>
          <c:yVal>
            <c:numRef>
              <c:f>('Waveform Data'!$AF$2:$AF$52,'Waveform Data'!$AB$2:$AB$52,'Waveform Data'!$AC$2:$AC$51,'Waveform Data'!$AI$2:$AI$51,'Waveform Data'!$AL$2:$AL$51)</c:f>
              <c:numCache>
                <c:formatCode>General</c:formatCode>
                <c:ptCount val="252"/>
                <c:pt idx="0">
                  <c:v>100.78658840539366</c:v>
                </c:pt>
                <c:pt idx="1">
                  <c:v>100.52935278024509</c:v>
                </c:pt>
                <c:pt idx="2">
                  <c:v>100.27211715509654</c:v>
                </c:pt>
                <c:pt idx="3">
                  <c:v>100.01488152994797</c:v>
                </c:pt>
                <c:pt idx="4">
                  <c:v>99.757645904799418</c:v>
                </c:pt>
                <c:pt idx="5">
                  <c:v>99.50041027965085</c:v>
                </c:pt>
                <c:pt idx="6">
                  <c:v>99.243174654502297</c:v>
                </c:pt>
                <c:pt idx="7">
                  <c:v>98.98593902935373</c:v>
                </c:pt>
                <c:pt idx="8">
                  <c:v>98.728703404205177</c:v>
                </c:pt>
                <c:pt idx="9">
                  <c:v>98.47146777905661</c:v>
                </c:pt>
                <c:pt idx="10">
                  <c:v>98.214232153908057</c:v>
                </c:pt>
                <c:pt idx="11">
                  <c:v>97.95699652875949</c:v>
                </c:pt>
                <c:pt idx="12">
                  <c:v>97.699760903610937</c:v>
                </c:pt>
                <c:pt idx="13">
                  <c:v>97.442525278462369</c:v>
                </c:pt>
                <c:pt idx="14">
                  <c:v>97.185289653313816</c:v>
                </c:pt>
                <c:pt idx="15">
                  <c:v>96.928054028165249</c:v>
                </c:pt>
                <c:pt idx="16">
                  <c:v>96.670818403016696</c:v>
                </c:pt>
                <c:pt idx="17">
                  <c:v>96.413582777868129</c:v>
                </c:pt>
                <c:pt idx="18">
                  <c:v>96.156347152719576</c:v>
                </c:pt>
                <c:pt idx="19">
                  <c:v>95.899111527571009</c:v>
                </c:pt>
                <c:pt idx="20">
                  <c:v>95.641875902422456</c:v>
                </c:pt>
                <c:pt idx="21">
                  <c:v>95.384640277273888</c:v>
                </c:pt>
                <c:pt idx="22">
                  <c:v>95.127404652125335</c:v>
                </c:pt>
                <c:pt idx="23">
                  <c:v>94.870169026976768</c:v>
                </c:pt>
                <c:pt idx="24">
                  <c:v>94.612933401828215</c:v>
                </c:pt>
                <c:pt idx="25">
                  <c:v>94.355697776679648</c:v>
                </c:pt>
                <c:pt idx="26">
                  <c:v>94.098462151531095</c:v>
                </c:pt>
                <c:pt idx="27">
                  <c:v>93.841226526382528</c:v>
                </c:pt>
                <c:pt idx="28">
                  <c:v>93.583990901233975</c:v>
                </c:pt>
                <c:pt idx="29">
                  <c:v>93.326755276085407</c:v>
                </c:pt>
                <c:pt idx="30">
                  <c:v>93.069519650936854</c:v>
                </c:pt>
                <c:pt idx="31">
                  <c:v>92.812284025788287</c:v>
                </c:pt>
                <c:pt idx="32">
                  <c:v>92.555048400639734</c:v>
                </c:pt>
                <c:pt idx="33">
                  <c:v>92.297812775491167</c:v>
                </c:pt>
                <c:pt idx="34">
                  <c:v>92.040577150342614</c:v>
                </c:pt>
                <c:pt idx="35">
                  <c:v>91.783341525194047</c:v>
                </c:pt>
                <c:pt idx="36">
                  <c:v>91.526105900045494</c:v>
                </c:pt>
                <c:pt idx="37">
                  <c:v>91.268870274896926</c:v>
                </c:pt>
                <c:pt idx="38">
                  <c:v>91.011634649748373</c:v>
                </c:pt>
                <c:pt idx="39">
                  <c:v>90.754399024599806</c:v>
                </c:pt>
                <c:pt idx="40">
                  <c:v>90.497163399451253</c:v>
                </c:pt>
                <c:pt idx="41">
                  <c:v>90.239927774302686</c:v>
                </c:pt>
                <c:pt idx="42">
                  <c:v>89.982692149154133</c:v>
                </c:pt>
                <c:pt idx="43">
                  <c:v>89.725456524005565</c:v>
                </c:pt>
                <c:pt idx="44">
                  <c:v>89.468220898857012</c:v>
                </c:pt>
                <c:pt idx="45">
                  <c:v>89.210985273708445</c:v>
                </c:pt>
                <c:pt idx="46">
                  <c:v>88.953749648559892</c:v>
                </c:pt>
                <c:pt idx="47">
                  <c:v>88.696514023411325</c:v>
                </c:pt>
                <c:pt idx="48">
                  <c:v>88.439278398262772</c:v>
                </c:pt>
                <c:pt idx="49">
                  <c:v>88.182042773114205</c:v>
                </c:pt>
                <c:pt idx="50">
                  <c:v>87.924807147965652</c:v>
                </c:pt>
                <c:pt idx="51">
                  <c:v>87.924807147965666</c:v>
                </c:pt>
                <c:pt idx="52">
                  <c:v>89.400799828609635</c:v>
                </c:pt>
                <c:pt idx="53">
                  <c:v>90.853434952589794</c:v>
                </c:pt>
                <c:pt idx="54">
                  <c:v>92.282332993019509</c:v>
                </c:pt>
                <c:pt idx="55">
                  <c:v>93.687120624749426</c:v>
                </c:pt>
                <c:pt idx="56">
                  <c:v>95.067430821905404</c:v>
                </c:pt>
                <c:pt idx="57">
                  <c:v>96.422902953780479</c:v>
                </c:pt>
                <c:pt idx="58">
                  <c:v>97.753182879056141</c:v>
                </c:pt>
                <c:pt idx="59">
                  <c:v>99.057923038328099</c:v>
                </c:pt>
                <c:pt idx="60">
                  <c:v>100.33678254491232</c:v>
                </c:pt>
                <c:pt idx="61">
                  <c:v>101.58942727390784</c:v>
                </c:pt>
                <c:pt idx="62">
                  <c:v>102.81552994949281</c:v>
                </c:pt>
                <c:pt idx="63">
                  <c:v>104.0147702304312</c:v>
                </c:pt>
                <c:pt idx="64">
                  <c:v>105.1868347937676</c:v>
                </c:pt>
                <c:pt idx="65">
                  <c:v>106.33141741668854</c:v>
                </c:pt>
                <c:pt idx="66">
                  <c:v>107.44821905652859</c:v>
                </c:pt>
                <c:pt idx="67">
                  <c:v>108.53694792890067</c:v>
                </c:pt>
                <c:pt idx="68">
                  <c:v>109.59731958392985</c:v>
                </c:pt>
                <c:pt idx="69">
                  <c:v>110.62905698057101</c:v>
                </c:pt>
                <c:pt idx="70">
                  <c:v>111.63189055899083</c:v>
                </c:pt>
                <c:pt idx="71">
                  <c:v>112.60555831099499</c:v>
                </c:pt>
                <c:pt idx="72">
                  <c:v>113.54980584848256</c:v>
                </c:pt>
                <c:pt idx="73">
                  <c:v>114.46438646990947</c:v>
                </c:pt>
                <c:pt idx="74">
                  <c:v>115.34906122474359</c:v>
                </c:pt>
                <c:pt idx="75">
                  <c:v>116.20359897589495</c:v>
                </c:pt>
                <c:pt idx="76">
                  <c:v>117.02777646010436</c:v>
                </c:pt>
                <c:pt idx="77">
                  <c:v>117.82137834627493</c:v>
                </c:pt>
                <c:pt idx="78">
                  <c:v>118.58419729173121</c:v>
                </c:pt>
                <c:pt idx="79">
                  <c:v>119.31603399639116</c:v>
                </c:pt>
                <c:pt idx="80">
                  <c:v>120.01669725483676</c:v>
                </c:pt>
                <c:pt idx="81">
                  <c:v>120.68600400627001</c:v>
                </c:pt>
                <c:pt idx="82">
                  <c:v>121.32377938234072</c:v>
                </c:pt>
                <c:pt idx="83">
                  <c:v>121.929856752834</c:v>
                </c:pt>
                <c:pt idx="84">
                  <c:v>122.50407776920544</c:v>
                </c:pt>
                <c:pt idx="85">
                  <c:v>123.0462924059524</c:v>
                </c:pt>
                <c:pt idx="86">
                  <c:v>123.55635899981098</c:v>
                </c:pt>
                <c:pt idx="87">
                  <c:v>124.03414428676797</c:v>
                </c:pt>
                <c:pt idx="88">
                  <c:v>124.47952343687849</c:v>
                </c:pt>
                <c:pt idx="89">
                  <c:v>124.89238008688012</c:v>
                </c:pt>
                <c:pt idx="90">
                  <c:v>125.2726063705947</c:v>
                </c:pt>
                <c:pt idx="91">
                  <c:v>125.62010294711051</c:v>
                </c:pt>
                <c:pt idx="92">
                  <c:v>125.93477902673672</c:v>
                </c:pt>
                <c:pt idx="93">
                  <c:v>126.21655239472382</c:v>
                </c:pt>
                <c:pt idx="94">
                  <c:v>126.46534943274381</c:v>
                </c:pt>
                <c:pt idx="95">
                  <c:v>126.68110513812415</c:v>
                </c:pt>
                <c:pt idx="96">
                  <c:v>126.863763140831</c:v>
                </c:pt>
                <c:pt idx="97">
                  <c:v>127.01327571819679</c:v>
                </c:pt>
                <c:pt idx="98">
                  <c:v>127.12960380738872</c:v>
                </c:pt>
                <c:pt idx="99">
                  <c:v>127.21271701561454</c:v>
                </c:pt>
                <c:pt idx="100">
                  <c:v>127.26259362806329</c:v>
                </c:pt>
                <c:pt idx="101">
                  <c:v>127.27922061357856</c:v>
                </c:pt>
                <c:pt idx="102">
                  <c:v>126.49213234426631</c:v>
                </c:pt>
                <c:pt idx="103">
                  <c:v>125.70504407495405</c:v>
                </c:pt>
                <c:pt idx="104">
                  <c:v>124.9179558056418</c:v>
                </c:pt>
                <c:pt idx="105">
                  <c:v>124.13086753632953</c:v>
                </c:pt>
                <c:pt idx="106">
                  <c:v>123.34377926701728</c:v>
                </c:pt>
                <c:pt idx="107">
                  <c:v>122.55669099770503</c:v>
                </c:pt>
                <c:pt idx="108">
                  <c:v>121.76960272839277</c:v>
                </c:pt>
                <c:pt idx="109">
                  <c:v>120.98251445908052</c:v>
                </c:pt>
                <c:pt idx="110">
                  <c:v>120.19542618976826</c:v>
                </c:pt>
                <c:pt idx="111">
                  <c:v>119.40833792045601</c:v>
                </c:pt>
                <c:pt idx="112">
                  <c:v>118.62124965114376</c:v>
                </c:pt>
                <c:pt idx="113">
                  <c:v>117.83416138183149</c:v>
                </c:pt>
                <c:pt idx="114">
                  <c:v>117.04707311251924</c:v>
                </c:pt>
                <c:pt idx="115">
                  <c:v>116.25998484320699</c:v>
                </c:pt>
                <c:pt idx="116">
                  <c:v>115.47289657389473</c:v>
                </c:pt>
                <c:pt idx="117">
                  <c:v>114.68580830458248</c:v>
                </c:pt>
                <c:pt idx="118">
                  <c:v>113.89872003527022</c:v>
                </c:pt>
                <c:pt idx="119">
                  <c:v>113.11163176595797</c:v>
                </c:pt>
                <c:pt idx="120">
                  <c:v>112.3245434966457</c:v>
                </c:pt>
                <c:pt idx="121">
                  <c:v>111.53745522733345</c:v>
                </c:pt>
                <c:pt idx="122">
                  <c:v>110.7503669580212</c:v>
                </c:pt>
                <c:pt idx="123">
                  <c:v>109.96327868870894</c:v>
                </c:pt>
                <c:pt idx="124">
                  <c:v>109.17619041939669</c:v>
                </c:pt>
                <c:pt idx="125">
                  <c:v>108.38910215008443</c:v>
                </c:pt>
                <c:pt idx="126">
                  <c:v>107.60201388077218</c:v>
                </c:pt>
                <c:pt idx="127">
                  <c:v>106.81492561145993</c:v>
                </c:pt>
                <c:pt idx="128">
                  <c:v>106.02783734214766</c:v>
                </c:pt>
                <c:pt idx="129">
                  <c:v>105.24074907283541</c:v>
                </c:pt>
                <c:pt idx="130">
                  <c:v>104.45366080352315</c:v>
                </c:pt>
                <c:pt idx="131">
                  <c:v>103.6665725342109</c:v>
                </c:pt>
                <c:pt idx="132">
                  <c:v>102.87948426489865</c:v>
                </c:pt>
                <c:pt idx="133">
                  <c:v>102.09239599558639</c:v>
                </c:pt>
                <c:pt idx="134">
                  <c:v>101.30530772627414</c:v>
                </c:pt>
                <c:pt idx="135">
                  <c:v>100.51821945696187</c:v>
                </c:pt>
                <c:pt idx="136">
                  <c:v>99.731131187649623</c:v>
                </c:pt>
                <c:pt idx="137">
                  <c:v>98.944042918337374</c:v>
                </c:pt>
                <c:pt idx="138">
                  <c:v>98.15695464902511</c:v>
                </c:pt>
                <c:pt idx="139">
                  <c:v>97.36986637971286</c:v>
                </c:pt>
                <c:pt idx="140">
                  <c:v>96.582778110400596</c:v>
                </c:pt>
                <c:pt idx="141">
                  <c:v>95.795689841088347</c:v>
                </c:pt>
                <c:pt idx="142">
                  <c:v>95.008601571776097</c:v>
                </c:pt>
                <c:pt idx="143">
                  <c:v>94.221513302463848</c:v>
                </c:pt>
                <c:pt idx="144">
                  <c:v>93.434425033151584</c:v>
                </c:pt>
                <c:pt idx="145">
                  <c:v>92.64733676383932</c:v>
                </c:pt>
                <c:pt idx="146">
                  <c:v>91.86024849452707</c:v>
                </c:pt>
                <c:pt idx="147">
                  <c:v>91.073160225214821</c:v>
                </c:pt>
                <c:pt idx="148">
                  <c:v>90.286071955902571</c:v>
                </c:pt>
                <c:pt idx="149">
                  <c:v>89.498983686590307</c:v>
                </c:pt>
                <c:pt idx="150">
                  <c:v>88.711895417278043</c:v>
                </c:pt>
                <c:pt idx="151">
                  <c:v>87.924807147965794</c:v>
                </c:pt>
                <c:pt idx="152">
                  <c:v>89.400799828609209</c:v>
                </c:pt>
                <c:pt idx="153">
                  <c:v>90.85343495258941</c:v>
                </c:pt>
                <c:pt idx="154">
                  <c:v>92.282332993019139</c:v>
                </c:pt>
                <c:pt idx="155">
                  <c:v>93.68712062474907</c:v>
                </c:pt>
                <c:pt idx="156">
                  <c:v>95.067430821905091</c:v>
                </c:pt>
                <c:pt idx="157">
                  <c:v>96.422902953780181</c:v>
                </c:pt>
                <c:pt idx="158">
                  <c:v>97.753182879055856</c:v>
                </c:pt>
                <c:pt idx="159">
                  <c:v>99.057923038327885</c:v>
                </c:pt>
                <c:pt idx="160">
                  <c:v>100.33678254491211</c:v>
                </c:pt>
                <c:pt idx="161">
                  <c:v>101.58942727390769</c:v>
                </c:pt>
                <c:pt idx="162">
                  <c:v>102.81552994949267</c:v>
                </c:pt>
                <c:pt idx="163">
                  <c:v>104.01477023043104</c:v>
                </c:pt>
                <c:pt idx="164">
                  <c:v>105.1868347937675</c:v>
                </c:pt>
                <c:pt idx="165">
                  <c:v>106.33141741668844</c:v>
                </c:pt>
                <c:pt idx="166">
                  <c:v>107.44821905652854</c:v>
                </c:pt>
                <c:pt idx="167">
                  <c:v>108.53694792890062</c:v>
                </c:pt>
                <c:pt idx="168">
                  <c:v>109.59731958392979</c:v>
                </c:pt>
                <c:pt idx="169">
                  <c:v>110.62905698057102</c:v>
                </c:pt>
                <c:pt idx="170">
                  <c:v>111.63189055899083</c:v>
                </c:pt>
                <c:pt idx="171">
                  <c:v>112.60555831099504</c:v>
                </c:pt>
                <c:pt idx="172">
                  <c:v>113.54980584848262</c:v>
                </c:pt>
                <c:pt idx="173">
                  <c:v>114.4643864699095</c:v>
                </c:pt>
                <c:pt idx="174">
                  <c:v>115.34906122474366</c:v>
                </c:pt>
                <c:pt idx="175">
                  <c:v>116.20359897589502</c:v>
                </c:pt>
                <c:pt idx="176">
                  <c:v>117.02777646010446</c:v>
                </c:pt>
                <c:pt idx="177">
                  <c:v>117.82137834627503</c:v>
                </c:pt>
                <c:pt idx="178">
                  <c:v>118.5841972917313</c:v>
                </c:pt>
                <c:pt idx="179">
                  <c:v>119.31603399639127</c:v>
                </c:pt>
                <c:pt idx="180">
                  <c:v>120.01669725483687</c:v>
                </c:pt>
                <c:pt idx="181">
                  <c:v>120.68600400627015</c:v>
                </c:pt>
                <c:pt idx="182">
                  <c:v>121.32377938234086</c:v>
                </c:pt>
                <c:pt idx="183">
                  <c:v>121.92985675283413</c:v>
                </c:pt>
                <c:pt idx="184">
                  <c:v>122.50407776920558</c:v>
                </c:pt>
                <c:pt idx="185">
                  <c:v>123.04629240595253</c:v>
                </c:pt>
                <c:pt idx="186">
                  <c:v>123.55635899981112</c:v>
                </c:pt>
                <c:pt idx="187">
                  <c:v>124.0341442867681</c:v>
                </c:pt>
                <c:pt idx="188">
                  <c:v>124.47952343687862</c:v>
                </c:pt>
                <c:pt idx="189">
                  <c:v>124.89238008688025</c:v>
                </c:pt>
                <c:pt idx="190">
                  <c:v>125.27260637059483</c:v>
                </c:pt>
                <c:pt idx="191">
                  <c:v>125.62010294711064</c:v>
                </c:pt>
                <c:pt idx="192">
                  <c:v>125.93477902673682</c:v>
                </c:pt>
                <c:pt idx="193">
                  <c:v>126.21655239472392</c:v>
                </c:pt>
                <c:pt idx="194">
                  <c:v>126.46534943274391</c:v>
                </c:pt>
                <c:pt idx="195">
                  <c:v>126.68110513812424</c:v>
                </c:pt>
                <c:pt idx="196">
                  <c:v>126.86376314083107</c:v>
                </c:pt>
                <c:pt idx="197">
                  <c:v>127.01327571819687</c:v>
                </c:pt>
                <c:pt idx="198">
                  <c:v>127.12960380738876</c:v>
                </c:pt>
                <c:pt idx="199">
                  <c:v>127.21271701561457</c:v>
                </c:pt>
                <c:pt idx="200">
                  <c:v>127.2625936280633</c:v>
                </c:pt>
                <c:pt idx="201">
                  <c:v>127.27922061357856</c:v>
                </c:pt>
                <c:pt idx="202">
                  <c:v>126.74936796941486</c:v>
                </c:pt>
                <c:pt idx="203">
                  <c:v>126.21951532525117</c:v>
                </c:pt>
                <c:pt idx="204">
                  <c:v>125.68966268108747</c:v>
                </c:pt>
                <c:pt idx="205">
                  <c:v>125.15981003692377</c:v>
                </c:pt>
                <c:pt idx="206">
                  <c:v>124.62995739276009</c:v>
                </c:pt>
                <c:pt idx="207">
                  <c:v>124.10010474859639</c:v>
                </c:pt>
                <c:pt idx="208">
                  <c:v>123.5702521044327</c:v>
                </c:pt>
                <c:pt idx="209">
                  <c:v>123.040399460269</c:v>
                </c:pt>
                <c:pt idx="210">
                  <c:v>122.5105468161053</c:v>
                </c:pt>
                <c:pt idx="211">
                  <c:v>121.98069417194161</c:v>
                </c:pt>
                <c:pt idx="212">
                  <c:v>121.45084152777791</c:v>
                </c:pt>
                <c:pt idx="213">
                  <c:v>120.92098888361423</c:v>
                </c:pt>
                <c:pt idx="214">
                  <c:v>120.39113623945053</c:v>
                </c:pt>
                <c:pt idx="215">
                  <c:v>119.86128359528684</c:v>
                </c:pt>
                <c:pt idx="216">
                  <c:v>119.33143095112314</c:v>
                </c:pt>
                <c:pt idx="217">
                  <c:v>118.80157830695944</c:v>
                </c:pt>
                <c:pt idx="218">
                  <c:v>118.27172566279575</c:v>
                </c:pt>
                <c:pt idx="219">
                  <c:v>117.74187301863205</c:v>
                </c:pt>
                <c:pt idx="220">
                  <c:v>117.21202037446835</c:v>
                </c:pt>
                <c:pt idx="221">
                  <c:v>116.68216773030466</c:v>
                </c:pt>
                <c:pt idx="222">
                  <c:v>116.15231508614097</c:v>
                </c:pt>
                <c:pt idx="223">
                  <c:v>115.62246244197728</c:v>
                </c:pt>
                <c:pt idx="224">
                  <c:v>115.09260979781358</c:v>
                </c:pt>
                <c:pt idx="225">
                  <c:v>114.56275715364988</c:v>
                </c:pt>
                <c:pt idx="226">
                  <c:v>114.03290450948619</c:v>
                </c:pt>
                <c:pt idx="227">
                  <c:v>113.50305186532249</c:v>
                </c:pt>
                <c:pt idx="228">
                  <c:v>112.97319922115879</c:v>
                </c:pt>
                <c:pt idx="229">
                  <c:v>112.44334657699511</c:v>
                </c:pt>
                <c:pt idx="230">
                  <c:v>111.91349393283141</c:v>
                </c:pt>
                <c:pt idx="231">
                  <c:v>111.38364128866772</c:v>
                </c:pt>
                <c:pt idx="232">
                  <c:v>110.85378864450402</c:v>
                </c:pt>
                <c:pt idx="233">
                  <c:v>110.32393600034032</c:v>
                </c:pt>
                <c:pt idx="234">
                  <c:v>109.79408335617663</c:v>
                </c:pt>
                <c:pt idx="235">
                  <c:v>109.26423071201293</c:v>
                </c:pt>
                <c:pt idx="236">
                  <c:v>108.73437806784924</c:v>
                </c:pt>
                <c:pt idx="237">
                  <c:v>108.20452542368554</c:v>
                </c:pt>
                <c:pt idx="238">
                  <c:v>107.67467277952186</c:v>
                </c:pt>
                <c:pt idx="239">
                  <c:v>107.14482013535816</c:v>
                </c:pt>
                <c:pt idx="240">
                  <c:v>106.61496749119446</c:v>
                </c:pt>
                <c:pt idx="241">
                  <c:v>106.08511484703077</c:v>
                </c:pt>
                <c:pt idx="242">
                  <c:v>105.55526220286707</c:v>
                </c:pt>
                <c:pt idx="243">
                  <c:v>105.02540955870337</c:v>
                </c:pt>
                <c:pt idx="244">
                  <c:v>104.49555691453969</c:v>
                </c:pt>
                <c:pt idx="245">
                  <c:v>103.96570427037599</c:v>
                </c:pt>
                <c:pt idx="246">
                  <c:v>103.4358516262123</c:v>
                </c:pt>
                <c:pt idx="247">
                  <c:v>102.9059989820486</c:v>
                </c:pt>
                <c:pt idx="248">
                  <c:v>102.3761463378849</c:v>
                </c:pt>
                <c:pt idx="249">
                  <c:v>101.84629369372121</c:v>
                </c:pt>
                <c:pt idx="250">
                  <c:v>101.31644104955751</c:v>
                </c:pt>
                <c:pt idx="251">
                  <c:v>100.78658840539381</c:v>
                </c:pt>
              </c:numCache>
            </c:numRef>
          </c:yVal>
          <c:smooth val="0"/>
          <c:extLst>
            <c:ext xmlns:c16="http://schemas.microsoft.com/office/drawing/2014/chart" uri="{C3380CC4-5D6E-409C-BE32-E72D297353CC}">
              <c16:uniqueId val="{00000001-0AF8-409C-A217-5092E0AD596E}"/>
            </c:ext>
          </c:extLst>
        </c:ser>
        <c:dLbls>
          <c:showLegendKey val="0"/>
          <c:showVal val="0"/>
          <c:showCatName val="0"/>
          <c:showSerName val="0"/>
          <c:showPercent val="0"/>
          <c:showBubbleSize val="0"/>
        </c:dLbls>
        <c:axId val="1195762639"/>
        <c:axId val="1126247439"/>
      </c:scatterChart>
      <c:valAx>
        <c:axId val="1195762639"/>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r>
                  <a:rPr lang="en-US" baseline="0"/>
                  <a:t> (s)</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6247439"/>
        <c:crosses val="autoZero"/>
        <c:crossBetween val="midCat"/>
      </c:valAx>
      <c:valAx>
        <c:axId val="112624743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Instantaneous</a:t>
                </a:r>
                <a:r>
                  <a:rPr lang="en-US" baseline="0"/>
                  <a:t> Voltage (V)</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95762639"/>
        <c:crosses val="autoZero"/>
        <c:crossBetween val="midCat"/>
      </c:valAx>
      <c:spPr>
        <a:noFill/>
        <a:ln>
          <a:noFill/>
        </a:ln>
        <a:effectLst/>
      </c:spPr>
    </c:plotArea>
    <c:legend>
      <c:legendPos val="t"/>
      <c:layout>
        <c:manualLayout>
          <c:xMode val="edge"/>
          <c:yMode val="edge"/>
          <c:x val="0.377080271216098"/>
          <c:y val="0.13367619047619048"/>
          <c:w val="0.39067907025964765"/>
          <c:h val="5.2207123285535562E-2"/>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fsw vs. Lp</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'Other Calculations'!$V$2</c:f>
              <c:strCache>
                <c:ptCount val="1"/>
                <c:pt idx="0">
                  <c:v>Pout = 65W, Vin = 90Vrms</c:v>
                </c:pt>
              </c:strCache>
            </c:strRef>
          </c:tx>
          <c:spPr>
            <a:ln w="19050" cap="rnd">
              <a:solidFill>
                <a:schemeClr val="accent1"/>
              </a:solidFill>
              <a:round/>
            </a:ln>
            <a:effectLst/>
          </c:spPr>
          <c:marker>
            <c:symbol val="none"/>
          </c:marker>
          <c:xVal>
            <c:numRef>
              <c:f>'Other Calculations'!$A$2:$A$36</c:f>
              <c:numCache>
                <c:formatCode>0.00E+00</c:formatCode>
                <c:ptCount val="35"/>
                <c:pt idx="0">
                  <c:v>8.0000000000000007E-5</c:v>
                </c:pt>
                <c:pt idx="1">
                  <c:v>8.5000000000000006E-5</c:v>
                </c:pt>
                <c:pt idx="2">
                  <c:v>9.0000000000000006E-5</c:v>
                </c:pt>
                <c:pt idx="3">
                  <c:v>9.5000000000000005E-5</c:v>
                </c:pt>
                <c:pt idx="4">
                  <c:v>1E-4</c:v>
                </c:pt>
                <c:pt idx="5">
                  <c:v>1.05E-4</c:v>
                </c:pt>
                <c:pt idx="6">
                  <c:v>1.1E-4</c:v>
                </c:pt>
                <c:pt idx="7">
                  <c:v>1.15E-4</c:v>
                </c:pt>
                <c:pt idx="8">
                  <c:v>1.2E-4</c:v>
                </c:pt>
                <c:pt idx="9">
                  <c:v>1.25E-4</c:v>
                </c:pt>
                <c:pt idx="10">
                  <c:v>1.2999999999999999E-4</c:v>
                </c:pt>
                <c:pt idx="11">
                  <c:v>1.35E-4</c:v>
                </c:pt>
                <c:pt idx="12">
                  <c:v>1.3999999999999999E-4</c:v>
                </c:pt>
                <c:pt idx="13">
                  <c:v>1.45E-4</c:v>
                </c:pt>
                <c:pt idx="14">
                  <c:v>1.4999999999999999E-4</c:v>
                </c:pt>
                <c:pt idx="15">
                  <c:v>1.55E-4</c:v>
                </c:pt>
                <c:pt idx="16">
                  <c:v>1.6000000000000001E-4</c:v>
                </c:pt>
                <c:pt idx="17">
                  <c:v>1.65E-4</c:v>
                </c:pt>
                <c:pt idx="18">
                  <c:v>1.7000000000000001E-4</c:v>
                </c:pt>
                <c:pt idx="19">
                  <c:v>1.75E-4</c:v>
                </c:pt>
                <c:pt idx="20">
                  <c:v>1.8000000000000001E-4</c:v>
                </c:pt>
                <c:pt idx="21">
                  <c:v>1.85E-4</c:v>
                </c:pt>
                <c:pt idx="22">
                  <c:v>1.9000000000000001E-4</c:v>
                </c:pt>
                <c:pt idx="23">
                  <c:v>1.95E-4</c:v>
                </c:pt>
                <c:pt idx="24">
                  <c:v>2.0000000000000001E-4</c:v>
                </c:pt>
                <c:pt idx="25">
                  <c:v>2.05E-4</c:v>
                </c:pt>
                <c:pt idx="26">
                  <c:v>2.1000000000000001E-4</c:v>
                </c:pt>
                <c:pt idx="27">
                  <c:v>2.1499999999999999E-4</c:v>
                </c:pt>
                <c:pt idx="28">
                  <c:v>2.2000000000000001E-4</c:v>
                </c:pt>
                <c:pt idx="29">
                  <c:v>2.2499999999999999E-4</c:v>
                </c:pt>
                <c:pt idx="30">
                  <c:v>2.3000000000000001E-4</c:v>
                </c:pt>
                <c:pt idx="31">
                  <c:v>2.3499999999999999E-4</c:v>
                </c:pt>
                <c:pt idx="32">
                  <c:v>2.4000000000000001E-4</c:v>
                </c:pt>
                <c:pt idx="33">
                  <c:v>2.4499999999999999E-4</c:v>
                </c:pt>
                <c:pt idx="34">
                  <c:v>2.5000000000000001E-4</c:v>
                </c:pt>
              </c:numCache>
            </c:numRef>
          </c:xVal>
          <c:yVal>
            <c:numRef>
              <c:f>'Other Calculations'!$E$2:$E$36</c:f>
              <c:numCache>
                <c:formatCode>General</c:formatCode>
                <c:ptCount val="35"/>
                <c:pt idx="0">
                  <c:v>196.7216395744571</c:v>
                </c:pt>
                <c:pt idx="1">
                  <c:v>186.92084291007393</c:v>
                </c:pt>
                <c:pt idx="2">
                  <c:v>178.05612379478313</c:v>
                </c:pt>
                <c:pt idx="3">
                  <c:v>169.99875825247241</c:v>
                </c:pt>
                <c:pt idx="4">
                  <c:v>162.64270565537049</c:v>
                </c:pt>
                <c:pt idx="5">
                  <c:v>155.89980090079061</c:v>
                </c:pt>
                <c:pt idx="6">
                  <c:v>149.69612459596328</c:v>
                </c:pt>
                <c:pt idx="7">
                  <c:v>143.96922650745614</c:v>
                </c:pt>
                <c:pt idx="8">
                  <c:v>138.66597629965327</c:v>
                </c:pt>
                <c:pt idx="9">
                  <c:v>133.74088169886846</c:v>
                </c:pt>
                <c:pt idx="10">
                  <c:v>129.15475927935066</c:v>
                </c:pt>
                <c:pt idx="11">
                  <c:v>124.87367428762305</c:v>
                </c:pt>
                <c:pt idx="12">
                  <c:v>120.86808788063159</c:v>
                </c:pt>
                <c:pt idx="13">
                  <c:v>117.11216581307959</c:v>
                </c:pt>
                <c:pt idx="14">
                  <c:v>113.58321392015353</c:v>
                </c:pt>
                <c:pt idx="15">
                  <c:v>110.26121400821498</c:v>
                </c:pt>
                <c:pt idx="16">
                  <c:v>107.12843987380491</c:v>
                </c:pt>
                <c:pt idx="17">
                  <c:v>104.1691377302886</c:v>
                </c:pt>
                <c:pt idx="18">
                  <c:v>101.36925875686484</c:v>
                </c:pt>
                <c:pt idx="19">
                  <c:v>98.716234096471638</c:v>
                </c:pt>
                <c:pt idx="20">
                  <c:v>96.198784631391234</c:v>
                </c:pt>
                <c:pt idx="21">
                  <c:v>93.806759412399671</c:v>
                </c:pt>
                <c:pt idx="22">
                  <c:v>91.530997821456197</c:v>
                </c:pt>
                <c:pt idx="23">
                  <c:v>89.363211491720477</c:v>
                </c:pt>
                <c:pt idx="24">
                  <c:v>87.295882753287515</c:v>
                </c:pt>
                <c:pt idx="25">
                  <c:v>85.322176964146777</c:v>
                </c:pt>
                <c:pt idx="26">
                  <c:v>83.435866557905896</c:v>
                </c:pt>
                <c:pt idx="27">
                  <c:v>81.631265018884946</c:v>
                </c:pt>
                <c:pt idx="28">
                  <c:v>79.903169301207384</c:v>
                </c:pt>
                <c:pt idx="29">
                  <c:v>78.246809456825531</c:v>
                </c:pt>
                <c:pt idx="30">
                  <c:v>76.65780443987282</c:v>
                </c:pt>
                <c:pt idx="31">
                  <c:v>75.132123220566598</c:v>
                </c:pt>
                <c:pt idx="32">
                  <c:v>73.666050478314105</c:v>
                </c:pt>
                <c:pt idx="33">
                  <c:v>72.256156256388252</c:v>
                </c:pt>
                <c:pt idx="34">
                  <c:v>70.899269054036509</c:v>
                </c:pt>
              </c:numCache>
            </c:numRef>
          </c:yVal>
          <c:smooth val="0"/>
          <c:extLst>
            <c:ext xmlns:c16="http://schemas.microsoft.com/office/drawing/2014/chart" uri="{C3380CC4-5D6E-409C-BE32-E72D297353CC}">
              <c16:uniqueId val="{00000001-77BE-4382-924E-D96171E78C69}"/>
            </c:ext>
          </c:extLst>
        </c:ser>
        <c:dLbls>
          <c:showLegendKey val="0"/>
          <c:showVal val="0"/>
          <c:showCatName val="0"/>
          <c:showSerName val="0"/>
          <c:showPercent val="0"/>
          <c:showBubbleSize val="0"/>
        </c:dLbls>
        <c:axId val="1195127743"/>
        <c:axId val="1117573695"/>
      </c:scatterChart>
      <c:valAx>
        <c:axId val="1195127743"/>
        <c:scaling>
          <c:orientation val="minMax"/>
          <c:max val="2.6000000000000009E-4"/>
          <c:min val="7.0000000000000035E-5"/>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Magnetizing</a:t>
                </a:r>
                <a:r>
                  <a:rPr lang="en-US" baseline="0"/>
                  <a:t> Inductance (H)</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17573695"/>
        <c:crosses val="autoZero"/>
        <c:crossBetween val="midCat"/>
      </c:valAx>
      <c:valAx>
        <c:axId val="1117573695"/>
        <c:scaling>
          <c:orientation val="minMax"/>
          <c:min val="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Switching</a:t>
                </a:r>
                <a:r>
                  <a:rPr lang="en-US" baseline="0"/>
                  <a:t> Frequency (kHz)</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95127743"/>
        <c:crosses val="autoZero"/>
        <c:crossBetween val="midCat"/>
      </c:valAx>
      <c:spPr>
        <a:noFill/>
        <a:ln>
          <a:noFill/>
        </a:ln>
        <a:effectLst/>
      </c:spPr>
    </c:plotArea>
    <c:legend>
      <c:legendPos val="r"/>
      <c:layout>
        <c:manualLayout>
          <c:xMode val="edge"/>
          <c:yMode val="edge"/>
          <c:x val="0.53799645977324129"/>
          <c:y val="0.1599034862276536"/>
          <c:w val="0.40510064640943366"/>
          <c:h val="6.378269468001363E-2"/>
        </c:manualLayout>
      </c:layout>
      <c:overlay val="1"/>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11</xdr:col>
      <xdr:colOff>528031</xdr:colOff>
      <xdr:row>14</xdr:row>
      <xdr:rowOff>14181</xdr:rowOff>
    </xdr:from>
    <xdr:to>
      <xdr:col>18</xdr:col>
      <xdr:colOff>341540</xdr:colOff>
      <xdr:row>35</xdr:row>
      <xdr:rowOff>183697</xdr:rowOff>
    </xdr:to>
    <xdr:graphicFrame macro="">
      <xdr:nvGraphicFramePr>
        <xdr:cNvPr id="2" name="Chart 1">
          <a:extLst>
            <a:ext uri="{FF2B5EF4-FFF2-40B4-BE49-F238E27FC236}">
              <a16:creationId xmlns:a16="http://schemas.microsoft.com/office/drawing/2014/main" id="{CCACCBEA-9010-46F6-AB74-EEE605DAE39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106816</xdr:colOff>
      <xdr:row>14</xdr:row>
      <xdr:rowOff>77562</xdr:rowOff>
    </xdr:from>
    <xdr:to>
      <xdr:col>11</xdr:col>
      <xdr:colOff>477611</xdr:colOff>
      <xdr:row>35</xdr:row>
      <xdr:rowOff>179615</xdr:rowOff>
    </xdr:to>
    <xdr:graphicFrame macro="">
      <xdr:nvGraphicFramePr>
        <xdr:cNvPr id="3" name="Chart 2">
          <a:extLst>
            <a:ext uri="{FF2B5EF4-FFF2-40B4-BE49-F238E27FC236}">
              <a16:creationId xmlns:a16="http://schemas.microsoft.com/office/drawing/2014/main" id="{256ABCD2-4B58-4D90-B333-257DD838157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433680</xdr:colOff>
      <xdr:row>36</xdr:row>
      <xdr:rowOff>48101</xdr:rowOff>
    </xdr:from>
    <xdr:to>
      <xdr:col>24</xdr:col>
      <xdr:colOff>371475</xdr:colOff>
      <xdr:row>57</xdr:row>
      <xdr:rowOff>31296</xdr:rowOff>
    </xdr:to>
    <xdr:graphicFrame macro="">
      <xdr:nvGraphicFramePr>
        <xdr:cNvPr id="6" name="Chart 5">
          <a:extLst>
            <a:ext uri="{FF2B5EF4-FFF2-40B4-BE49-F238E27FC236}">
              <a16:creationId xmlns:a16="http://schemas.microsoft.com/office/drawing/2014/main" id="{A63442F8-19EB-4859-9C9D-C6E5D667279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99332</xdr:colOff>
      <xdr:row>36</xdr:row>
      <xdr:rowOff>61088</xdr:rowOff>
    </xdr:from>
    <xdr:to>
      <xdr:col>11</xdr:col>
      <xdr:colOff>476250</xdr:colOff>
      <xdr:row>57</xdr:row>
      <xdr:rowOff>161925</xdr:rowOff>
    </xdr:to>
    <xdr:graphicFrame macro="">
      <xdr:nvGraphicFramePr>
        <xdr:cNvPr id="7" name="Chart 6">
          <a:extLst>
            <a:ext uri="{FF2B5EF4-FFF2-40B4-BE49-F238E27FC236}">
              <a16:creationId xmlns:a16="http://schemas.microsoft.com/office/drawing/2014/main" id="{90E5FDCC-7726-4208-A29D-F2C01829F0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528422</xdr:colOff>
      <xdr:row>36</xdr:row>
      <xdr:rowOff>34513</xdr:rowOff>
    </xdr:from>
    <xdr:to>
      <xdr:col>18</xdr:col>
      <xdr:colOff>352425</xdr:colOff>
      <xdr:row>58</xdr:row>
      <xdr:rowOff>114301</xdr:rowOff>
    </xdr:to>
    <xdr:graphicFrame macro="">
      <xdr:nvGraphicFramePr>
        <xdr:cNvPr id="8" name="Chart 7">
          <a:extLst>
            <a:ext uri="{FF2B5EF4-FFF2-40B4-BE49-F238E27FC236}">
              <a16:creationId xmlns:a16="http://schemas.microsoft.com/office/drawing/2014/main" id="{34691FDF-E26B-4258-BEBA-5A960EA19D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421914</xdr:colOff>
      <xdr:row>14</xdr:row>
      <xdr:rowOff>10886</xdr:rowOff>
    </xdr:from>
    <xdr:to>
      <xdr:col>25</xdr:col>
      <xdr:colOff>140155</xdr:colOff>
      <xdr:row>35</xdr:row>
      <xdr:rowOff>172811</xdr:rowOff>
    </xdr:to>
    <xdr:graphicFrame macro="">
      <xdr:nvGraphicFramePr>
        <xdr:cNvPr id="9" name="Chart 8">
          <a:extLst>
            <a:ext uri="{FF2B5EF4-FFF2-40B4-BE49-F238E27FC236}">
              <a16:creationId xmlns:a16="http://schemas.microsoft.com/office/drawing/2014/main" id="{558938F5-93AD-4AA7-921C-7B3E77DDF9B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4</xdr:col>
      <xdr:colOff>44823</xdr:colOff>
      <xdr:row>0</xdr:row>
      <xdr:rowOff>132433</xdr:rowOff>
    </xdr:from>
    <xdr:to>
      <xdr:col>18</xdr:col>
      <xdr:colOff>498151</xdr:colOff>
      <xdr:row>13</xdr:row>
      <xdr:rowOff>9766</xdr:rowOff>
    </xdr:to>
    <xdr:pic>
      <xdr:nvPicPr>
        <xdr:cNvPr id="14" name="Picture 13">
          <a:extLst>
            <a:ext uri="{FF2B5EF4-FFF2-40B4-BE49-F238E27FC236}">
              <a16:creationId xmlns:a16="http://schemas.microsoft.com/office/drawing/2014/main" id="{2B01EED4-E2E5-43B8-A84B-319703974863}"/>
            </a:ext>
          </a:extLst>
        </xdr:cNvPr>
        <xdr:cNvPicPr>
          <a:picLocks noChangeAspect="1"/>
        </xdr:cNvPicPr>
      </xdr:nvPicPr>
      <xdr:blipFill rotWithShape="1">
        <a:blip xmlns:r="http://schemas.openxmlformats.org/officeDocument/2006/relationships" r:embed="rId7"/>
        <a:srcRect l="1672"/>
        <a:stretch/>
      </xdr:blipFill>
      <xdr:spPr>
        <a:xfrm>
          <a:off x="8101852" y="132433"/>
          <a:ext cx="8924975" cy="36537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F74BB-A05D-46A7-BDD9-62757B98F831}">
  <dimension ref="A1:J87"/>
  <sheetViews>
    <sheetView showGridLines="0" tabSelected="1" zoomScale="85" zoomScaleNormal="85" workbookViewId="0">
      <selection activeCell="B14" sqref="B14"/>
    </sheetView>
  </sheetViews>
  <sheetFormatPr defaultRowHeight="15" x14ac:dyDescent="0.25"/>
  <cols>
    <col min="1" max="1" width="26" style="7" customWidth="1"/>
    <col min="2" max="2" width="19.42578125" style="7" bestFit="1" customWidth="1"/>
    <col min="3" max="3" width="12.7109375" style="7" bestFit="1" customWidth="1"/>
    <col min="4" max="4" width="62.5703125" style="7" customWidth="1"/>
    <col min="5" max="16384" width="9.140625" style="7"/>
  </cols>
  <sheetData>
    <row r="1" spans="1:4" x14ac:dyDescent="0.25">
      <c r="A1" s="59" t="s">
        <v>165</v>
      </c>
      <c r="B1" s="60"/>
      <c r="C1" s="60"/>
      <c r="D1" s="61"/>
    </row>
    <row r="2" spans="1:4" ht="15.75" thickBot="1" x14ac:dyDescent="0.3">
      <c r="A2" s="62"/>
      <c r="B2" s="63"/>
      <c r="C2" s="63"/>
      <c r="D2" s="64"/>
    </row>
    <row r="3" spans="1:4" ht="57" customHeight="1" thickBot="1" x14ac:dyDescent="0.3">
      <c r="A3" s="65" t="s">
        <v>170</v>
      </c>
      <c r="B3" s="66"/>
      <c r="C3" s="66"/>
      <c r="D3" s="67"/>
    </row>
    <row r="4" spans="1:4" x14ac:dyDescent="0.25">
      <c r="A4" s="68" t="s">
        <v>206</v>
      </c>
      <c r="B4" s="69"/>
      <c r="C4" s="69"/>
      <c r="D4" s="70"/>
    </row>
    <row r="5" spans="1:4" x14ac:dyDescent="0.25">
      <c r="A5" s="71"/>
      <c r="B5" s="72"/>
      <c r="C5" s="72"/>
      <c r="D5" s="73"/>
    </row>
    <row r="6" spans="1:4" ht="35.25" customHeight="1" thickBot="1" x14ac:dyDescent="0.3">
      <c r="A6" s="74"/>
      <c r="B6" s="75"/>
      <c r="C6" s="75"/>
      <c r="D6" s="76"/>
    </row>
    <row r="7" spans="1:4" ht="22.5" customHeight="1" x14ac:dyDescent="0.25">
      <c r="A7" s="77" t="s">
        <v>166</v>
      </c>
      <c r="B7" s="78" t="s">
        <v>167</v>
      </c>
      <c r="C7" s="79"/>
      <c r="D7" s="80"/>
    </row>
    <row r="8" spans="1:4" ht="22.5" customHeight="1" x14ac:dyDescent="0.25">
      <c r="A8" s="77"/>
      <c r="B8" s="81" t="s">
        <v>168</v>
      </c>
      <c r="C8" s="82"/>
      <c r="D8" s="83"/>
    </row>
    <row r="9" spans="1:4" ht="22.5" customHeight="1" thickBot="1" x14ac:dyDescent="0.3">
      <c r="A9" s="77"/>
      <c r="B9" s="84" t="s">
        <v>169</v>
      </c>
      <c r="C9" s="85"/>
      <c r="D9" s="86"/>
    </row>
    <row r="10" spans="1:4" x14ac:dyDescent="0.25">
      <c r="A10" s="56" t="s">
        <v>14</v>
      </c>
      <c r="B10" s="57"/>
      <c r="C10" s="57"/>
      <c r="D10" s="58"/>
    </row>
    <row r="11" spans="1:4" x14ac:dyDescent="0.25">
      <c r="A11" s="8" t="s">
        <v>12</v>
      </c>
      <c r="B11" s="9" t="s">
        <v>13</v>
      </c>
      <c r="C11" s="9" t="s">
        <v>98</v>
      </c>
      <c r="D11" s="10" t="s">
        <v>99</v>
      </c>
    </row>
    <row r="12" spans="1:4" s="46" customFormat="1" x14ac:dyDescent="0.25">
      <c r="A12" s="43" t="s">
        <v>187</v>
      </c>
      <c r="B12" s="36" t="s">
        <v>190</v>
      </c>
      <c r="C12" s="44" t="s">
        <v>132</v>
      </c>
      <c r="D12" s="45"/>
    </row>
    <row r="13" spans="1:4" ht="30" x14ac:dyDescent="0.25">
      <c r="A13" s="11" t="s">
        <v>193</v>
      </c>
      <c r="B13" s="5">
        <v>90</v>
      </c>
      <c r="C13" s="12" t="str">
        <f>IF(B12="AC","Vrms", "V")</f>
        <v>Vrms</v>
      </c>
      <c r="D13" s="41" t="s">
        <v>191</v>
      </c>
    </row>
    <row r="14" spans="1:4" x14ac:dyDescent="0.25">
      <c r="A14" s="11" t="s">
        <v>101</v>
      </c>
      <c r="B14" s="5">
        <v>50</v>
      </c>
      <c r="C14" s="12" t="s">
        <v>100</v>
      </c>
      <c r="D14" s="41" t="s">
        <v>144</v>
      </c>
    </row>
    <row r="15" spans="1:4" ht="30" x14ac:dyDescent="0.25">
      <c r="A15" s="11" t="s">
        <v>172</v>
      </c>
      <c r="B15" s="5">
        <v>0.7</v>
      </c>
      <c r="C15" s="12" t="s">
        <v>132</v>
      </c>
      <c r="D15" s="41" t="s">
        <v>171</v>
      </c>
    </row>
    <row r="16" spans="1:4" ht="30" x14ac:dyDescent="0.25">
      <c r="A16" s="11" t="s">
        <v>104</v>
      </c>
      <c r="B16" s="13">
        <f>kdroop_desired*SQRT(2)*Vac</f>
        <v>89.095454429504997</v>
      </c>
      <c r="C16" s="12" t="s">
        <v>103</v>
      </c>
      <c r="D16" s="41" t="s">
        <v>145</v>
      </c>
    </row>
    <row r="17" spans="1:4" x14ac:dyDescent="0.25">
      <c r="A17" s="11" t="s">
        <v>105</v>
      </c>
      <c r="B17" s="14">
        <f>1000000*Cin</f>
        <v>123.69398203077806</v>
      </c>
      <c r="C17" s="15" t="s">
        <v>106</v>
      </c>
      <c r="D17" s="41" t="s">
        <v>131</v>
      </c>
    </row>
    <row r="18" spans="1:4" x14ac:dyDescent="0.25">
      <c r="A18" s="11" t="s">
        <v>107</v>
      </c>
      <c r="B18" s="5">
        <v>120</v>
      </c>
      <c r="C18" s="12" t="s">
        <v>106</v>
      </c>
      <c r="D18" s="41" t="s">
        <v>133</v>
      </c>
    </row>
    <row r="19" spans="1:4" ht="30" x14ac:dyDescent="0.25">
      <c r="A19" s="11" t="s">
        <v>108</v>
      </c>
      <c r="B19" s="16">
        <f>Vbulk_min</f>
        <v>87.924807147965652</v>
      </c>
      <c r="C19" s="12" t="s">
        <v>103</v>
      </c>
      <c r="D19" s="41" t="s">
        <v>134</v>
      </c>
    </row>
    <row r="20" spans="1:4" ht="30" x14ac:dyDescent="0.25">
      <c r="A20" s="11" t="s">
        <v>109</v>
      </c>
      <c r="B20" s="16">
        <f>Vac*SQRT(2)</f>
        <v>127.27922061357856</v>
      </c>
      <c r="C20" s="12" t="s">
        <v>103</v>
      </c>
      <c r="D20" s="41" t="s">
        <v>135</v>
      </c>
    </row>
    <row r="21" spans="1:4" x14ac:dyDescent="0.25">
      <c r="A21" s="51" t="s">
        <v>146</v>
      </c>
      <c r="B21" s="52"/>
      <c r="C21" s="52"/>
      <c r="D21" s="53"/>
    </row>
    <row r="22" spans="1:4" x14ac:dyDescent="0.25">
      <c r="A22" s="11" t="s">
        <v>130</v>
      </c>
      <c r="B22" s="5">
        <v>20</v>
      </c>
      <c r="C22" s="12" t="s">
        <v>103</v>
      </c>
      <c r="D22" s="41" t="s">
        <v>136</v>
      </c>
    </row>
    <row r="23" spans="1:4" x14ac:dyDescent="0.25">
      <c r="A23" s="11" t="s">
        <v>129</v>
      </c>
      <c r="B23" s="5">
        <v>3.25</v>
      </c>
      <c r="C23" s="12" t="s">
        <v>110</v>
      </c>
      <c r="D23" s="41" t="s">
        <v>137</v>
      </c>
    </row>
    <row r="24" spans="1:4" x14ac:dyDescent="0.25">
      <c r="A24" s="11" t="s">
        <v>128</v>
      </c>
      <c r="B24" s="5">
        <v>0.1</v>
      </c>
      <c r="C24" s="12" t="s">
        <v>103</v>
      </c>
      <c r="D24" s="41" t="s">
        <v>138</v>
      </c>
    </row>
    <row r="25" spans="1:4" x14ac:dyDescent="0.25">
      <c r="A25" s="49" t="s">
        <v>60</v>
      </c>
      <c r="B25" s="50">
        <v>0.95</v>
      </c>
      <c r="C25" s="54" t="s">
        <v>102</v>
      </c>
      <c r="D25" s="55" t="s">
        <v>139</v>
      </c>
    </row>
    <row r="26" spans="1:4" x14ac:dyDescent="0.25">
      <c r="A26" s="49"/>
      <c r="B26" s="50"/>
      <c r="C26" s="54"/>
      <c r="D26" s="55"/>
    </row>
    <row r="27" spans="1:4" x14ac:dyDescent="0.25">
      <c r="A27" s="11" t="s">
        <v>1</v>
      </c>
      <c r="B27" s="17">
        <f>Vout*Iout</f>
        <v>65</v>
      </c>
      <c r="C27" s="12" t="s">
        <v>111</v>
      </c>
      <c r="D27" s="41" t="s">
        <v>140</v>
      </c>
    </row>
    <row r="28" spans="1:4" x14ac:dyDescent="0.25">
      <c r="A28" s="51" t="s">
        <v>15</v>
      </c>
      <c r="B28" s="52"/>
      <c r="C28" s="52"/>
      <c r="D28" s="53"/>
    </row>
    <row r="29" spans="1:4" x14ac:dyDescent="0.25">
      <c r="A29" s="11" t="s">
        <v>57</v>
      </c>
      <c r="B29" s="5">
        <v>6</v>
      </c>
      <c r="C29" s="12" t="s">
        <v>132</v>
      </c>
      <c r="D29" s="41" t="s">
        <v>141</v>
      </c>
    </row>
    <row r="30" spans="1:4" x14ac:dyDescent="0.25">
      <c r="A30" s="11" t="s">
        <v>114</v>
      </c>
      <c r="B30" s="5">
        <v>150</v>
      </c>
      <c r="C30" s="12" t="s">
        <v>112</v>
      </c>
      <c r="D30" s="41" t="s">
        <v>179</v>
      </c>
    </row>
    <row r="31" spans="1:4" ht="30" x14ac:dyDescent="0.25">
      <c r="A31" s="11" t="s">
        <v>185</v>
      </c>
      <c r="B31" s="14">
        <f>1000000*Lp_recommended</f>
        <v>113.63799694774688</v>
      </c>
      <c r="C31" s="12" t="s">
        <v>115</v>
      </c>
      <c r="D31" s="41" t="s">
        <v>175</v>
      </c>
    </row>
    <row r="32" spans="1:4" x14ac:dyDescent="0.25">
      <c r="A32" s="11" t="s">
        <v>116</v>
      </c>
      <c r="B32" s="6">
        <v>200</v>
      </c>
      <c r="C32" s="12" t="s">
        <v>115</v>
      </c>
      <c r="D32" s="41" t="s">
        <v>142</v>
      </c>
    </row>
    <row r="33" spans="1:4" ht="30" x14ac:dyDescent="0.25">
      <c r="A33" s="11" t="s">
        <v>56</v>
      </c>
      <c r="B33" s="6">
        <v>100</v>
      </c>
      <c r="C33" s="12" t="s">
        <v>113</v>
      </c>
      <c r="D33" s="41" t="s">
        <v>143</v>
      </c>
    </row>
    <row r="34" spans="1:4" x14ac:dyDescent="0.25">
      <c r="A34" s="18" t="s">
        <v>84</v>
      </c>
      <c r="B34" s="36">
        <v>1</v>
      </c>
      <c r="C34" s="12" t="s">
        <v>132</v>
      </c>
      <c r="D34" s="41" t="s">
        <v>174</v>
      </c>
    </row>
    <row r="35" spans="1:4" hidden="1" x14ac:dyDescent="0.25">
      <c r="A35" s="18" t="s">
        <v>84</v>
      </c>
      <c r="B35" s="19">
        <f>Nvalley_input - 1</f>
        <v>0</v>
      </c>
      <c r="C35" s="12"/>
      <c r="D35" s="41"/>
    </row>
    <row r="36" spans="1:4" x14ac:dyDescent="0.25">
      <c r="A36" s="11" t="s">
        <v>186</v>
      </c>
      <c r="B36" s="20">
        <f>1/Tsw</f>
        <v>87295.882753287544</v>
      </c>
      <c r="C36" s="12" t="s">
        <v>100</v>
      </c>
      <c r="D36" s="41" t="s">
        <v>164</v>
      </c>
    </row>
    <row r="37" spans="1:4" x14ac:dyDescent="0.25">
      <c r="A37" s="11" t="s">
        <v>59</v>
      </c>
      <c r="B37" s="21">
        <f>'Waveform Data'!M200</f>
        <v>13.176676639804811</v>
      </c>
      <c r="C37" s="12" t="s">
        <v>103</v>
      </c>
      <c r="D37" s="41" t="s">
        <v>147</v>
      </c>
    </row>
    <row r="38" spans="1:4" ht="17.25" x14ac:dyDescent="0.25">
      <c r="A38" s="11" t="s">
        <v>195</v>
      </c>
      <c r="B38" s="38">
        <v>64</v>
      </c>
      <c r="C38" s="12" t="s">
        <v>194</v>
      </c>
      <c r="D38" s="41" t="s">
        <v>197</v>
      </c>
    </row>
    <row r="39" spans="1:4" x14ac:dyDescent="0.25">
      <c r="A39" s="11" t="s">
        <v>199</v>
      </c>
      <c r="B39" s="36">
        <v>30</v>
      </c>
      <c r="C39" s="12" t="s">
        <v>204</v>
      </c>
      <c r="D39" s="41" t="s">
        <v>202</v>
      </c>
    </row>
    <row r="40" spans="1:4" x14ac:dyDescent="0.25">
      <c r="A40" s="11" t="s">
        <v>201</v>
      </c>
      <c r="B40" s="47">
        <f>Npri/Nps</f>
        <v>5</v>
      </c>
      <c r="C40" s="12" t="s">
        <v>204</v>
      </c>
      <c r="D40" s="41" t="s">
        <v>203</v>
      </c>
    </row>
    <row r="41" spans="1:4" x14ac:dyDescent="0.25">
      <c r="A41" s="11" t="s">
        <v>200</v>
      </c>
      <c r="B41" s="21">
        <f>Lp*Ipri/(Npri*Ae)*1000000</f>
        <v>0.29162634992423364</v>
      </c>
      <c r="C41" s="12" t="s">
        <v>196</v>
      </c>
      <c r="D41" s="41" t="s">
        <v>198</v>
      </c>
    </row>
    <row r="42" spans="1:4" x14ac:dyDescent="0.25">
      <c r="A42" s="51" t="s">
        <v>16</v>
      </c>
      <c r="B42" s="52"/>
      <c r="C42" s="52"/>
      <c r="D42" s="53"/>
    </row>
    <row r="43" spans="1:4" x14ac:dyDescent="0.25">
      <c r="A43" s="11" t="s">
        <v>117</v>
      </c>
      <c r="B43" s="22">
        <f>ton +tdemag + t_res</f>
        <v>1.1455293977909173E-5</v>
      </c>
      <c r="C43" s="12" t="s">
        <v>118</v>
      </c>
      <c r="D43" s="41" t="s">
        <v>148</v>
      </c>
    </row>
    <row r="44" spans="1:4" x14ac:dyDescent="0.25">
      <c r="A44" s="11" t="s">
        <v>0</v>
      </c>
      <c r="B44" s="22">
        <f>-((-Lp*(Vbulk_min+Nps*(Vout+Vsr))) - SQRT((-Lp*(Vbulk_min+Nps*(Vout+Vsr)))^2 -4*eff*Vbulk_min^2/(2*Pout)*Nps*(Vout+Vsr)*(-Lp*(Nps*(Vout+Vsr))*t_res)))/(2*eff*Vbulk_min^2/(2*Pout)*Nps*(Vout+Vsr))</f>
        <v>6.3681981231105127E-6</v>
      </c>
      <c r="C44" s="12" t="s">
        <v>118</v>
      </c>
      <c r="D44" s="41" t="s">
        <v>149</v>
      </c>
    </row>
    <row r="45" spans="1:4" x14ac:dyDescent="0.25">
      <c r="A45" s="11" t="s">
        <v>119</v>
      </c>
      <c r="B45" s="22">
        <f>Vbulk_min*ton/(Nps*(Vout+Vsr))</f>
        <v>4.6428075609828243E-6</v>
      </c>
      <c r="C45" s="12" t="s">
        <v>118</v>
      </c>
      <c r="D45" s="41" t="s">
        <v>150</v>
      </c>
    </row>
    <row r="46" spans="1:4" x14ac:dyDescent="0.25">
      <c r="A46" s="11" t="s">
        <v>120</v>
      </c>
      <c r="B46" s="23">
        <f>(1 + 2*Nvalley)*PI()*SQRT(Lp*Cd)</f>
        <v>4.4428829381583664E-7</v>
      </c>
      <c r="C46" s="12" t="s">
        <v>118</v>
      </c>
      <c r="D46" s="41" t="s">
        <v>152</v>
      </c>
    </row>
    <row r="47" spans="1:4" x14ac:dyDescent="0.25">
      <c r="A47" s="51" t="s">
        <v>58</v>
      </c>
      <c r="B47" s="52"/>
      <c r="C47" s="52"/>
      <c r="D47" s="53"/>
    </row>
    <row r="48" spans="1:4" x14ac:dyDescent="0.25">
      <c r="A48" s="11" t="s">
        <v>121</v>
      </c>
      <c r="B48" s="21">
        <f>SQRT(2*Pout/(eff*Lp*fsw))</f>
        <v>2.7996129592726433</v>
      </c>
      <c r="C48" s="12" t="s">
        <v>110</v>
      </c>
      <c r="D48" s="41" t="s">
        <v>151</v>
      </c>
    </row>
    <row r="49" spans="1:10" x14ac:dyDescent="0.25">
      <c r="A49" s="24" t="s">
        <v>122</v>
      </c>
      <c r="B49" s="21">
        <f>Ipri*SQRT(ton/Tsw/3)</f>
        <v>1.2051539582831545</v>
      </c>
      <c r="C49" s="12" t="s">
        <v>110</v>
      </c>
      <c r="D49" s="41" t="s">
        <v>153</v>
      </c>
    </row>
    <row r="50" spans="1:10" x14ac:dyDescent="0.25">
      <c r="A50" s="24" t="s">
        <v>180</v>
      </c>
      <c r="B50" s="42" t="s">
        <v>183</v>
      </c>
      <c r="C50" s="12"/>
      <c r="D50" s="41"/>
    </row>
    <row r="51" spans="1:10" x14ac:dyDescent="0.25">
      <c r="A51" s="11" t="s">
        <v>123</v>
      </c>
      <c r="B51" s="21">
        <f>Irms^2*IF(B50="LMG36x2 (120mΩ)", 0.12, IF(B50="LMG36x4 (170mΩ)",0.17, 0.27))</f>
        <v>0.24690733073814441</v>
      </c>
      <c r="C51" s="12" t="s">
        <v>111</v>
      </c>
      <c r="D51" s="25" t="s">
        <v>154</v>
      </c>
    </row>
    <row r="52" spans="1:10" x14ac:dyDescent="0.25">
      <c r="A52" s="24" t="s">
        <v>124</v>
      </c>
      <c r="B52" s="21">
        <f>(eff+Vsr*Iout/(Pout/eff))*Ipri*Nps</f>
        <v>16.037582837193337</v>
      </c>
      <c r="C52" s="12" t="s">
        <v>110</v>
      </c>
      <c r="D52" s="41" t="s">
        <v>155</v>
      </c>
    </row>
    <row r="53" spans="1:10" x14ac:dyDescent="0.25">
      <c r="A53" s="24" t="s">
        <v>125</v>
      </c>
      <c r="B53" s="21">
        <f>I_SR_pk*SQRT(tdemag/Tsw/3)</f>
        <v>5.8947515763815037</v>
      </c>
      <c r="C53" s="12" t="s">
        <v>110</v>
      </c>
      <c r="D53" s="41" t="s">
        <v>156</v>
      </c>
    </row>
    <row r="54" spans="1:10" x14ac:dyDescent="0.25">
      <c r="A54" s="26" t="s">
        <v>126</v>
      </c>
      <c r="B54" s="21">
        <f>0.5*I_SR_pk*tdemag/Tsw</f>
        <v>3.2499999999999991</v>
      </c>
      <c r="C54" s="12" t="s">
        <v>110</v>
      </c>
      <c r="D54" s="41" t="s">
        <v>157</v>
      </c>
    </row>
    <row r="55" spans="1:10" ht="30" x14ac:dyDescent="0.25">
      <c r="A55" s="26" t="s">
        <v>158</v>
      </c>
      <c r="B55" s="37" t="s">
        <v>159</v>
      </c>
      <c r="C55" s="12" t="s">
        <v>132</v>
      </c>
      <c r="D55" s="41" t="s">
        <v>163</v>
      </c>
    </row>
    <row r="56" spans="1:10" x14ac:dyDescent="0.25">
      <c r="A56" s="26" t="s">
        <v>160</v>
      </c>
      <c r="B56" s="38">
        <v>10</v>
      </c>
      <c r="C56" s="15" t="str">
        <f>IF(B55="Synchronous FET","mΩ","V")</f>
        <v>mΩ</v>
      </c>
      <c r="D56" s="41" t="s">
        <v>161</v>
      </c>
    </row>
    <row r="57" spans="1:10" ht="15.75" thickBot="1" x14ac:dyDescent="0.3">
      <c r="A57" s="39" t="s">
        <v>127</v>
      </c>
      <c r="B57" s="40">
        <f>IF(B55="Synchronous FET",Irms_SR^2*Rdson_SR*0.001,I_avg_SR*Rdson_SR)</f>
        <v>0.34748096147252222</v>
      </c>
      <c r="C57" s="27" t="s">
        <v>111</v>
      </c>
      <c r="D57" s="28" t="s">
        <v>162</v>
      </c>
    </row>
    <row r="58" spans="1:10" x14ac:dyDescent="0.25">
      <c r="A58" s="48"/>
      <c r="B58" s="48"/>
    </row>
    <row r="59" spans="1:10" ht="15.75" x14ac:dyDescent="0.25">
      <c r="I59" s="29"/>
      <c r="J59" s="29"/>
    </row>
    <row r="60" spans="1:10" hidden="1" x14ac:dyDescent="0.25">
      <c r="A60" s="7" t="s">
        <v>75</v>
      </c>
      <c r="I60" s="30"/>
      <c r="J60" s="30"/>
    </row>
    <row r="61" spans="1:10" hidden="1" x14ac:dyDescent="0.25">
      <c r="A61" s="7" t="s">
        <v>76</v>
      </c>
      <c r="B61" s="7">
        <v>1360</v>
      </c>
      <c r="I61" s="31"/>
      <c r="J61" s="31"/>
    </row>
    <row r="62" spans="1:10" hidden="1" x14ac:dyDescent="0.25">
      <c r="A62" s="7" t="s">
        <v>77</v>
      </c>
      <c r="B62" s="7">
        <v>8</v>
      </c>
      <c r="I62" s="32"/>
      <c r="J62" s="32"/>
    </row>
    <row r="63" spans="1:10" hidden="1" x14ac:dyDescent="0.25">
      <c r="A63" s="7" t="s">
        <v>78</v>
      </c>
      <c r="B63" s="7">
        <f>1000*SQRT(Vout_ripple_Cout^2 + Vout_ripple_ESR^2)</f>
        <v>129.20004350089133</v>
      </c>
      <c r="I63" s="33"/>
      <c r="J63" s="33"/>
    </row>
    <row r="64" spans="1:10" hidden="1" x14ac:dyDescent="0.25">
      <c r="A64" s="7" t="s">
        <v>79</v>
      </c>
      <c r="B64" s="7">
        <f>Iout*ton/(Cout_selected*0.000001)</f>
        <v>1.5218120514786153E-2</v>
      </c>
      <c r="I64" s="33"/>
      <c r="J64" s="33"/>
    </row>
    <row r="65" spans="1:10" hidden="1" x14ac:dyDescent="0.25">
      <c r="A65" s="7" t="s">
        <v>80</v>
      </c>
      <c r="B65" s="7">
        <f>I_SR_pk*ESR*0.001</f>
        <v>0.1283006626975467</v>
      </c>
      <c r="I65" s="33"/>
      <c r="J65" s="33"/>
    </row>
    <row r="66" spans="1:10" hidden="1" x14ac:dyDescent="0.25">
      <c r="A66" s="7" t="s">
        <v>81</v>
      </c>
      <c r="B66" s="7">
        <f>SQRT(Iout^2 +(tdemag/Tsw*(I_SR_pk^2/3 - I_SR_pk*Iout)))</f>
        <v>4.9178853328694263</v>
      </c>
    </row>
    <row r="67" spans="1:10" hidden="1" x14ac:dyDescent="0.25">
      <c r="A67" s="7" t="s">
        <v>85</v>
      </c>
      <c r="B67" s="34" t="s">
        <v>86</v>
      </c>
    </row>
    <row r="68" spans="1:10" hidden="1" x14ac:dyDescent="0.25">
      <c r="A68" s="7" t="s">
        <v>83</v>
      </c>
      <c r="B68" s="35">
        <v>0.2</v>
      </c>
    </row>
    <row r="69" spans="1:10" hidden="1" x14ac:dyDescent="0.25">
      <c r="A69" s="7" t="s">
        <v>82</v>
      </c>
      <c r="B69" s="35">
        <f>4*Ipri*B68</f>
        <v>2.2396903674181146</v>
      </c>
    </row>
    <row r="70" spans="1:10" hidden="1" x14ac:dyDescent="0.25"/>
    <row r="71" spans="1:10" hidden="1" x14ac:dyDescent="0.25">
      <c r="A71" s="7" t="s">
        <v>87</v>
      </c>
      <c r="B71" s="7" t="s">
        <v>88</v>
      </c>
    </row>
    <row r="72" spans="1:10" hidden="1" x14ac:dyDescent="0.25"/>
    <row r="73" spans="1:10" hidden="1" x14ac:dyDescent="0.25"/>
    <row r="74" spans="1:10" hidden="1" x14ac:dyDescent="0.25">
      <c r="A74" s="7" t="s">
        <v>89</v>
      </c>
      <c r="B74" s="7">
        <f>R_pri_winding/(2*Lp)</f>
        <v>125000.00000000001</v>
      </c>
    </row>
    <row r="75" spans="1:10" hidden="1" x14ac:dyDescent="0.25">
      <c r="A75" s="7" t="s">
        <v>90</v>
      </c>
      <c r="B75" s="7">
        <f>1/(SQRT(Lp*Cd))</f>
        <v>7071067.811865475</v>
      </c>
    </row>
    <row r="76" spans="1:10" hidden="1" x14ac:dyDescent="0.25">
      <c r="A76" s="7" t="s">
        <v>91</v>
      </c>
      <c r="B76" s="7">
        <f>alpha/wo</f>
        <v>1.7677669529663691E-2</v>
      </c>
    </row>
    <row r="77" spans="1:10" hidden="1" x14ac:dyDescent="0.25">
      <c r="A77" s="7" t="s">
        <v>92</v>
      </c>
      <c r="B77" s="7">
        <f>SQRT(wo^2 - alpha^2)</f>
        <v>7069962.8711896362</v>
      </c>
    </row>
    <row r="78" spans="1:10" hidden="1" x14ac:dyDescent="0.25">
      <c r="A78" s="7" t="s">
        <v>93</v>
      </c>
      <c r="B78" s="7">
        <v>50</v>
      </c>
    </row>
    <row r="79" spans="1:10" hidden="1" x14ac:dyDescent="0.25">
      <c r="A79" s="7" t="s">
        <v>96</v>
      </c>
      <c r="B79" s="7">
        <v>64</v>
      </c>
    </row>
    <row r="80" spans="1:10" hidden="1" x14ac:dyDescent="0.25">
      <c r="A80" s="7" t="s">
        <v>94</v>
      </c>
    </row>
    <row r="81" spans="1:2" hidden="1" x14ac:dyDescent="0.25">
      <c r="A81" s="7" t="s">
        <v>95</v>
      </c>
    </row>
    <row r="82" spans="1:2" hidden="1" x14ac:dyDescent="0.25"/>
    <row r="83" spans="1:2" hidden="1" x14ac:dyDescent="0.25">
      <c r="A83" s="7" t="s">
        <v>97</v>
      </c>
      <c r="B83" s="7" t="e">
        <f>Lp*Ipri/(Npri*Ac)*1000000</f>
        <v>#NAME?</v>
      </c>
    </row>
    <row r="84" spans="1:2" hidden="1" x14ac:dyDescent="0.25"/>
    <row r="85" spans="1:2" hidden="1" x14ac:dyDescent="0.25"/>
    <row r="86" spans="1:2" hidden="1" x14ac:dyDescent="0.25">
      <c r="A86" s="7" t="s">
        <v>159</v>
      </c>
    </row>
    <row r="87" spans="1:2" hidden="1" x14ac:dyDescent="0.25">
      <c r="A87" s="7" t="s">
        <v>205</v>
      </c>
    </row>
  </sheetData>
  <sheetProtection algorithmName="SHA-512" hashValue="PiQwtHhnsAkTOVBerupjF6mr+1q7IBNdmHfgvwaU8OyL85urxd9u1zpdmvIo/2adq3uLORXw+U+jf8447if2NQ==" saltValue="WJRVBMNrWWvhABQlX717fA==" spinCount="100000" sheet="1" objects="1" scenarios="1" formatCells="0" selectLockedCells="1"/>
  <mergeCells count="17">
    <mergeCell ref="A21:D21"/>
    <mergeCell ref="A10:D10"/>
    <mergeCell ref="A1:D2"/>
    <mergeCell ref="A3:D3"/>
    <mergeCell ref="A4:D6"/>
    <mergeCell ref="A7:A9"/>
    <mergeCell ref="B7:D7"/>
    <mergeCell ref="B8:D8"/>
    <mergeCell ref="B9:D9"/>
    <mergeCell ref="A58:B58"/>
    <mergeCell ref="A25:A26"/>
    <mergeCell ref="B25:B26"/>
    <mergeCell ref="A28:D28"/>
    <mergeCell ref="A42:D42"/>
    <mergeCell ref="A47:D47"/>
    <mergeCell ref="C25:C26"/>
    <mergeCell ref="D25:D26"/>
  </mergeCells>
  <conditionalFormatting sqref="B12">
    <cfRule type="expression" dxfId="1" priority="2">
      <formula>"B12=""DC"""</formula>
    </cfRule>
  </conditionalFormatting>
  <conditionalFormatting sqref="B14:B18 B20">
    <cfRule type="expression" dxfId="0" priority="1">
      <formula>$B$12="DC"</formula>
    </cfRule>
  </conditionalFormatting>
  <dataValidations count="2">
    <dataValidation type="list" allowBlank="1" showInputMessage="1" showErrorMessage="1" sqref="B67" xr:uid="{4EFAFD8B-05C6-4C9A-8003-7C7EEB9767AB}">
      <formula1>"Yes, No"</formula1>
    </dataValidation>
    <dataValidation type="list" allowBlank="1" showInputMessage="1" showErrorMessage="1" sqref="B55" xr:uid="{81CDF9B2-A8B5-498B-A7CC-7C1E3831FAEB}">
      <formula1>$A$86:$A$87</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96119D5D-5114-4B78-9A12-EDBA44561E75}">
          <x14:formula1>
            <xm:f>'Other Calculations'!$AB$2:$AB$7</xm:f>
          </x14:formula1>
          <xm:sqref>B34</xm:sqref>
        </x14:dataValidation>
        <x14:dataValidation type="list" allowBlank="1" showInputMessage="1" showErrorMessage="1" xr:uid="{5D9F1014-98FB-4FA3-A192-6C6FB19B571A}">
          <x14:formula1>
            <xm:f>'Other Calculations'!$AA$2:$AA$4</xm:f>
          </x14:formula1>
          <xm:sqref>B50</xm:sqref>
        </x14:dataValidation>
        <x14:dataValidation type="list" allowBlank="1" showInputMessage="1" showErrorMessage="1" xr:uid="{43443640-41FB-44F2-A1E5-5479CE5EA55D}">
          <x14:formula1>
            <xm:f>'Other Calculations'!$AD$2:$AD$3</xm:f>
          </x14:formula1>
          <xm:sqref>B12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0FBF9-7273-4961-BF3A-F4612FA8CB6F}">
  <dimension ref="A1:AL202"/>
  <sheetViews>
    <sheetView topLeftCell="Y1" zoomScale="115" zoomScaleNormal="100" workbookViewId="0">
      <selection activeCell="AB5" sqref="AB5"/>
    </sheetView>
  </sheetViews>
  <sheetFormatPr defaultRowHeight="15" x14ac:dyDescent="0.25"/>
  <cols>
    <col min="1" max="1" width="9.28515625" bestFit="1" customWidth="1"/>
    <col min="2" max="4" width="13.140625" bestFit="1" customWidth="1"/>
    <col min="6" max="6" width="12.7109375" bestFit="1" customWidth="1"/>
    <col min="7" max="7" width="15.42578125" bestFit="1" customWidth="1"/>
    <col min="8" max="9" width="9.28515625" bestFit="1" customWidth="1"/>
    <col min="11" max="13" width="9.28515625" bestFit="1" customWidth="1"/>
    <col min="15" max="15" width="9.28515625" bestFit="1" customWidth="1"/>
    <col min="16" max="16" width="12.140625" bestFit="1" customWidth="1"/>
    <col min="17" max="17" width="9.28515625" bestFit="1" customWidth="1"/>
    <col min="19" max="22" width="9.28515625" bestFit="1" customWidth="1"/>
    <col min="23" max="23" width="13.140625" bestFit="1" customWidth="1"/>
    <col min="24" max="24" width="10.7109375" bestFit="1" customWidth="1"/>
    <col min="25" max="25" width="9.28515625" bestFit="1" customWidth="1"/>
    <col min="26" max="26" width="19.5703125" bestFit="1" customWidth="1"/>
    <col min="27" max="27" width="20.7109375" bestFit="1" customWidth="1"/>
    <col min="28" max="28" width="14.85546875" bestFit="1" customWidth="1"/>
    <col min="31" max="31" width="14.5703125" bestFit="1" customWidth="1"/>
    <col min="34" max="34" width="19.140625" bestFit="1" customWidth="1"/>
    <col min="35" max="35" width="15.85546875" bestFit="1" customWidth="1"/>
    <col min="37" max="37" width="22" bestFit="1" customWidth="1"/>
    <col min="38" max="38" width="17.85546875" bestFit="1" customWidth="1"/>
  </cols>
  <sheetData>
    <row r="1" spans="1:38" x14ac:dyDescent="0.25">
      <c r="A1" t="s">
        <v>2</v>
      </c>
      <c r="B1" t="s">
        <v>3</v>
      </c>
      <c r="C1" t="s">
        <v>4</v>
      </c>
      <c r="D1" t="s">
        <v>5</v>
      </c>
      <c r="F1" t="s">
        <v>6</v>
      </c>
      <c r="G1" t="s">
        <v>7</v>
      </c>
      <c r="H1" t="s">
        <v>8</v>
      </c>
      <c r="K1" t="s">
        <v>9</v>
      </c>
      <c r="L1" t="s">
        <v>10</v>
      </c>
      <c r="M1" t="s">
        <v>11</v>
      </c>
      <c r="O1" t="s">
        <v>22</v>
      </c>
      <c r="P1" t="s">
        <v>21</v>
      </c>
      <c r="Q1" t="s">
        <v>23</v>
      </c>
      <c r="S1" t="s">
        <v>53</v>
      </c>
      <c r="T1" t="s">
        <v>54</v>
      </c>
      <c r="U1" t="s">
        <v>55</v>
      </c>
      <c r="X1" t="s">
        <v>61</v>
      </c>
      <c r="Y1" t="s">
        <v>62</v>
      </c>
      <c r="Z1" t="s">
        <v>65</v>
      </c>
      <c r="AA1" t="s">
        <v>66</v>
      </c>
      <c r="AB1" t="s">
        <v>67</v>
      </c>
      <c r="AC1" t="s">
        <v>68</v>
      </c>
      <c r="AE1" t="s">
        <v>71</v>
      </c>
      <c r="AF1" t="s">
        <v>72</v>
      </c>
      <c r="AH1" t="s">
        <v>69</v>
      </c>
      <c r="AI1" t="s">
        <v>70</v>
      </c>
      <c r="AK1" t="s">
        <v>73</v>
      </c>
      <c r="AL1" t="s">
        <v>74</v>
      </c>
    </row>
    <row r="2" spans="1:38" x14ac:dyDescent="0.25">
      <c r="A2">
        <v>1</v>
      </c>
      <c r="B2">
        <v>0</v>
      </c>
      <c r="C2">
        <f>B202+tdemag/200</f>
        <v>6.3914121609154152E-6</v>
      </c>
      <c r="D2">
        <f>C201+t_res/200</f>
        <v>1.1013227125562313E-5</v>
      </c>
      <c r="F2">
        <f t="shared" ref="F2:F33" si="0">Vbulk_min/Lp*B2</f>
        <v>0</v>
      </c>
      <c r="G2">
        <f t="shared" ref="G2:G33" si="1">-((Vout+Vsr)*Nps/(Lp))*(C2-$B$202)+$F$202</f>
        <v>2.7856148944762751</v>
      </c>
      <c r="H2">
        <v>0</v>
      </c>
      <c r="I2">
        <v>0</v>
      </c>
      <c r="K2">
        <v>0</v>
      </c>
      <c r="L2">
        <f t="shared" ref="L2:L33" si="2">Vbulk_max+Nps*(Vout+Vsr)</f>
        <v>247.87922061357858</v>
      </c>
      <c r="M2">
        <f t="shared" ref="M2:M33" si="3">EXP(-alpha*(D2-$C$201))*Nps*(Vout+Vsr)*COS(PI()*(D2-$C$201)/(t_res/(1 + 2*Nvalley)) ) + Vbulk_max</f>
        <v>247.83086304058537</v>
      </c>
      <c r="O2">
        <v>0</v>
      </c>
      <c r="P2">
        <f t="shared" ref="P2:P33" si="4">(eff+Vsr*Iout/Pout)*G2*Nps</f>
        <v>15.961573345349056</v>
      </c>
      <c r="Q2">
        <v>0</v>
      </c>
      <c r="S2">
        <f t="shared" ref="S2:S65" si="5">Vbulk_max/Nps+Vout</f>
        <v>41.213203435596427</v>
      </c>
      <c r="T2">
        <v>0</v>
      </c>
      <c r="U2">
        <v>0</v>
      </c>
      <c r="V2">
        <v>0</v>
      </c>
      <c r="W2">
        <f>D51+t_res/50</f>
        <v>1.1130963523423548E-5</v>
      </c>
      <c r="X2">
        <v>0</v>
      </c>
      <c r="Y2">
        <f t="shared" ref="Y2:Y65" si="6">ABS(SQRT(2)*Vac*SIN(2*PI()*fline*X2))</f>
        <v>0</v>
      </c>
      <c r="Z2">
        <f>t_1</f>
        <v>2.4274260776274161E-3</v>
      </c>
      <c r="AA2">
        <f>Z52+(t_2-$Z$52)/50</f>
        <v>5.1485485215525583E-3</v>
      </c>
      <c r="AB2">
        <f t="shared" ref="AB2:AB33" si="7">ABS(SQRT(2)*Vac*SIN(2*PI()*fline*Z2))</f>
        <v>87.924807147965666</v>
      </c>
      <c r="AC2">
        <f t="shared" ref="AC2:AC33" si="8">$AB$52-dv_dt*(AA2-$Z$52)</f>
        <v>126.49213234426631</v>
      </c>
      <c r="AE2" s="3">
        <v>0</v>
      </c>
      <c r="AF2">
        <f t="shared" ref="AF2:AF33" si="9">Vbulk_min+(t_1-AE2)*dv_dt</f>
        <v>100.78658840539366</v>
      </c>
      <c r="AH2" s="3">
        <f>AA51+(3/(fline*4)-$AA$51)/50</f>
        <v>1.2478877556074852E-2</v>
      </c>
      <c r="AI2">
        <f t="shared" ref="AI2:AI33" si="10">ABS(SQRT(2)*Vac*SIN(2*PI()*fline*AH2))</f>
        <v>89.400799828609209</v>
      </c>
      <c r="AJ2">
        <f>(Vbulk_max_display-Vbulk_min_display)/(t_2-(1/(4*fline)))</f>
        <v>5298.5264416369801</v>
      </c>
      <c r="AK2">
        <f>AH51+(1/(fline)-$AH$51)/50</f>
        <v>1.5100000000000037E-2</v>
      </c>
      <c r="AL2">
        <f t="shared" ref="AL2:AL33" si="11">$AI$51-dv_dt*(AK2-$AH$51)</f>
        <v>126.74936796941486</v>
      </c>
    </row>
    <row r="3" spans="1:38" x14ac:dyDescent="0.25">
      <c r="A3">
        <v>2</v>
      </c>
      <c r="B3">
        <f t="shared" ref="B3:B34" si="12">ton/200+B2</f>
        <v>3.1840990615552565E-8</v>
      </c>
      <c r="C3">
        <f t="shared" ref="C3:C34" si="13">tdemag/200+C2</f>
        <v>6.4146261987203294E-6</v>
      </c>
      <c r="D3">
        <f t="shared" ref="D3:D34" si="14">D2+t_res/200</f>
        <v>1.1015448567031393E-5</v>
      </c>
      <c r="F3">
        <f t="shared" si="0"/>
        <v>1.3998064796363218E-2</v>
      </c>
      <c r="G3">
        <f t="shared" si="1"/>
        <v>2.7716168296799117</v>
      </c>
      <c r="H3">
        <v>0</v>
      </c>
      <c r="I3">
        <v>0</v>
      </c>
      <c r="K3">
        <v>0</v>
      </c>
      <c r="L3">
        <f t="shared" si="2"/>
        <v>247.87922061357858</v>
      </c>
      <c r="M3">
        <f t="shared" si="3"/>
        <v>247.75278696765116</v>
      </c>
      <c r="O3">
        <v>0</v>
      </c>
      <c r="P3">
        <f t="shared" si="4"/>
        <v>15.881364434065894</v>
      </c>
      <c r="Q3">
        <v>0</v>
      </c>
      <c r="S3">
        <f t="shared" si="5"/>
        <v>41.213203435596427</v>
      </c>
      <c r="T3">
        <v>0</v>
      </c>
      <c r="U3">
        <v>0</v>
      </c>
      <c r="X3">
        <f t="shared" ref="X3:X34" si="15">1/(fline*200)+X2</f>
        <v>1E-4</v>
      </c>
      <c r="Y3">
        <f t="shared" si="6"/>
        <v>3.9979369343450561</v>
      </c>
      <c r="Z3">
        <f t="shared" ref="Z3:Z34" si="16">(1/(4*fline) - t_1)/50+Z2</f>
        <v>2.4788775560748676E-3</v>
      </c>
      <c r="AA3">
        <f t="shared" ref="AA3:AA34" si="17">AA2+(t_2-$Z$52)/50</f>
        <v>5.297097043105106E-3</v>
      </c>
      <c r="AB3">
        <f t="shared" si="7"/>
        <v>89.400799828609635</v>
      </c>
      <c r="AC3">
        <f t="shared" si="8"/>
        <v>125.70504407495405</v>
      </c>
      <c r="AE3">
        <f>t_1/50</f>
        <v>4.8548521552548325E-5</v>
      </c>
      <c r="AF3">
        <f t="shared" si="9"/>
        <v>100.52935278024509</v>
      </c>
      <c r="AH3">
        <f t="shared" ref="AH3:AH34" si="18">AH2+(3/(fline*4)-$AA$51)/50</f>
        <v>1.2530329034522305E-2</v>
      </c>
      <c r="AI3">
        <f t="shared" si="10"/>
        <v>90.85343495258941</v>
      </c>
      <c r="AK3">
        <f t="shared" ref="AK3:AK34" si="19">AK2+(1/(fline)-$AH$51)/50</f>
        <v>1.5200000000000036E-2</v>
      </c>
      <c r="AL3">
        <f t="shared" si="11"/>
        <v>126.21951532525117</v>
      </c>
    </row>
    <row r="4" spans="1:38" x14ac:dyDescent="0.25">
      <c r="A4">
        <v>3</v>
      </c>
      <c r="B4">
        <f t="shared" si="12"/>
        <v>6.3681981231105129E-8</v>
      </c>
      <c r="C4">
        <f t="shared" si="13"/>
        <v>6.4378402365252437E-6</v>
      </c>
      <c r="D4">
        <f t="shared" si="14"/>
        <v>1.1017670008500473E-5</v>
      </c>
      <c r="F4">
        <f t="shared" si="0"/>
        <v>2.7996129592726435E-2</v>
      </c>
      <c r="G4">
        <f t="shared" si="1"/>
        <v>2.7576187648835484</v>
      </c>
      <c r="H4">
        <v>0</v>
      </c>
      <c r="I4">
        <v>0</v>
      </c>
      <c r="K4">
        <v>0</v>
      </c>
      <c r="L4">
        <f t="shared" si="2"/>
        <v>247.87922061357858</v>
      </c>
      <c r="M4">
        <f t="shared" si="3"/>
        <v>247.64502815944354</v>
      </c>
      <c r="O4">
        <v>0</v>
      </c>
      <c r="P4">
        <f t="shared" si="4"/>
        <v>15.801155522782731</v>
      </c>
      <c r="Q4">
        <v>0</v>
      </c>
      <c r="S4">
        <f t="shared" si="5"/>
        <v>41.213203435596427</v>
      </c>
      <c r="T4">
        <v>0</v>
      </c>
      <c r="U4">
        <v>0</v>
      </c>
      <c r="X4">
        <f t="shared" si="15"/>
        <v>2.0000000000000001E-4</v>
      </c>
      <c r="Y4">
        <f t="shared" si="6"/>
        <v>7.9919283876126901</v>
      </c>
      <c r="Z4">
        <f t="shared" si="16"/>
        <v>2.5303290345223195E-3</v>
      </c>
      <c r="AA4">
        <f t="shared" si="17"/>
        <v>5.4456455646576538E-3</v>
      </c>
      <c r="AB4">
        <f t="shared" si="7"/>
        <v>90.853434952589794</v>
      </c>
      <c r="AC4">
        <f t="shared" si="8"/>
        <v>124.9179558056418</v>
      </c>
      <c r="AE4">
        <f t="shared" ref="AE4:AE35" si="20">AE3+t_1/50</f>
        <v>9.709704310509665E-5</v>
      </c>
      <c r="AF4">
        <f t="shared" si="9"/>
        <v>100.27211715509654</v>
      </c>
      <c r="AH4">
        <f t="shared" si="18"/>
        <v>1.2581780512969758E-2</v>
      </c>
      <c r="AI4">
        <f t="shared" si="10"/>
        <v>92.282332993019139</v>
      </c>
      <c r="AK4">
        <f t="shared" si="19"/>
        <v>1.5300000000000036E-2</v>
      </c>
      <c r="AL4">
        <f t="shared" si="11"/>
        <v>125.68966268108747</v>
      </c>
    </row>
    <row r="5" spans="1:38" x14ac:dyDescent="0.25">
      <c r="A5">
        <v>4</v>
      </c>
      <c r="B5">
        <f t="shared" si="12"/>
        <v>9.5522971846657687E-8</v>
      </c>
      <c r="C5">
        <f t="shared" si="13"/>
        <v>6.461054274330158E-6</v>
      </c>
      <c r="D5">
        <f t="shared" si="14"/>
        <v>1.1019891449969553E-5</v>
      </c>
      <c r="F5">
        <f t="shared" si="0"/>
        <v>4.1994194389089655E-2</v>
      </c>
      <c r="G5">
        <f t="shared" si="1"/>
        <v>2.7436207000871851</v>
      </c>
      <c r="H5">
        <v>0</v>
      </c>
      <c r="I5">
        <v>0</v>
      </c>
      <c r="K5">
        <v>0</v>
      </c>
      <c r="L5">
        <f t="shared" si="2"/>
        <v>247.87922061357858</v>
      </c>
      <c r="M5">
        <f t="shared" si="3"/>
        <v>247.50762968479884</v>
      </c>
      <c r="O5">
        <v>0</v>
      </c>
      <c r="P5">
        <f t="shared" si="4"/>
        <v>15.720946611499571</v>
      </c>
      <c r="Q5">
        <v>0</v>
      </c>
      <c r="S5">
        <f t="shared" si="5"/>
        <v>41.213203435596427</v>
      </c>
      <c r="T5">
        <v>0</v>
      </c>
      <c r="U5">
        <v>0</v>
      </c>
      <c r="X5">
        <f t="shared" si="15"/>
        <v>3.0000000000000003E-4</v>
      </c>
      <c r="Y5">
        <f t="shared" si="6"/>
        <v>11.978032772438958</v>
      </c>
      <c r="Z5">
        <f t="shared" si="16"/>
        <v>2.5817805129697714E-3</v>
      </c>
      <c r="AA5">
        <f t="shared" si="17"/>
        <v>5.5941940862102016E-3</v>
      </c>
      <c r="AB5">
        <f t="shared" si="7"/>
        <v>92.282332993019509</v>
      </c>
      <c r="AC5">
        <f t="shared" si="8"/>
        <v>124.13086753632953</v>
      </c>
      <c r="AE5">
        <f t="shared" si="20"/>
        <v>1.4564556465764499E-4</v>
      </c>
      <c r="AF5">
        <f t="shared" si="9"/>
        <v>100.01488152994797</v>
      </c>
      <c r="AH5">
        <f t="shared" si="18"/>
        <v>1.263323199141721E-2</v>
      </c>
      <c r="AI5">
        <f t="shared" si="10"/>
        <v>93.68712062474907</v>
      </c>
      <c r="AK5">
        <f t="shared" si="19"/>
        <v>1.5400000000000035E-2</v>
      </c>
      <c r="AL5">
        <f t="shared" si="11"/>
        <v>125.15981003692377</v>
      </c>
    </row>
    <row r="6" spans="1:38" x14ac:dyDescent="0.25">
      <c r="A6">
        <v>5</v>
      </c>
      <c r="B6">
        <f t="shared" si="12"/>
        <v>1.2736396246221026E-7</v>
      </c>
      <c r="C6">
        <f t="shared" si="13"/>
        <v>6.4842683121350723E-6</v>
      </c>
      <c r="D6">
        <f t="shared" si="14"/>
        <v>1.1022112891438633E-5</v>
      </c>
      <c r="F6">
        <f t="shared" si="0"/>
        <v>5.5992259185452871E-2</v>
      </c>
      <c r="G6">
        <f t="shared" si="1"/>
        <v>2.7296226352908217</v>
      </c>
      <c r="H6">
        <v>0</v>
      </c>
      <c r="I6">
        <v>0</v>
      </c>
      <c r="K6">
        <v>0</v>
      </c>
      <c r="L6">
        <f t="shared" si="2"/>
        <v>247.87922061357858</v>
      </c>
      <c r="M6">
        <f t="shared" si="3"/>
        <v>247.34064190203986</v>
      </c>
      <c r="O6">
        <v>0</v>
      </c>
      <c r="P6">
        <f t="shared" si="4"/>
        <v>15.640737700216409</v>
      </c>
      <c r="Q6">
        <v>0</v>
      </c>
      <c r="S6">
        <f t="shared" si="5"/>
        <v>41.213203435596427</v>
      </c>
      <c r="T6">
        <v>0</v>
      </c>
      <c r="U6">
        <v>0</v>
      </c>
      <c r="X6">
        <f t="shared" si="15"/>
        <v>4.0000000000000002E-4</v>
      </c>
      <c r="Y6">
        <f t="shared" si="6"/>
        <v>15.952316285044251</v>
      </c>
      <c r="Z6">
        <f t="shared" si="16"/>
        <v>2.6332319914172233E-3</v>
      </c>
      <c r="AA6">
        <f t="shared" si="17"/>
        <v>5.7427426077627493E-3</v>
      </c>
      <c r="AB6">
        <f t="shared" si="7"/>
        <v>93.687120624749426</v>
      </c>
      <c r="AC6">
        <f t="shared" si="8"/>
        <v>123.34377926701728</v>
      </c>
      <c r="AE6">
        <f t="shared" si="20"/>
        <v>1.941940862101933E-4</v>
      </c>
      <c r="AF6">
        <f t="shared" si="9"/>
        <v>99.757645904799418</v>
      </c>
      <c r="AH6">
        <f t="shared" si="18"/>
        <v>1.2684683469864663E-2</v>
      </c>
      <c r="AI6">
        <f t="shared" si="10"/>
        <v>95.067430821905091</v>
      </c>
      <c r="AK6">
        <f t="shared" si="19"/>
        <v>1.5500000000000035E-2</v>
      </c>
      <c r="AL6">
        <f t="shared" si="11"/>
        <v>124.62995739276009</v>
      </c>
    </row>
    <row r="7" spans="1:38" x14ac:dyDescent="0.25">
      <c r="A7">
        <v>6</v>
      </c>
      <c r="B7">
        <f t="shared" si="12"/>
        <v>1.5920495307776283E-7</v>
      </c>
      <c r="C7">
        <f t="shared" si="13"/>
        <v>6.5074823499399865E-6</v>
      </c>
      <c r="D7">
        <f t="shared" si="14"/>
        <v>1.1024334332907713E-5</v>
      </c>
      <c r="F7">
        <f t="shared" si="0"/>
        <v>6.9990323981816094E-2</v>
      </c>
      <c r="G7">
        <f t="shared" si="1"/>
        <v>2.7156245704944584</v>
      </c>
      <c r="H7">
        <v>0</v>
      </c>
      <c r="I7">
        <v>0</v>
      </c>
      <c r="K7">
        <v>0</v>
      </c>
      <c r="L7">
        <f t="shared" si="2"/>
        <v>247.87922061357858</v>
      </c>
      <c r="M7">
        <f t="shared" si="3"/>
        <v>247.14412244250303</v>
      </c>
      <c r="O7">
        <v>0</v>
      </c>
      <c r="P7">
        <f t="shared" si="4"/>
        <v>15.560528788933246</v>
      </c>
      <c r="Q7">
        <v>0</v>
      </c>
      <c r="S7">
        <f t="shared" si="5"/>
        <v>41.213203435596427</v>
      </c>
      <c r="T7">
        <v>0</v>
      </c>
      <c r="U7">
        <v>0</v>
      </c>
      <c r="X7">
        <f t="shared" si="15"/>
        <v>5.0000000000000001E-4</v>
      </c>
      <c r="Y7">
        <f t="shared" si="6"/>
        <v>19.910856787422688</v>
      </c>
      <c r="Z7">
        <f t="shared" si="16"/>
        <v>2.6846834698646752E-3</v>
      </c>
      <c r="AA7">
        <f t="shared" si="17"/>
        <v>5.8912911293152971E-3</v>
      </c>
      <c r="AB7">
        <f t="shared" si="7"/>
        <v>95.067430821905404</v>
      </c>
      <c r="AC7">
        <f t="shared" si="8"/>
        <v>122.55669099770503</v>
      </c>
      <c r="AE7">
        <f t="shared" si="20"/>
        <v>2.4274260776274161E-4</v>
      </c>
      <c r="AF7">
        <f t="shared" si="9"/>
        <v>99.50041027965085</v>
      </c>
      <c r="AH7">
        <f t="shared" si="18"/>
        <v>1.2736134948312116E-2</v>
      </c>
      <c r="AI7">
        <f t="shared" si="10"/>
        <v>96.422902953780181</v>
      </c>
      <c r="AK7">
        <f t="shared" si="19"/>
        <v>1.5600000000000034E-2</v>
      </c>
      <c r="AL7">
        <f t="shared" si="11"/>
        <v>124.10010474859639</v>
      </c>
    </row>
    <row r="8" spans="1:38" x14ac:dyDescent="0.25">
      <c r="A8">
        <v>7</v>
      </c>
      <c r="B8">
        <f t="shared" si="12"/>
        <v>1.910459436933154E-7</v>
      </c>
      <c r="C8">
        <f t="shared" si="13"/>
        <v>6.5306963877449008E-6</v>
      </c>
      <c r="D8">
        <f t="shared" si="14"/>
        <v>1.1026555774376793E-5</v>
      </c>
      <c r="F8">
        <f t="shared" si="0"/>
        <v>8.398838877817931E-2</v>
      </c>
      <c r="G8">
        <f t="shared" si="1"/>
        <v>2.701626505698095</v>
      </c>
      <c r="H8">
        <v>0</v>
      </c>
      <c r="I8">
        <v>0</v>
      </c>
      <c r="K8">
        <v>0</v>
      </c>
      <c r="L8">
        <f t="shared" si="2"/>
        <v>247.87922061357858</v>
      </c>
      <c r="M8">
        <f t="shared" si="3"/>
        <v>246.91813619228023</v>
      </c>
      <c r="O8">
        <v>0</v>
      </c>
      <c r="P8">
        <f t="shared" si="4"/>
        <v>15.480319877650082</v>
      </c>
      <c r="Q8">
        <v>0</v>
      </c>
      <c r="S8">
        <f t="shared" si="5"/>
        <v>41.213203435596427</v>
      </c>
      <c r="T8">
        <v>0</v>
      </c>
      <c r="U8">
        <v>0</v>
      </c>
      <c r="X8">
        <f t="shared" si="15"/>
        <v>6.0000000000000006E-4</v>
      </c>
      <c r="Y8">
        <f t="shared" si="6"/>
        <v>23.849747678018812</v>
      </c>
      <c r="Z8">
        <f t="shared" si="16"/>
        <v>2.7361349483121271E-3</v>
      </c>
      <c r="AA8">
        <f t="shared" si="17"/>
        <v>6.0398396508678448E-3</v>
      </c>
      <c r="AB8">
        <f t="shared" si="7"/>
        <v>96.422902953780479</v>
      </c>
      <c r="AC8">
        <f t="shared" si="8"/>
        <v>121.76960272839277</v>
      </c>
      <c r="AE8">
        <f t="shared" si="20"/>
        <v>2.9129112931528992E-4</v>
      </c>
      <c r="AF8">
        <f t="shared" si="9"/>
        <v>99.243174654502297</v>
      </c>
      <c r="AH8">
        <f t="shared" si="18"/>
        <v>1.2787586426759569E-2</v>
      </c>
      <c r="AI8">
        <f t="shared" si="10"/>
        <v>97.753182879055856</v>
      </c>
      <c r="AK8">
        <f t="shared" si="19"/>
        <v>1.5700000000000033E-2</v>
      </c>
      <c r="AL8">
        <f t="shared" si="11"/>
        <v>123.5702521044327</v>
      </c>
    </row>
    <row r="9" spans="1:38" x14ac:dyDescent="0.25">
      <c r="A9">
        <v>8</v>
      </c>
      <c r="B9">
        <f t="shared" si="12"/>
        <v>2.2288693430886797E-7</v>
      </c>
      <c r="C9">
        <f t="shared" si="13"/>
        <v>6.5539104255498151E-6</v>
      </c>
      <c r="D9">
        <f t="shared" si="14"/>
        <v>1.1028777215845873E-5</v>
      </c>
      <c r="F9">
        <f t="shared" si="0"/>
        <v>9.798645357454254E-2</v>
      </c>
      <c r="G9">
        <f t="shared" si="1"/>
        <v>2.6876284409017321</v>
      </c>
      <c r="H9">
        <v>0</v>
      </c>
      <c r="I9">
        <v>0</v>
      </c>
      <c r="K9">
        <v>0</v>
      </c>
      <c r="L9">
        <f t="shared" si="2"/>
        <v>247.87922061357858</v>
      </c>
      <c r="M9">
        <f t="shared" si="3"/>
        <v>246.66275527218082</v>
      </c>
      <c r="O9">
        <v>0</v>
      </c>
      <c r="P9">
        <f t="shared" si="4"/>
        <v>15.400110966366926</v>
      </c>
      <c r="Q9">
        <v>0</v>
      </c>
      <c r="S9">
        <f t="shared" si="5"/>
        <v>41.213203435596427</v>
      </c>
      <c r="T9">
        <v>0</v>
      </c>
      <c r="U9">
        <v>0</v>
      </c>
      <c r="X9">
        <f t="shared" si="15"/>
        <v>7.000000000000001E-4</v>
      </c>
      <c r="Y9">
        <f t="shared" si="6"/>
        <v>27.765101747071665</v>
      </c>
      <c r="Z9">
        <f t="shared" si="16"/>
        <v>2.7875864267595789E-3</v>
      </c>
      <c r="AA9">
        <f t="shared" si="17"/>
        <v>6.1883881724203926E-3</v>
      </c>
      <c r="AB9">
        <f t="shared" si="7"/>
        <v>97.753182879056141</v>
      </c>
      <c r="AC9">
        <f t="shared" si="8"/>
        <v>120.98251445908052</v>
      </c>
      <c r="AE9">
        <f t="shared" si="20"/>
        <v>3.3983965086783823E-4</v>
      </c>
      <c r="AF9">
        <f t="shared" si="9"/>
        <v>98.98593902935373</v>
      </c>
      <c r="AH9">
        <f t="shared" si="18"/>
        <v>1.2839037905207022E-2</v>
      </c>
      <c r="AI9">
        <f t="shared" si="10"/>
        <v>99.057923038327885</v>
      </c>
      <c r="AK9">
        <f t="shared" si="19"/>
        <v>1.5800000000000033E-2</v>
      </c>
      <c r="AL9">
        <f t="shared" si="11"/>
        <v>123.040399460269</v>
      </c>
    </row>
    <row r="10" spans="1:38" x14ac:dyDescent="0.25">
      <c r="A10">
        <v>9</v>
      </c>
      <c r="B10">
        <f t="shared" si="12"/>
        <v>2.5472792492442052E-7</v>
      </c>
      <c r="C10">
        <f t="shared" si="13"/>
        <v>6.5771244633547294E-6</v>
      </c>
      <c r="D10">
        <f t="shared" si="14"/>
        <v>1.1030998657314953E-5</v>
      </c>
      <c r="F10">
        <f t="shared" si="0"/>
        <v>0.11198451837090574</v>
      </c>
      <c r="G10">
        <f t="shared" si="1"/>
        <v>2.6736303761053688</v>
      </c>
      <c r="H10">
        <v>0</v>
      </c>
      <c r="I10">
        <v>0</v>
      </c>
      <c r="K10">
        <v>0</v>
      </c>
      <c r="L10">
        <f t="shared" si="2"/>
        <v>247.87922061357858</v>
      </c>
      <c r="M10">
        <f t="shared" si="3"/>
        <v>246.37805901591935</v>
      </c>
      <c r="O10">
        <v>0</v>
      </c>
      <c r="P10">
        <f t="shared" si="4"/>
        <v>15.319902055083762</v>
      </c>
      <c r="Q10">
        <v>0</v>
      </c>
      <c r="S10">
        <f t="shared" si="5"/>
        <v>41.213203435596427</v>
      </c>
      <c r="T10">
        <v>0</v>
      </c>
      <c r="U10">
        <v>0</v>
      </c>
      <c r="X10">
        <f t="shared" si="15"/>
        <v>8.0000000000000015E-4</v>
      </c>
      <c r="Y10">
        <f t="shared" si="6"/>
        <v>31.653055012821518</v>
      </c>
      <c r="Z10">
        <f t="shared" si="16"/>
        <v>2.8390379052070308E-3</v>
      </c>
      <c r="AA10">
        <f t="shared" si="17"/>
        <v>6.3369366939729404E-3</v>
      </c>
      <c r="AB10">
        <f t="shared" si="7"/>
        <v>99.057923038328099</v>
      </c>
      <c r="AC10">
        <f t="shared" si="8"/>
        <v>120.19542618976826</v>
      </c>
      <c r="AE10">
        <f t="shared" si="20"/>
        <v>3.8838817242038654E-4</v>
      </c>
      <c r="AF10">
        <f t="shared" si="9"/>
        <v>98.728703404205177</v>
      </c>
      <c r="AH10">
        <f t="shared" si="18"/>
        <v>1.2890489383654474E-2</v>
      </c>
      <c r="AI10">
        <f t="shared" si="10"/>
        <v>100.33678254491211</v>
      </c>
      <c r="AK10">
        <f t="shared" si="19"/>
        <v>1.5900000000000032E-2</v>
      </c>
      <c r="AL10">
        <f t="shared" si="11"/>
        <v>122.5105468161053</v>
      </c>
    </row>
    <row r="11" spans="1:38" x14ac:dyDescent="0.25">
      <c r="A11">
        <v>10</v>
      </c>
      <c r="B11">
        <f t="shared" si="12"/>
        <v>2.8656891553997306E-7</v>
      </c>
      <c r="C11">
        <f t="shared" si="13"/>
        <v>6.6003385011596436E-6</v>
      </c>
      <c r="D11">
        <f t="shared" si="14"/>
        <v>1.1033220098784033E-5</v>
      </c>
      <c r="F11">
        <f t="shared" si="0"/>
        <v>0.12598258316726896</v>
      </c>
      <c r="G11">
        <f t="shared" si="1"/>
        <v>2.6596323113090055</v>
      </c>
      <c r="H11">
        <v>0</v>
      </c>
      <c r="I11">
        <v>0</v>
      </c>
      <c r="K11">
        <v>0</v>
      </c>
      <c r="L11">
        <f t="shared" si="2"/>
        <v>247.87922061357858</v>
      </c>
      <c r="M11">
        <f t="shared" si="3"/>
        <v>246.06413394653595</v>
      </c>
      <c r="O11">
        <v>0</v>
      </c>
      <c r="P11">
        <f t="shared" si="4"/>
        <v>15.239693143800601</v>
      </c>
      <c r="Q11">
        <v>0</v>
      </c>
      <c r="S11">
        <f t="shared" si="5"/>
        <v>41.213203435596427</v>
      </c>
      <c r="T11">
        <v>0</v>
      </c>
      <c r="U11">
        <v>0</v>
      </c>
      <c r="X11">
        <f t="shared" si="15"/>
        <v>9.0000000000000019E-4</v>
      </c>
      <c r="Y11">
        <f t="shared" si="6"/>
        <v>35.509770534793361</v>
      </c>
      <c r="Z11">
        <f t="shared" si="16"/>
        <v>2.8904893836544827E-3</v>
      </c>
      <c r="AA11">
        <f t="shared" si="17"/>
        <v>6.4854852155254881E-3</v>
      </c>
      <c r="AB11">
        <f t="shared" si="7"/>
        <v>100.33678254491232</v>
      </c>
      <c r="AC11">
        <f t="shared" si="8"/>
        <v>119.40833792045601</v>
      </c>
      <c r="AE11">
        <f t="shared" si="20"/>
        <v>4.3693669397293486E-4</v>
      </c>
      <c r="AF11">
        <f t="shared" si="9"/>
        <v>98.47146777905661</v>
      </c>
      <c r="AH11">
        <f t="shared" si="18"/>
        <v>1.2941940862101927E-2</v>
      </c>
      <c r="AI11">
        <f t="shared" si="10"/>
        <v>101.58942727390769</v>
      </c>
      <c r="AK11">
        <f t="shared" si="19"/>
        <v>1.6000000000000032E-2</v>
      </c>
      <c r="AL11">
        <f t="shared" si="11"/>
        <v>121.98069417194161</v>
      </c>
    </row>
    <row r="12" spans="1:38" x14ac:dyDescent="0.25">
      <c r="A12">
        <v>11</v>
      </c>
      <c r="B12">
        <f t="shared" si="12"/>
        <v>3.1840990615552561E-7</v>
      </c>
      <c r="C12">
        <f t="shared" si="13"/>
        <v>6.6235525389645579E-6</v>
      </c>
      <c r="D12">
        <f t="shared" si="14"/>
        <v>1.1035441540253113E-5</v>
      </c>
      <c r="F12">
        <f t="shared" si="0"/>
        <v>0.13998064796363216</v>
      </c>
      <c r="G12">
        <f t="shared" si="1"/>
        <v>2.6456342465126421</v>
      </c>
      <c r="H12">
        <v>0</v>
      </c>
      <c r="I12">
        <v>0</v>
      </c>
      <c r="K12">
        <v>0</v>
      </c>
      <c r="L12">
        <f t="shared" si="2"/>
        <v>247.87922061357858</v>
      </c>
      <c r="M12">
        <f t="shared" si="3"/>
        <v>245.72107375105566</v>
      </c>
      <c r="O12">
        <v>0</v>
      </c>
      <c r="P12">
        <f t="shared" si="4"/>
        <v>15.159484232517439</v>
      </c>
      <c r="Q12">
        <v>0</v>
      </c>
      <c r="S12">
        <f t="shared" si="5"/>
        <v>41.213203435596427</v>
      </c>
      <c r="T12">
        <v>0</v>
      </c>
      <c r="U12">
        <v>0</v>
      </c>
      <c r="X12">
        <f t="shared" si="15"/>
        <v>1.0000000000000002E-3</v>
      </c>
      <c r="Y12">
        <f t="shared" si="6"/>
        <v>39.331442200393909</v>
      </c>
      <c r="Z12">
        <f t="shared" si="16"/>
        <v>2.9419408621019346E-3</v>
      </c>
      <c r="AA12">
        <f t="shared" si="17"/>
        <v>6.6340337370780359E-3</v>
      </c>
      <c r="AB12">
        <f t="shared" si="7"/>
        <v>101.58942727390784</v>
      </c>
      <c r="AC12">
        <f t="shared" si="8"/>
        <v>118.62124965114376</v>
      </c>
      <c r="AE12">
        <f t="shared" si="20"/>
        <v>4.8548521552548317E-4</v>
      </c>
      <c r="AF12">
        <f t="shared" si="9"/>
        <v>98.214232153908057</v>
      </c>
      <c r="AH12">
        <f t="shared" si="18"/>
        <v>1.299339234054938E-2</v>
      </c>
      <c r="AI12">
        <f t="shared" si="10"/>
        <v>102.81552994949267</v>
      </c>
      <c r="AK12">
        <f t="shared" si="19"/>
        <v>1.6100000000000031E-2</v>
      </c>
      <c r="AL12">
        <f t="shared" si="11"/>
        <v>121.45084152777791</v>
      </c>
    </row>
    <row r="13" spans="1:38" x14ac:dyDescent="0.25">
      <c r="A13">
        <v>12</v>
      </c>
      <c r="B13">
        <f t="shared" si="12"/>
        <v>3.5025089677107815E-7</v>
      </c>
      <c r="C13">
        <f t="shared" si="13"/>
        <v>6.6467665767694722E-6</v>
      </c>
      <c r="D13">
        <f t="shared" si="14"/>
        <v>1.1037662981722193E-5</v>
      </c>
      <c r="F13">
        <f t="shared" si="0"/>
        <v>0.15397871275999539</v>
      </c>
      <c r="G13">
        <f t="shared" si="1"/>
        <v>2.6316361817162788</v>
      </c>
      <c r="H13">
        <v>0</v>
      </c>
      <c r="I13">
        <v>0</v>
      </c>
      <c r="K13">
        <v>0</v>
      </c>
      <c r="L13">
        <f t="shared" si="2"/>
        <v>247.87922061357858</v>
      </c>
      <c r="M13">
        <f t="shared" si="3"/>
        <v>245.34897925339428</v>
      </c>
      <c r="O13">
        <v>0</v>
      </c>
      <c r="P13">
        <f t="shared" si="4"/>
        <v>15.079275321234276</v>
      </c>
      <c r="Q13">
        <v>0</v>
      </c>
      <c r="S13">
        <f t="shared" si="5"/>
        <v>41.213203435596427</v>
      </c>
      <c r="T13">
        <v>0</v>
      </c>
      <c r="U13">
        <v>0</v>
      </c>
      <c r="X13">
        <f t="shared" si="15"/>
        <v>1.1000000000000003E-3</v>
      </c>
      <c r="Y13">
        <f t="shared" si="6"/>
        <v>43.114298481085235</v>
      </c>
      <c r="Z13">
        <f t="shared" si="16"/>
        <v>2.9933923405493865E-3</v>
      </c>
      <c r="AA13">
        <f t="shared" si="17"/>
        <v>6.7825822586305836E-3</v>
      </c>
      <c r="AB13">
        <f t="shared" si="7"/>
        <v>102.81552994949281</v>
      </c>
      <c r="AC13">
        <f t="shared" si="8"/>
        <v>117.83416138183149</v>
      </c>
      <c r="AE13">
        <f t="shared" si="20"/>
        <v>5.3403373707803148E-4</v>
      </c>
      <c r="AF13">
        <f t="shared" si="9"/>
        <v>97.95699652875949</v>
      </c>
      <c r="AH13">
        <f t="shared" si="18"/>
        <v>1.3044843818996833E-2</v>
      </c>
      <c r="AI13">
        <f t="shared" si="10"/>
        <v>104.01477023043104</v>
      </c>
      <c r="AK13">
        <f t="shared" si="19"/>
        <v>1.620000000000003E-2</v>
      </c>
      <c r="AL13">
        <f t="shared" si="11"/>
        <v>120.92098888361423</v>
      </c>
    </row>
    <row r="14" spans="1:38" x14ac:dyDescent="0.25">
      <c r="A14">
        <v>13</v>
      </c>
      <c r="B14">
        <f t="shared" si="12"/>
        <v>3.8209188738663069E-7</v>
      </c>
      <c r="C14">
        <f t="shared" si="13"/>
        <v>6.6699806145743865E-6</v>
      </c>
      <c r="D14">
        <f t="shared" si="14"/>
        <v>1.1039884423191273E-5</v>
      </c>
      <c r="F14">
        <f t="shared" si="0"/>
        <v>0.16797677755635859</v>
      </c>
      <c r="G14">
        <f t="shared" si="1"/>
        <v>2.6176381169199154</v>
      </c>
      <c r="H14">
        <v>0</v>
      </c>
      <c r="I14">
        <v>0</v>
      </c>
      <c r="K14">
        <v>0</v>
      </c>
      <c r="L14">
        <f t="shared" si="2"/>
        <v>247.87922061357858</v>
      </c>
      <c r="M14">
        <f t="shared" si="3"/>
        <v>244.94795838551843</v>
      </c>
      <c r="O14">
        <v>0</v>
      </c>
      <c r="P14">
        <f t="shared" si="4"/>
        <v>14.999066409951116</v>
      </c>
      <c r="Q14">
        <v>0</v>
      </c>
      <c r="S14">
        <f t="shared" si="5"/>
        <v>41.213203435596427</v>
      </c>
      <c r="T14">
        <v>0</v>
      </c>
      <c r="U14">
        <v>0</v>
      </c>
      <c r="X14">
        <f t="shared" si="15"/>
        <v>1.2000000000000003E-3</v>
      </c>
      <c r="Y14">
        <f t="shared" si="6"/>
        <v>46.854606154428062</v>
      </c>
      <c r="Z14">
        <f t="shared" si="16"/>
        <v>3.0448438189968384E-3</v>
      </c>
      <c r="AA14">
        <f t="shared" si="17"/>
        <v>6.9311307801831314E-3</v>
      </c>
      <c r="AB14">
        <f t="shared" si="7"/>
        <v>104.0147702304312</v>
      </c>
      <c r="AC14">
        <f t="shared" si="8"/>
        <v>117.04707311251924</v>
      </c>
      <c r="AE14">
        <f t="shared" si="20"/>
        <v>5.8258225863057984E-4</v>
      </c>
      <c r="AF14">
        <f t="shared" si="9"/>
        <v>97.699760903610937</v>
      </c>
      <c r="AH14">
        <f t="shared" si="18"/>
        <v>1.3096295297444285E-2</v>
      </c>
      <c r="AI14">
        <f t="shared" si="10"/>
        <v>105.1868347937675</v>
      </c>
      <c r="AK14">
        <f t="shared" si="19"/>
        <v>1.630000000000003E-2</v>
      </c>
      <c r="AL14">
        <f t="shared" si="11"/>
        <v>120.39113623945053</v>
      </c>
    </row>
    <row r="15" spans="1:38" x14ac:dyDescent="0.25">
      <c r="A15">
        <v>14</v>
      </c>
      <c r="B15">
        <f t="shared" si="12"/>
        <v>4.1393287800218324E-7</v>
      </c>
      <c r="C15">
        <f t="shared" si="13"/>
        <v>6.6931946523793007E-6</v>
      </c>
      <c r="D15">
        <f t="shared" si="14"/>
        <v>1.1042105864660353E-5</v>
      </c>
      <c r="F15">
        <f t="shared" si="0"/>
        <v>0.18197484235272179</v>
      </c>
      <c r="G15">
        <f t="shared" si="1"/>
        <v>2.6036400521235521</v>
      </c>
      <c r="H15">
        <v>0</v>
      </c>
      <c r="I15">
        <v>0</v>
      </c>
      <c r="K15">
        <v>0</v>
      </c>
      <c r="L15">
        <f t="shared" si="2"/>
        <v>247.87922061357858</v>
      </c>
      <c r="M15">
        <f t="shared" si="3"/>
        <v>244.51812615686742</v>
      </c>
      <c r="O15">
        <v>0</v>
      </c>
      <c r="P15">
        <f t="shared" si="4"/>
        <v>14.918857498667954</v>
      </c>
      <c r="Q15">
        <v>0</v>
      </c>
      <c r="S15">
        <f t="shared" si="5"/>
        <v>41.213203435596427</v>
      </c>
      <c r="T15">
        <v>0</v>
      </c>
      <c r="U15">
        <v>0</v>
      </c>
      <c r="X15">
        <f t="shared" si="15"/>
        <v>1.3000000000000004E-3</v>
      </c>
      <c r="Y15">
        <f t="shared" si="6"/>
        <v>50.548673988321625</v>
      </c>
      <c r="Z15">
        <f t="shared" si="16"/>
        <v>3.0962952974442903E-3</v>
      </c>
      <c r="AA15">
        <f t="shared" si="17"/>
        <v>7.0796793017356792E-3</v>
      </c>
      <c r="AB15">
        <f t="shared" si="7"/>
        <v>105.1868347937676</v>
      </c>
      <c r="AC15">
        <f t="shared" si="8"/>
        <v>116.25998484320699</v>
      </c>
      <c r="AE15">
        <f t="shared" si="20"/>
        <v>6.3113078018312821E-4</v>
      </c>
      <c r="AF15">
        <f t="shared" si="9"/>
        <v>97.442525278462369</v>
      </c>
      <c r="AH15">
        <f t="shared" si="18"/>
        <v>1.3147746775891738E-2</v>
      </c>
      <c r="AI15">
        <f t="shared" si="10"/>
        <v>106.33141741668844</v>
      </c>
      <c r="AK15">
        <f t="shared" si="19"/>
        <v>1.6400000000000029E-2</v>
      </c>
      <c r="AL15">
        <f t="shared" si="11"/>
        <v>119.86128359528684</v>
      </c>
    </row>
    <row r="16" spans="1:38" x14ac:dyDescent="0.25">
      <c r="A16">
        <v>15</v>
      </c>
      <c r="B16">
        <f t="shared" si="12"/>
        <v>4.4577386861773578E-7</v>
      </c>
      <c r="C16">
        <f t="shared" si="13"/>
        <v>6.716408690184215E-6</v>
      </c>
      <c r="D16">
        <f t="shared" si="14"/>
        <v>1.1044327306129433E-5</v>
      </c>
      <c r="F16">
        <f t="shared" si="0"/>
        <v>0.195972907149085</v>
      </c>
      <c r="G16">
        <f t="shared" si="1"/>
        <v>2.5896419873271888</v>
      </c>
      <c r="H16">
        <v>0</v>
      </c>
      <c r="I16">
        <v>0</v>
      </c>
      <c r="K16">
        <v>0</v>
      </c>
      <c r="L16">
        <f t="shared" si="2"/>
        <v>247.87922061357858</v>
      </c>
      <c r="M16">
        <f t="shared" si="3"/>
        <v>244.05960462204592</v>
      </c>
      <c r="O16">
        <v>0</v>
      </c>
      <c r="P16">
        <f t="shared" si="4"/>
        <v>14.838648587384791</v>
      </c>
      <c r="Q16">
        <v>0</v>
      </c>
      <c r="S16">
        <f t="shared" si="5"/>
        <v>41.213203435596427</v>
      </c>
      <c r="T16">
        <v>0</v>
      </c>
      <c r="U16">
        <v>0</v>
      </c>
      <c r="X16">
        <f t="shared" si="15"/>
        <v>1.4000000000000004E-3</v>
      </c>
      <c r="Y16">
        <f t="shared" si="6"/>
        <v>54.192856383804084</v>
      </c>
      <c r="Z16">
        <f t="shared" si="16"/>
        <v>3.1477467758917422E-3</v>
      </c>
      <c r="AA16">
        <f t="shared" si="17"/>
        <v>7.2282278232882269E-3</v>
      </c>
      <c r="AB16">
        <f t="shared" si="7"/>
        <v>106.33141741668854</v>
      </c>
      <c r="AC16">
        <f t="shared" si="8"/>
        <v>115.47289657389473</v>
      </c>
      <c r="AE16">
        <f t="shared" si="20"/>
        <v>6.7967930173567657E-4</v>
      </c>
      <c r="AF16">
        <f t="shared" si="9"/>
        <v>97.185289653313816</v>
      </c>
      <c r="AH16">
        <f t="shared" si="18"/>
        <v>1.3199198254339191E-2</v>
      </c>
      <c r="AI16">
        <f t="shared" si="10"/>
        <v>107.44821905652854</v>
      </c>
      <c r="AK16">
        <f t="shared" si="19"/>
        <v>1.6500000000000029E-2</v>
      </c>
      <c r="AL16">
        <f t="shared" si="11"/>
        <v>119.33143095112314</v>
      </c>
    </row>
    <row r="17" spans="1:38" x14ac:dyDescent="0.25">
      <c r="A17">
        <v>16</v>
      </c>
      <c r="B17">
        <f t="shared" si="12"/>
        <v>4.7761485923328833E-7</v>
      </c>
      <c r="C17">
        <f t="shared" si="13"/>
        <v>6.7396227279891293E-6</v>
      </c>
      <c r="D17">
        <f t="shared" si="14"/>
        <v>1.1046548747598513E-5</v>
      </c>
      <c r="F17">
        <f t="shared" si="0"/>
        <v>0.20997097194544823</v>
      </c>
      <c r="G17">
        <f t="shared" si="1"/>
        <v>2.5756439225308254</v>
      </c>
      <c r="H17">
        <v>0</v>
      </c>
      <c r="I17">
        <v>0</v>
      </c>
      <c r="K17">
        <v>0</v>
      </c>
      <c r="L17">
        <f t="shared" si="2"/>
        <v>247.87922061357858</v>
      </c>
      <c r="M17">
        <f t="shared" si="3"/>
        <v>243.57252284679637</v>
      </c>
      <c r="O17">
        <v>0</v>
      </c>
      <c r="P17">
        <f t="shared" si="4"/>
        <v>14.758439676101627</v>
      </c>
      <c r="Q17">
        <v>0</v>
      </c>
      <c r="S17">
        <f t="shared" si="5"/>
        <v>41.213203435596427</v>
      </c>
      <c r="T17">
        <v>0</v>
      </c>
      <c r="U17">
        <v>0</v>
      </c>
      <c r="X17">
        <f t="shared" si="15"/>
        <v>1.5000000000000005E-3</v>
      </c>
      <c r="Y17">
        <f t="shared" si="6"/>
        <v>57.783556972818573</v>
      </c>
      <c r="Z17">
        <f t="shared" si="16"/>
        <v>3.1991982543391941E-3</v>
      </c>
      <c r="AA17">
        <f t="shared" si="17"/>
        <v>7.3767763448407747E-3</v>
      </c>
      <c r="AB17">
        <f t="shared" si="7"/>
        <v>107.44821905652859</v>
      </c>
      <c r="AC17">
        <f t="shared" si="8"/>
        <v>114.68580830458248</v>
      </c>
      <c r="AE17">
        <f t="shared" si="20"/>
        <v>7.2822782328822494E-4</v>
      </c>
      <c r="AF17">
        <f t="shared" si="9"/>
        <v>96.928054028165249</v>
      </c>
      <c r="AH17">
        <f t="shared" si="18"/>
        <v>1.3250649732786644E-2</v>
      </c>
      <c r="AI17">
        <f t="shared" si="10"/>
        <v>108.53694792890062</v>
      </c>
      <c r="AK17">
        <f t="shared" si="19"/>
        <v>1.6600000000000028E-2</v>
      </c>
      <c r="AL17">
        <f t="shared" si="11"/>
        <v>118.80157830695944</v>
      </c>
    </row>
    <row r="18" spans="1:38" x14ac:dyDescent="0.25">
      <c r="A18">
        <v>17</v>
      </c>
      <c r="B18">
        <f t="shared" si="12"/>
        <v>5.0945584984884093E-7</v>
      </c>
      <c r="C18">
        <f t="shared" si="13"/>
        <v>6.7628367657940435E-6</v>
      </c>
      <c r="D18">
        <f t="shared" si="14"/>
        <v>1.1048770189067593E-5</v>
      </c>
      <c r="F18">
        <f t="shared" si="0"/>
        <v>0.22396903674181146</v>
      </c>
      <c r="G18">
        <f t="shared" si="1"/>
        <v>2.5616458577344621</v>
      </c>
      <c r="H18">
        <v>0</v>
      </c>
      <c r="I18">
        <v>0</v>
      </c>
      <c r="K18">
        <v>0</v>
      </c>
      <c r="L18">
        <f t="shared" si="2"/>
        <v>247.87922061357858</v>
      </c>
      <c r="M18">
        <f t="shared" si="3"/>
        <v>243.05701687226025</v>
      </c>
      <c r="O18">
        <v>0</v>
      </c>
      <c r="P18">
        <f t="shared" si="4"/>
        <v>14.678230764818469</v>
      </c>
      <c r="Q18">
        <v>0</v>
      </c>
      <c r="S18">
        <f t="shared" si="5"/>
        <v>41.213203435596427</v>
      </c>
      <c r="T18">
        <v>0</v>
      </c>
      <c r="U18">
        <v>0</v>
      </c>
      <c r="X18">
        <f t="shared" si="15"/>
        <v>1.6000000000000005E-3</v>
      </c>
      <c r="Y18">
        <f t="shared" si="6"/>
        <v>61.317232167394259</v>
      </c>
      <c r="Z18">
        <f t="shared" si="16"/>
        <v>3.250649732786646E-3</v>
      </c>
      <c r="AA18">
        <f t="shared" si="17"/>
        <v>7.5253248663933224E-3</v>
      </c>
      <c r="AB18">
        <f t="shared" si="7"/>
        <v>108.53694792890067</v>
      </c>
      <c r="AC18">
        <f t="shared" si="8"/>
        <v>113.89872003527022</v>
      </c>
      <c r="AE18">
        <f t="shared" si="20"/>
        <v>7.767763448407733E-4</v>
      </c>
      <c r="AF18">
        <f t="shared" si="9"/>
        <v>96.670818403016696</v>
      </c>
      <c r="AH18">
        <f t="shared" si="18"/>
        <v>1.3302101211234096E-2</v>
      </c>
      <c r="AI18">
        <f t="shared" si="10"/>
        <v>109.59731958392979</v>
      </c>
      <c r="AK18">
        <f t="shared" si="19"/>
        <v>1.6700000000000027E-2</v>
      </c>
      <c r="AL18">
        <f t="shared" si="11"/>
        <v>118.27172566279575</v>
      </c>
    </row>
    <row r="19" spans="1:38" x14ac:dyDescent="0.25">
      <c r="A19">
        <v>18</v>
      </c>
      <c r="B19">
        <f t="shared" si="12"/>
        <v>5.4129684046439352E-7</v>
      </c>
      <c r="C19">
        <f t="shared" si="13"/>
        <v>6.7860508035989578E-6</v>
      </c>
      <c r="D19">
        <f t="shared" si="14"/>
        <v>1.1050991630536673E-5</v>
      </c>
      <c r="F19">
        <f t="shared" si="0"/>
        <v>0.23796710153817469</v>
      </c>
      <c r="G19">
        <f t="shared" si="1"/>
        <v>2.5476477929380987</v>
      </c>
      <c r="H19">
        <v>0</v>
      </c>
      <c r="I19">
        <v>0</v>
      </c>
      <c r="K19">
        <v>0</v>
      </c>
      <c r="L19">
        <f t="shared" si="2"/>
        <v>247.87922061357858</v>
      </c>
      <c r="M19">
        <f t="shared" si="3"/>
        <v>242.51322967753771</v>
      </c>
      <c r="O19">
        <v>0</v>
      </c>
      <c r="P19">
        <f t="shared" si="4"/>
        <v>14.598021853535306</v>
      </c>
      <c r="Q19">
        <v>0</v>
      </c>
      <c r="S19">
        <f t="shared" si="5"/>
        <v>41.213203435596427</v>
      </c>
      <c r="T19">
        <v>0</v>
      </c>
      <c r="U19">
        <v>0</v>
      </c>
      <c r="X19">
        <f t="shared" si="15"/>
        <v>1.7000000000000006E-3</v>
      </c>
      <c r="Y19">
        <f t="shared" si="6"/>
        <v>64.790394656739892</v>
      </c>
      <c r="Z19">
        <f t="shared" si="16"/>
        <v>3.3021012112340979E-3</v>
      </c>
      <c r="AA19">
        <f t="shared" si="17"/>
        <v>7.6738733879458702E-3</v>
      </c>
      <c r="AB19">
        <f t="shared" si="7"/>
        <v>109.59731958392985</v>
      </c>
      <c r="AC19">
        <f t="shared" si="8"/>
        <v>113.11163176595797</v>
      </c>
      <c r="AE19">
        <f t="shared" si="20"/>
        <v>8.2532486639332167E-4</v>
      </c>
      <c r="AF19">
        <f t="shared" si="9"/>
        <v>96.413582777868129</v>
      </c>
      <c r="AH19">
        <f t="shared" si="18"/>
        <v>1.3353552689681549E-2</v>
      </c>
      <c r="AI19">
        <f t="shared" si="10"/>
        <v>110.62905698057102</v>
      </c>
      <c r="AK19">
        <f t="shared" si="19"/>
        <v>1.6800000000000027E-2</v>
      </c>
      <c r="AL19">
        <f t="shared" si="11"/>
        <v>117.74187301863205</v>
      </c>
    </row>
    <row r="20" spans="1:38" x14ac:dyDescent="0.25">
      <c r="A20">
        <v>19</v>
      </c>
      <c r="B20">
        <f t="shared" si="12"/>
        <v>5.7313783107994612E-7</v>
      </c>
      <c r="C20">
        <f t="shared" si="13"/>
        <v>6.8092648414038721E-6</v>
      </c>
      <c r="D20">
        <f t="shared" si="14"/>
        <v>1.1053213072005753E-5</v>
      </c>
      <c r="F20">
        <f t="shared" si="0"/>
        <v>0.25196516633453792</v>
      </c>
      <c r="G20">
        <f t="shared" si="1"/>
        <v>2.5336497281417354</v>
      </c>
      <c r="H20">
        <v>0</v>
      </c>
      <c r="I20">
        <v>0</v>
      </c>
      <c r="K20">
        <v>0</v>
      </c>
      <c r="L20">
        <f t="shared" si="2"/>
        <v>247.87922061357858</v>
      </c>
      <c r="M20">
        <f t="shared" si="3"/>
        <v>241.94131114055676</v>
      </c>
      <c r="O20">
        <v>0</v>
      </c>
      <c r="P20">
        <f t="shared" si="4"/>
        <v>14.517812942252142</v>
      </c>
      <c r="Q20">
        <v>0</v>
      </c>
      <c r="S20">
        <f t="shared" si="5"/>
        <v>41.213203435596427</v>
      </c>
      <c r="T20">
        <v>0</v>
      </c>
      <c r="U20">
        <v>0</v>
      </c>
      <c r="X20">
        <f t="shared" si="15"/>
        <v>1.8000000000000006E-3</v>
      </c>
      <c r="Y20">
        <f t="shared" si="6"/>
        <v>68.199616848798456</v>
      </c>
      <c r="Z20">
        <f t="shared" si="16"/>
        <v>3.3535526896815498E-3</v>
      </c>
      <c r="AA20">
        <f t="shared" si="17"/>
        <v>7.8224219094984188E-3</v>
      </c>
      <c r="AB20">
        <f t="shared" si="7"/>
        <v>110.62905698057101</v>
      </c>
      <c r="AC20">
        <f t="shared" si="8"/>
        <v>112.3245434966457</v>
      </c>
      <c r="AE20">
        <f t="shared" si="20"/>
        <v>8.7387338794587004E-4</v>
      </c>
      <c r="AF20">
        <f t="shared" si="9"/>
        <v>96.156347152719576</v>
      </c>
      <c r="AH20">
        <f t="shared" si="18"/>
        <v>1.3405004168129002E-2</v>
      </c>
      <c r="AI20">
        <f t="shared" si="10"/>
        <v>111.63189055899083</v>
      </c>
      <c r="AK20">
        <f t="shared" si="19"/>
        <v>1.6900000000000026E-2</v>
      </c>
      <c r="AL20">
        <f t="shared" si="11"/>
        <v>117.21202037446835</v>
      </c>
    </row>
    <row r="21" spans="1:38" x14ac:dyDescent="0.25">
      <c r="A21">
        <v>20</v>
      </c>
      <c r="B21">
        <f t="shared" si="12"/>
        <v>6.0497882169549872E-7</v>
      </c>
      <c r="C21">
        <f t="shared" si="13"/>
        <v>6.8324788792087864E-6</v>
      </c>
      <c r="D21">
        <f t="shared" si="14"/>
        <v>1.1055434513474832E-5</v>
      </c>
      <c r="F21">
        <f t="shared" si="0"/>
        <v>0.26596323113090115</v>
      </c>
      <c r="G21">
        <f t="shared" si="1"/>
        <v>2.5196516633453721</v>
      </c>
      <c r="H21">
        <v>0</v>
      </c>
      <c r="I21">
        <v>0</v>
      </c>
      <c r="K21">
        <v>0</v>
      </c>
      <c r="L21">
        <f t="shared" si="2"/>
        <v>247.87922061357858</v>
      </c>
      <c r="M21">
        <f t="shared" si="3"/>
        <v>241.34141799726143</v>
      </c>
      <c r="O21">
        <v>0</v>
      </c>
      <c r="P21">
        <f t="shared" si="4"/>
        <v>14.437604030968981</v>
      </c>
      <c r="Q21">
        <v>0</v>
      </c>
      <c r="S21">
        <f t="shared" si="5"/>
        <v>41.213203435596427</v>
      </c>
      <c r="T21">
        <v>0</v>
      </c>
      <c r="U21">
        <v>0</v>
      </c>
      <c r="X21">
        <f t="shared" si="15"/>
        <v>1.9000000000000006E-3</v>
      </c>
      <c r="Y21">
        <f t="shared" si="6"/>
        <v>71.541534252866782</v>
      </c>
      <c r="Z21">
        <f t="shared" si="16"/>
        <v>3.4050041681290017E-3</v>
      </c>
      <c r="AA21">
        <f t="shared" si="17"/>
        <v>7.9709704310509666E-3</v>
      </c>
      <c r="AB21">
        <f t="shared" si="7"/>
        <v>111.63189055899083</v>
      </c>
      <c r="AC21">
        <f t="shared" si="8"/>
        <v>111.53745522733345</v>
      </c>
      <c r="AE21">
        <f t="shared" si="20"/>
        <v>9.224219094984184E-4</v>
      </c>
      <c r="AF21">
        <f t="shared" si="9"/>
        <v>95.899111527571009</v>
      </c>
      <c r="AH21">
        <f t="shared" si="18"/>
        <v>1.3456455646576455E-2</v>
      </c>
      <c r="AI21">
        <f t="shared" si="10"/>
        <v>112.60555831099504</v>
      </c>
      <c r="AK21">
        <f t="shared" si="19"/>
        <v>1.7000000000000026E-2</v>
      </c>
      <c r="AL21">
        <f t="shared" si="11"/>
        <v>116.68216773030466</v>
      </c>
    </row>
    <row r="22" spans="1:38" x14ac:dyDescent="0.25">
      <c r="A22">
        <v>21</v>
      </c>
      <c r="B22">
        <f t="shared" si="12"/>
        <v>6.3681981231105132E-7</v>
      </c>
      <c r="C22">
        <f t="shared" si="13"/>
        <v>6.8556929170137006E-6</v>
      </c>
      <c r="D22">
        <f t="shared" si="14"/>
        <v>1.1057655954943912E-5</v>
      </c>
      <c r="F22">
        <f t="shared" si="0"/>
        <v>0.27996129592726438</v>
      </c>
      <c r="G22">
        <f t="shared" si="1"/>
        <v>2.5056535985490092</v>
      </c>
      <c r="H22">
        <v>0</v>
      </c>
      <c r="I22">
        <v>0</v>
      </c>
      <c r="K22">
        <v>0</v>
      </c>
      <c r="L22">
        <f t="shared" si="2"/>
        <v>247.87922061357858</v>
      </c>
      <c r="M22">
        <f t="shared" si="3"/>
        <v>240.71371379913046</v>
      </c>
      <c r="O22">
        <v>0</v>
      </c>
      <c r="P22">
        <f t="shared" si="4"/>
        <v>14.357395119685821</v>
      </c>
      <c r="Q22">
        <v>0</v>
      </c>
      <c r="S22">
        <f t="shared" si="5"/>
        <v>41.213203435596427</v>
      </c>
      <c r="T22">
        <v>0</v>
      </c>
      <c r="U22">
        <v>0</v>
      </c>
      <c r="X22">
        <f t="shared" si="15"/>
        <v>2.0000000000000005E-3</v>
      </c>
      <c r="Y22">
        <f t="shared" si="6"/>
        <v>74.812848799941634</v>
      </c>
      <c r="Z22">
        <f t="shared" si="16"/>
        <v>3.4564556465764536E-3</v>
      </c>
      <c r="AA22">
        <f t="shared" si="17"/>
        <v>8.1195189526035143E-3</v>
      </c>
      <c r="AB22">
        <f t="shared" si="7"/>
        <v>112.60555831099499</v>
      </c>
      <c r="AC22">
        <f t="shared" si="8"/>
        <v>110.7503669580212</v>
      </c>
      <c r="AE22">
        <f t="shared" si="20"/>
        <v>9.7097043105096677E-4</v>
      </c>
      <c r="AF22">
        <f t="shared" si="9"/>
        <v>95.641875902422456</v>
      </c>
      <c r="AH22">
        <f t="shared" si="18"/>
        <v>1.3507907125023907E-2</v>
      </c>
      <c r="AI22">
        <f t="shared" si="10"/>
        <v>113.54980584848262</v>
      </c>
      <c r="AK22">
        <f t="shared" si="19"/>
        <v>1.7100000000000025E-2</v>
      </c>
      <c r="AL22">
        <f t="shared" si="11"/>
        <v>116.15231508614097</v>
      </c>
    </row>
    <row r="23" spans="1:38" x14ac:dyDescent="0.25">
      <c r="A23">
        <v>22</v>
      </c>
      <c r="B23">
        <f t="shared" si="12"/>
        <v>6.6866080292660391E-7</v>
      </c>
      <c r="C23">
        <f t="shared" si="13"/>
        <v>6.8789069548186149E-6</v>
      </c>
      <c r="D23">
        <f t="shared" si="14"/>
        <v>1.1059877396412992E-5</v>
      </c>
      <c r="F23">
        <f t="shared" si="0"/>
        <v>0.29395936072362761</v>
      </c>
      <c r="G23">
        <f t="shared" si="1"/>
        <v>2.4916555337526454</v>
      </c>
      <c r="H23">
        <v>0</v>
      </c>
      <c r="I23">
        <v>0</v>
      </c>
      <c r="K23">
        <v>0</v>
      </c>
      <c r="L23">
        <f t="shared" si="2"/>
        <v>247.87922061357858</v>
      </c>
      <c r="M23">
        <f t="shared" si="3"/>
        <v>240.05836886903802</v>
      </c>
      <c r="O23">
        <v>0</v>
      </c>
      <c r="P23">
        <f t="shared" si="4"/>
        <v>14.277186208402657</v>
      </c>
      <c r="Q23">
        <v>0</v>
      </c>
      <c r="S23">
        <f t="shared" si="5"/>
        <v>41.213203435596427</v>
      </c>
      <c r="T23">
        <v>0</v>
      </c>
      <c r="U23">
        <v>0</v>
      </c>
      <c r="X23">
        <f t="shared" si="15"/>
        <v>2.1000000000000003E-3</v>
      </c>
      <c r="Y23">
        <f t="shared" si="6"/>
        <v>78.010332097515644</v>
      </c>
      <c r="Z23">
        <f t="shared" si="16"/>
        <v>3.5079071250239055E-3</v>
      </c>
      <c r="AA23">
        <f t="shared" si="17"/>
        <v>8.2680674741560621E-3</v>
      </c>
      <c r="AB23">
        <f t="shared" si="7"/>
        <v>113.54980584848256</v>
      </c>
      <c r="AC23">
        <f t="shared" si="8"/>
        <v>109.96327868870894</v>
      </c>
      <c r="AE23">
        <f t="shared" si="20"/>
        <v>1.019518952603515E-3</v>
      </c>
      <c r="AF23">
        <f t="shared" si="9"/>
        <v>95.384640277273888</v>
      </c>
      <c r="AH23">
        <f t="shared" si="18"/>
        <v>1.355935860347136E-2</v>
      </c>
      <c r="AI23">
        <f t="shared" si="10"/>
        <v>114.4643864699095</v>
      </c>
      <c r="AK23">
        <f t="shared" si="19"/>
        <v>1.7200000000000024E-2</v>
      </c>
      <c r="AL23">
        <f t="shared" si="11"/>
        <v>115.62246244197728</v>
      </c>
    </row>
    <row r="24" spans="1:38" x14ac:dyDescent="0.25">
      <c r="A24">
        <v>23</v>
      </c>
      <c r="B24">
        <f t="shared" si="12"/>
        <v>7.0050179354215651E-7</v>
      </c>
      <c r="C24">
        <f t="shared" si="13"/>
        <v>6.9021209926235292E-6</v>
      </c>
      <c r="D24">
        <f t="shared" si="14"/>
        <v>1.1062098837882072E-5</v>
      </c>
      <c r="F24">
        <f t="shared" si="0"/>
        <v>0.30795742551999084</v>
      </c>
      <c r="G24">
        <f t="shared" si="1"/>
        <v>2.4776574689562825</v>
      </c>
      <c r="H24">
        <v>0</v>
      </c>
      <c r="I24">
        <v>0</v>
      </c>
      <c r="K24">
        <v>0</v>
      </c>
      <c r="L24">
        <f t="shared" si="2"/>
        <v>247.87922061357858</v>
      </c>
      <c r="M24">
        <f t="shared" si="3"/>
        <v>239.37556025546843</v>
      </c>
      <c r="O24">
        <v>0</v>
      </c>
      <c r="P24">
        <f t="shared" si="4"/>
        <v>14.196977297119499</v>
      </c>
      <c r="Q24">
        <v>0</v>
      </c>
      <c r="S24">
        <f t="shared" si="5"/>
        <v>41.213203435596427</v>
      </c>
      <c r="T24">
        <v>0</v>
      </c>
      <c r="U24">
        <v>0</v>
      </c>
      <c r="X24">
        <f t="shared" si="15"/>
        <v>2.2000000000000001E-3</v>
      </c>
      <c r="Y24">
        <f t="shared" si="6"/>
        <v>81.130828615610923</v>
      </c>
      <c r="Z24">
        <f t="shared" si="16"/>
        <v>3.5593586034713574E-3</v>
      </c>
      <c r="AA24">
        <f t="shared" si="17"/>
        <v>8.4166159957086099E-3</v>
      </c>
      <c r="AB24">
        <f t="shared" si="7"/>
        <v>114.46438646990947</v>
      </c>
      <c r="AC24">
        <f t="shared" si="8"/>
        <v>109.17619041939669</v>
      </c>
      <c r="AE24">
        <f t="shared" si="20"/>
        <v>1.0680674741560634E-3</v>
      </c>
      <c r="AF24">
        <f t="shared" si="9"/>
        <v>95.127404652125335</v>
      </c>
      <c r="AH24">
        <f t="shared" si="18"/>
        <v>1.3610810081918813E-2</v>
      </c>
      <c r="AI24">
        <f t="shared" si="10"/>
        <v>115.34906122474366</v>
      </c>
      <c r="AK24">
        <f t="shared" si="19"/>
        <v>1.7300000000000024E-2</v>
      </c>
      <c r="AL24">
        <f t="shared" si="11"/>
        <v>115.09260979781358</v>
      </c>
    </row>
    <row r="25" spans="1:38" x14ac:dyDescent="0.25">
      <c r="A25">
        <v>24</v>
      </c>
      <c r="B25">
        <f t="shared" si="12"/>
        <v>7.3234278415770911E-7</v>
      </c>
      <c r="C25">
        <f t="shared" si="13"/>
        <v>6.9253350304284435E-6</v>
      </c>
      <c r="D25">
        <f t="shared" si="14"/>
        <v>1.1064320279351152E-5</v>
      </c>
      <c r="F25">
        <f t="shared" si="0"/>
        <v>0.32195549031635406</v>
      </c>
      <c r="G25">
        <f t="shared" si="1"/>
        <v>2.4636594041599191</v>
      </c>
      <c r="H25">
        <v>0</v>
      </c>
      <c r="I25">
        <v>0</v>
      </c>
      <c r="K25">
        <v>0</v>
      </c>
      <c r="L25">
        <f t="shared" si="2"/>
        <v>247.87922061357858</v>
      </c>
      <c r="M25">
        <f t="shared" si="3"/>
        <v>238.66547168509587</v>
      </c>
      <c r="O25">
        <v>0</v>
      </c>
      <c r="P25">
        <f t="shared" si="4"/>
        <v>14.116768385836336</v>
      </c>
      <c r="Q25">
        <v>0</v>
      </c>
      <c r="S25">
        <f t="shared" si="5"/>
        <v>41.213203435596427</v>
      </c>
      <c r="T25">
        <v>0</v>
      </c>
      <c r="U25">
        <v>0</v>
      </c>
      <c r="X25">
        <f t="shared" si="15"/>
        <v>2.3E-3</v>
      </c>
      <c r="Y25">
        <f t="shared" si="6"/>
        <v>84.17125880090623</v>
      </c>
      <c r="Z25">
        <f t="shared" si="16"/>
        <v>3.6108100819188093E-3</v>
      </c>
      <c r="AA25">
        <f t="shared" si="17"/>
        <v>8.5651645172611576E-3</v>
      </c>
      <c r="AB25">
        <f t="shared" si="7"/>
        <v>115.34906122474359</v>
      </c>
      <c r="AC25">
        <f t="shared" si="8"/>
        <v>108.38910215008443</v>
      </c>
      <c r="AE25">
        <f t="shared" si="20"/>
        <v>1.1166159957086118E-3</v>
      </c>
      <c r="AF25">
        <f t="shared" si="9"/>
        <v>94.870169026976768</v>
      </c>
      <c r="AH25">
        <f t="shared" si="18"/>
        <v>1.3662261560366266E-2</v>
      </c>
      <c r="AI25">
        <f t="shared" si="10"/>
        <v>116.20359897589502</v>
      </c>
      <c r="AK25">
        <f t="shared" si="19"/>
        <v>1.7400000000000023E-2</v>
      </c>
      <c r="AL25">
        <f t="shared" si="11"/>
        <v>114.56275715364988</v>
      </c>
    </row>
    <row r="26" spans="1:38" x14ac:dyDescent="0.25">
      <c r="A26">
        <v>25</v>
      </c>
      <c r="B26">
        <f t="shared" si="12"/>
        <v>7.6418377477326171E-7</v>
      </c>
      <c r="C26">
        <f t="shared" si="13"/>
        <v>6.9485490682333577E-6</v>
      </c>
      <c r="D26">
        <f t="shared" si="14"/>
        <v>1.1066541720820232E-5</v>
      </c>
      <c r="F26">
        <f t="shared" si="0"/>
        <v>0.33595355511271729</v>
      </c>
      <c r="G26">
        <f t="shared" si="1"/>
        <v>2.4496613393635558</v>
      </c>
      <c r="H26">
        <v>0</v>
      </c>
      <c r="I26">
        <v>0</v>
      </c>
      <c r="K26">
        <v>0</v>
      </c>
      <c r="L26">
        <f t="shared" si="2"/>
        <v>247.87922061357858</v>
      </c>
      <c r="M26">
        <f t="shared" si="3"/>
        <v>237.92829351374382</v>
      </c>
      <c r="O26">
        <v>0</v>
      </c>
      <c r="P26">
        <f t="shared" si="4"/>
        <v>14.036559474553172</v>
      </c>
      <c r="Q26">
        <v>0</v>
      </c>
      <c r="S26">
        <f t="shared" si="5"/>
        <v>41.213203435596427</v>
      </c>
      <c r="T26">
        <v>0</v>
      </c>
      <c r="U26">
        <v>0</v>
      </c>
      <c r="X26">
        <f t="shared" si="15"/>
        <v>2.3999999999999998E-3</v>
      </c>
      <c r="Y26">
        <f t="shared" si="6"/>
        <v>87.128622115884284</v>
      </c>
      <c r="Z26">
        <f t="shared" si="16"/>
        <v>3.6622615603662612E-3</v>
      </c>
      <c r="AA26">
        <f t="shared" si="17"/>
        <v>8.7137130388137054E-3</v>
      </c>
      <c r="AB26">
        <f t="shared" si="7"/>
        <v>116.20359897589495</v>
      </c>
      <c r="AC26">
        <f t="shared" si="8"/>
        <v>107.60201388077218</v>
      </c>
      <c r="AE26">
        <f t="shared" si="20"/>
        <v>1.1651645172611601E-3</v>
      </c>
      <c r="AF26">
        <f t="shared" si="9"/>
        <v>94.612933401828215</v>
      </c>
      <c r="AH26">
        <f t="shared" si="18"/>
        <v>1.3713713038813719E-2</v>
      </c>
      <c r="AI26">
        <f t="shared" si="10"/>
        <v>117.02777646010446</v>
      </c>
      <c r="AK26">
        <f t="shared" si="19"/>
        <v>1.7500000000000022E-2</v>
      </c>
      <c r="AL26">
        <f t="shared" si="11"/>
        <v>114.03290450948619</v>
      </c>
    </row>
    <row r="27" spans="1:38" x14ac:dyDescent="0.25">
      <c r="A27">
        <v>26</v>
      </c>
      <c r="B27">
        <f t="shared" si="12"/>
        <v>7.9602476538881431E-7</v>
      </c>
      <c r="C27">
        <f t="shared" si="13"/>
        <v>6.971763106038272E-6</v>
      </c>
      <c r="D27">
        <f t="shared" si="14"/>
        <v>1.1068763162289312E-5</v>
      </c>
      <c r="F27">
        <f t="shared" si="0"/>
        <v>0.34995161990908052</v>
      </c>
      <c r="G27">
        <f t="shared" si="1"/>
        <v>2.4356632745671924</v>
      </c>
      <c r="H27">
        <v>0</v>
      </c>
      <c r="I27">
        <v>0</v>
      </c>
      <c r="K27">
        <v>0</v>
      </c>
      <c r="L27">
        <f t="shared" si="2"/>
        <v>247.87922061357858</v>
      </c>
      <c r="M27">
        <f t="shared" si="3"/>
        <v>237.16422267573506</v>
      </c>
      <c r="O27">
        <v>0</v>
      </c>
      <c r="P27">
        <f t="shared" si="4"/>
        <v>13.956350563270014</v>
      </c>
      <c r="Q27">
        <v>0</v>
      </c>
      <c r="S27">
        <f t="shared" si="5"/>
        <v>41.213203435596427</v>
      </c>
      <c r="T27">
        <v>0</v>
      </c>
      <c r="U27">
        <v>0</v>
      </c>
      <c r="X27">
        <f t="shared" si="15"/>
        <v>2.4999999999999996E-3</v>
      </c>
      <c r="Y27">
        <f t="shared" si="6"/>
        <v>90</v>
      </c>
      <c r="Z27">
        <f t="shared" si="16"/>
        <v>3.7137130388137131E-3</v>
      </c>
      <c r="AA27">
        <f t="shared" si="17"/>
        <v>8.8622615603662531E-3</v>
      </c>
      <c r="AB27">
        <f t="shared" si="7"/>
        <v>117.02777646010436</v>
      </c>
      <c r="AC27">
        <f t="shared" si="8"/>
        <v>106.81492561145993</v>
      </c>
      <c r="AE27">
        <f t="shared" si="20"/>
        <v>1.2137130388137085E-3</v>
      </c>
      <c r="AF27">
        <f t="shared" si="9"/>
        <v>94.355697776679648</v>
      </c>
      <c r="AH27">
        <f t="shared" si="18"/>
        <v>1.3765164517261171E-2</v>
      </c>
      <c r="AI27">
        <f t="shared" si="10"/>
        <v>117.82137834627503</v>
      </c>
      <c r="AK27">
        <f t="shared" si="19"/>
        <v>1.7600000000000022E-2</v>
      </c>
      <c r="AL27">
        <f t="shared" si="11"/>
        <v>113.50305186532249</v>
      </c>
    </row>
    <row r="28" spans="1:38" x14ac:dyDescent="0.25">
      <c r="A28">
        <v>27</v>
      </c>
      <c r="B28">
        <f t="shared" si="12"/>
        <v>8.278657560043669E-7</v>
      </c>
      <c r="C28">
        <f t="shared" si="13"/>
        <v>6.9949771438431863E-6</v>
      </c>
      <c r="D28">
        <f t="shared" si="14"/>
        <v>1.1070984603758392E-5</v>
      </c>
      <c r="F28">
        <f t="shared" si="0"/>
        <v>0.36394968470544375</v>
      </c>
      <c r="G28">
        <f t="shared" si="1"/>
        <v>2.4216652097708291</v>
      </c>
      <c r="H28">
        <v>0</v>
      </c>
      <c r="I28">
        <v>0</v>
      </c>
      <c r="K28">
        <v>0</v>
      </c>
      <c r="L28">
        <f t="shared" si="2"/>
        <v>247.87922061357858</v>
      </c>
      <c r="M28">
        <f t="shared" si="3"/>
        <v>236.37346263164716</v>
      </c>
      <c r="O28">
        <v>0</v>
      </c>
      <c r="P28">
        <f t="shared" si="4"/>
        <v>13.876141651986851</v>
      </c>
      <c r="Q28">
        <v>0</v>
      </c>
      <c r="S28">
        <f t="shared" si="5"/>
        <v>41.213203435596427</v>
      </c>
      <c r="T28">
        <v>0</v>
      </c>
      <c r="U28">
        <v>0</v>
      </c>
      <c r="X28">
        <f t="shared" si="15"/>
        <v>2.5999999999999994E-3</v>
      </c>
      <c r="Y28">
        <f t="shared" si="6"/>
        <v>92.78255874994737</v>
      </c>
      <c r="Z28">
        <f t="shared" si="16"/>
        <v>3.765164517261165E-3</v>
      </c>
      <c r="AA28">
        <f t="shared" si="17"/>
        <v>9.0108100819188009E-3</v>
      </c>
      <c r="AB28">
        <f t="shared" si="7"/>
        <v>117.82137834627493</v>
      </c>
      <c r="AC28">
        <f t="shared" si="8"/>
        <v>106.02783734214766</v>
      </c>
      <c r="AE28">
        <f t="shared" si="20"/>
        <v>1.2622615603662569E-3</v>
      </c>
      <c r="AF28">
        <f t="shared" si="9"/>
        <v>94.098462151531095</v>
      </c>
      <c r="AH28">
        <f t="shared" si="18"/>
        <v>1.3816615995708624E-2</v>
      </c>
      <c r="AI28">
        <f t="shared" si="10"/>
        <v>118.5841972917313</v>
      </c>
      <c r="AK28">
        <f t="shared" si="19"/>
        <v>1.7700000000000021E-2</v>
      </c>
      <c r="AL28">
        <f t="shared" si="11"/>
        <v>112.97319922115879</v>
      </c>
    </row>
    <row r="29" spans="1:38" x14ac:dyDescent="0.25">
      <c r="A29">
        <v>28</v>
      </c>
      <c r="B29">
        <f t="shared" si="12"/>
        <v>8.597067466199195E-7</v>
      </c>
      <c r="C29">
        <f t="shared" si="13"/>
        <v>7.0181911816481006E-6</v>
      </c>
      <c r="D29">
        <f t="shared" si="14"/>
        <v>1.1073206045227472E-5</v>
      </c>
      <c r="F29">
        <f t="shared" si="0"/>
        <v>0.37794774950180698</v>
      </c>
      <c r="G29">
        <f t="shared" si="1"/>
        <v>2.4076671449744658</v>
      </c>
      <c r="H29">
        <v>0</v>
      </c>
      <c r="I29">
        <v>0</v>
      </c>
      <c r="K29">
        <v>0</v>
      </c>
      <c r="L29">
        <f t="shared" si="2"/>
        <v>247.87922061357858</v>
      </c>
      <c r="M29">
        <f t="shared" si="3"/>
        <v>235.55622331448626</v>
      </c>
      <c r="O29">
        <v>0</v>
      </c>
      <c r="P29">
        <f t="shared" si="4"/>
        <v>13.795932740703687</v>
      </c>
      <c r="Q29">
        <v>0</v>
      </c>
      <c r="S29">
        <f t="shared" si="5"/>
        <v>41.213203435596427</v>
      </c>
      <c r="T29">
        <v>0</v>
      </c>
      <c r="U29">
        <v>0</v>
      </c>
      <c r="X29">
        <f t="shared" si="15"/>
        <v>2.6999999999999993E-3</v>
      </c>
      <c r="Y29">
        <f t="shared" si="6"/>
        <v>95.473552316182619</v>
      </c>
      <c r="Z29">
        <f t="shared" si="16"/>
        <v>3.8166159957086169E-3</v>
      </c>
      <c r="AA29">
        <f t="shared" si="17"/>
        <v>9.1593586034713487E-3</v>
      </c>
      <c r="AB29">
        <f t="shared" si="7"/>
        <v>118.58419729173121</v>
      </c>
      <c r="AC29">
        <f t="shared" si="8"/>
        <v>105.24074907283541</v>
      </c>
      <c r="AE29">
        <f t="shared" si="20"/>
        <v>1.3108100819188052E-3</v>
      </c>
      <c r="AF29">
        <f t="shared" si="9"/>
        <v>93.841226526382528</v>
      </c>
      <c r="AH29">
        <f t="shared" si="18"/>
        <v>1.3868067474156077E-2</v>
      </c>
      <c r="AI29">
        <f t="shared" si="10"/>
        <v>119.31603399639127</v>
      </c>
      <c r="AK29">
        <f t="shared" si="19"/>
        <v>1.7800000000000021E-2</v>
      </c>
      <c r="AL29">
        <f t="shared" si="11"/>
        <v>112.44334657699511</v>
      </c>
    </row>
    <row r="30" spans="1:38" x14ac:dyDescent="0.25">
      <c r="A30">
        <v>29</v>
      </c>
      <c r="B30">
        <f t="shared" si="12"/>
        <v>8.915477372354721E-7</v>
      </c>
      <c r="C30">
        <f t="shared" si="13"/>
        <v>7.0414052194530148E-6</v>
      </c>
      <c r="D30">
        <f t="shared" si="14"/>
        <v>1.1075427486696552E-5</v>
      </c>
      <c r="F30">
        <f t="shared" si="0"/>
        <v>0.39194581429817027</v>
      </c>
      <c r="G30">
        <f t="shared" si="1"/>
        <v>2.3936690801781024</v>
      </c>
      <c r="H30">
        <v>0</v>
      </c>
      <c r="I30">
        <v>0</v>
      </c>
      <c r="K30">
        <v>0</v>
      </c>
      <c r="L30">
        <f t="shared" si="2"/>
        <v>247.87922061357858</v>
      </c>
      <c r="M30">
        <f t="shared" si="3"/>
        <v>234.71272107429411</v>
      </c>
      <c r="O30">
        <v>0</v>
      </c>
      <c r="P30">
        <f t="shared" si="4"/>
        <v>13.715723829420526</v>
      </c>
      <c r="Q30">
        <v>0</v>
      </c>
      <c r="S30">
        <f t="shared" si="5"/>
        <v>41.213203435596427</v>
      </c>
      <c r="T30">
        <v>0</v>
      </c>
      <c r="U30">
        <v>0</v>
      </c>
      <c r="X30">
        <f t="shared" si="15"/>
        <v>2.7999999999999991E-3</v>
      </c>
      <c r="Y30">
        <f t="shared" si="6"/>
        <v>98.070325012943471</v>
      </c>
      <c r="Z30">
        <f t="shared" si="16"/>
        <v>3.8680674741560688E-3</v>
      </c>
      <c r="AA30">
        <f t="shared" si="17"/>
        <v>9.3079071250238964E-3</v>
      </c>
      <c r="AB30">
        <f t="shared" si="7"/>
        <v>119.31603399639116</v>
      </c>
      <c r="AC30">
        <f t="shared" si="8"/>
        <v>104.45366080352315</v>
      </c>
      <c r="AE30">
        <f t="shared" si="20"/>
        <v>1.3593586034713536E-3</v>
      </c>
      <c r="AF30">
        <f t="shared" si="9"/>
        <v>93.583990901233975</v>
      </c>
      <c r="AH30">
        <f t="shared" si="18"/>
        <v>1.391951895260353E-2</v>
      </c>
      <c r="AI30">
        <f t="shared" si="10"/>
        <v>120.01669725483687</v>
      </c>
      <c r="AK30">
        <f t="shared" si="19"/>
        <v>1.790000000000002E-2</v>
      </c>
      <c r="AL30">
        <f t="shared" si="11"/>
        <v>111.91349393283141</v>
      </c>
    </row>
    <row r="31" spans="1:38" x14ac:dyDescent="0.25">
      <c r="A31">
        <v>30</v>
      </c>
      <c r="B31">
        <f t="shared" si="12"/>
        <v>9.233887278510247E-7</v>
      </c>
      <c r="C31">
        <f t="shared" si="13"/>
        <v>7.0646192572579291E-6</v>
      </c>
      <c r="D31">
        <f t="shared" si="14"/>
        <v>1.1077648928165632E-5</v>
      </c>
      <c r="F31">
        <f t="shared" si="0"/>
        <v>0.4059438790945335</v>
      </c>
      <c r="G31">
        <f t="shared" si="1"/>
        <v>2.3796710153817391</v>
      </c>
      <c r="H31">
        <v>0</v>
      </c>
      <c r="I31">
        <v>0</v>
      </c>
      <c r="K31">
        <v>0</v>
      </c>
      <c r="L31">
        <f t="shared" si="2"/>
        <v>247.87922061357858</v>
      </c>
      <c r="M31">
        <f t="shared" si="3"/>
        <v>233.84317862120218</v>
      </c>
      <c r="O31">
        <v>0</v>
      </c>
      <c r="P31">
        <f t="shared" si="4"/>
        <v>13.635514918137364</v>
      </c>
      <c r="Q31">
        <v>0</v>
      </c>
      <c r="S31">
        <f t="shared" si="5"/>
        <v>41.213203435596427</v>
      </c>
      <c r="T31">
        <v>0</v>
      </c>
      <c r="U31">
        <v>0</v>
      </c>
      <c r="X31">
        <f t="shared" si="15"/>
        <v>2.8999999999999989E-3</v>
      </c>
      <c r="Y31">
        <f t="shared" si="6"/>
        <v>100.57031413909037</v>
      </c>
      <c r="Z31">
        <f t="shared" si="16"/>
        <v>3.9195189526035207E-3</v>
      </c>
      <c r="AA31">
        <f t="shared" si="17"/>
        <v>9.4564556465764442E-3</v>
      </c>
      <c r="AB31">
        <f t="shared" si="7"/>
        <v>120.01669725483676</v>
      </c>
      <c r="AC31">
        <f t="shared" si="8"/>
        <v>103.6665725342109</v>
      </c>
      <c r="AE31">
        <f t="shared" si="20"/>
        <v>1.4079071250239019E-3</v>
      </c>
      <c r="AF31">
        <f t="shared" si="9"/>
        <v>93.326755276085407</v>
      </c>
      <c r="AH31">
        <f t="shared" si="18"/>
        <v>1.3970970431050982E-2</v>
      </c>
      <c r="AI31">
        <f t="shared" si="10"/>
        <v>120.68600400627015</v>
      </c>
      <c r="AK31">
        <f t="shared" si="19"/>
        <v>1.8000000000000019E-2</v>
      </c>
      <c r="AL31">
        <f t="shared" si="11"/>
        <v>111.38364128866772</v>
      </c>
    </row>
    <row r="32" spans="1:38" x14ac:dyDescent="0.25">
      <c r="A32">
        <v>31</v>
      </c>
      <c r="B32">
        <f t="shared" si="12"/>
        <v>9.5522971846657729E-7</v>
      </c>
      <c r="C32">
        <f t="shared" si="13"/>
        <v>7.0878332950628434E-6</v>
      </c>
      <c r="D32">
        <f t="shared" si="14"/>
        <v>1.1079870369634712E-5</v>
      </c>
      <c r="F32">
        <f t="shared" si="0"/>
        <v>0.41994194389089673</v>
      </c>
      <c r="G32">
        <f t="shared" si="1"/>
        <v>2.3656729505853757</v>
      </c>
      <c r="H32">
        <v>0</v>
      </c>
      <c r="I32">
        <v>0</v>
      </c>
      <c r="K32">
        <v>0</v>
      </c>
      <c r="L32">
        <f t="shared" si="2"/>
        <v>247.87922061357858</v>
      </c>
      <c r="M32">
        <f t="shared" si="3"/>
        <v>232.94782496694825</v>
      </c>
      <c r="O32">
        <v>0</v>
      </c>
      <c r="P32">
        <f t="shared" si="4"/>
        <v>13.555306006854202</v>
      </c>
      <c r="Q32">
        <v>0</v>
      </c>
      <c r="S32">
        <f t="shared" si="5"/>
        <v>41.213203435596427</v>
      </c>
      <c r="T32">
        <v>0</v>
      </c>
      <c r="U32">
        <v>0</v>
      </c>
      <c r="X32">
        <f t="shared" si="15"/>
        <v>2.9999999999999988E-3</v>
      </c>
      <c r="Y32">
        <f t="shared" si="6"/>
        <v>102.97105250718315</v>
      </c>
      <c r="Z32">
        <f t="shared" si="16"/>
        <v>3.9709704310509726E-3</v>
      </c>
      <c r="AA32">
        <f t="shared" si="17"/>
        <v>9.605004168128992E-3</v>
      </c>
      <c r="AB32">
        <f t="shared" si="7"/>
        <v>120.68600400627001</v>
      </c>
      <c r="AC32">
        <f t="shared" si="8"/>
        <v>102.87948426489865</v>
      </c>
      <c r="AE32">
        <f t="shared" si="20"/>
        <v>1.4564556465764503E-3</v>
      </c>
      <c r="AF32">
        <f t="shared" si="9"/>
        <v>93.069519650936854</v>
      </c>
      <c r="AH32">
        <f t="shared" si="18"/>
        <v>1.4022421909498435E-2</v>
      </c>
      <c r="AI32">
        <f t="shared" si="10"/>
        <v>121.32377938234086</v>
      </c>
      <c r="AK32">
        <f t="shared" si="19"/>
        <v>1.8100000000000019E-2</v>
      </c>
      <c r="AL32">
        <f t="shared" si="11"/>
        <v>110.85378864450402</v>
      </c>
    </row>
    <row r="33" spans="1:38" x14ac:dyDescent="0.25">
      <c r="A33">
        <v>32</v>
      </c>
      <c r="B33">
        <f t="shared" si="12"/>
        <v>9.8707070908212979E-7</v>
      </c>
      <c r="C33">
        <f t="shared" si="13"/>
        <v>7.1110473328677577E-6</v>
      </c>
      <c r="D33">
        <f t="shared" si="14"/>
        <v>1.1082091811103792E-5</v>
      </c>
      <c r="F33">
        <f t="shared" si="0"/>
        <v>0.4339400086872599</v>
      </c>
      <c r="G33">
        <f t="shared" si="1"/>
        <v>2.3516748857890124</v>
      </c>
      <c r="H33">
        <v>0</v>
      </c>
      <c r="I33">
        <v>0</v>
      </c>
      <c r="K33">
        <v>0</v>
      </c>
      <c r="L33">
        <f t="shared" si="2"/>
        <v>247.87922061357858</v>
      </c>
      <c r="M33">
        <f t="shared" si="3"/>
        <v>232.02689536487054</v>
      </c>
      <c r="O33">
        <v>0</v>
      </c>
      <c r="P33">
        <f t="shared" si="4"/>
        <v>13.475097095571041</v>
      </c>
      <c r="Q33">
        <v>0</v>
      </c>
      <c r="S33">
        <f t="shared" si="5"/>
        <v>41.213203435596427</v>
      </c>
      <c r="T33">
        <v>0</v>
      </c>
      <c r="U33">
        <v>0</v>
      </c>
      <c r="X33">
        <f t="shared" si="15"/>
        <v>3.0999999999999986E-3</v>
      </c>
      <c r="Y33">
        <f t="shared" si="6"/>
        <v>105.27017087829718</v>
      </c>
      <c r="Z33">
        <f t="shared" si="16"/>
        <v>4.0224219094984245E-3</v>
      </c>
      <c r="AA33">
        <f t="shared" si="17"/>
        <v>9.7535526896815397E-3</v>
      </c>
      <c r="AB33">
        <f t="shared" si="7"/>
        <v>121.32377938234072</v>
      </c>
      <c r="AC33">
        <f t="shared" si="8"/>
        <v>102.09239599558639</v>
      </c>
      <c r="AE33">
        <f t="shared" si="20"/>
        <v>1.5050041681289987E-3</v>
      </c>
      <c r="AF33">
        <f t="shared" si="9"/>
        <v>92.812284025788287</v>
      </c>
      <c r="AH33">
        <f t="shared" si="18"/>
        <v>1.4073873387945888E-2</v>
      </c>
      <c r="AI33">
        <f t="shared" si="10"/>
        <v>121.92985675283413</v>
      </c>
      <c r="AK33">
        <f t="shared" si="19"/>
        <v>1.8200000000000018E-2</v>
      </c>
      <c r="AL33">
        <f t="shared" si="11"/>
        <v>110.32393600034032</v>
      </c>
    </row>
    <row r="34" spans="1:38" x14ac:dyDescent="0.25">
      <c r="A34">
        <v>33</v>
      </c>
      <c r="B34">
        <f t="shared" si="12"/>
        <v>1.0189116996976823E-6</v>
      </c>
      <c r="C34">
        <f t="shared" si="13"/>
        <v>7.1342613706726719E-6</v>
      </c>
      <c r="D34">
        <f t="shared" si="14"/>
        <v>1.1084313252572872E-5</v>
      </c>
      <c r="F34">
        <f t="shared" ref="F34:F65" si="21">Vbulk_min/Lp*B34</f>
        <v>0.44793807348362308</v>
      </c>
      <c r="G34">
        <f t="shared" ref="G34:G65" si="22">-((Vout+Vsr)*Nps/(Lp))*(C34-$B$202)+$F$202</f>
        <v>2.3376768209926491</v>
      </c>
      <c r="H34">
        <v>0</v>
      </c>
      <c r="I34">
        <v>0</v>
      </c>
      <c r="K34">
        <v>0</v>
      </c>
      <c r="L34">
        <f t="shared" ref="L34:L65" si="23">Vbulk_max+Nps*(Vout+Vsr)</f>
        <v>247.87922061357858</v>
      </c>
      <c r="M34">
        <f t="shared" ref="M34:M65" si="24">EXP(-alpha*(D34-$C$201))*Nps*(Vout+Vsr)*COS(PI()*(D34-$C$201)/(t_res/(1 + 2*Nvalley)) ) + Vbulk_max</f>
        <v>231.08063124839504</v>
      </c>
      <c r="O34">
        <v>0</v>
      </c>
      <c r="P34">
        <f t="shared" ref="P34:P65" si="25">(eff+Vsr*Iout/Pout)*G34*Nps</f>
        <v>13.394888184287879</v>
      </c>
      <c r="Q34">
        <v>0</v>
      </c>
      <c r="S34">
        <f t="shared" si="5"/>
        <v>41.213203435596427</v>
      </c>
      <c r="T34">
        <v>0</v>
      </c>
      <c r="U34">
        <v>0</v>
      </c>
      <c r="X34">
        <f t="shared" si="15"/>
        <v>3.1999999999999984E-3</v>
      </c>
      <c r="Y34">
        <f t="shared" si="6"/>
        <v>107.46540030017607</v>
      </c>
      <c r="Z34">
        <f t="shared" si="16"/>
        <v>4.0738733879458764E-3</v>
      </c>
      <c r="AA34">
        <f t="shared" si="17"/>
        <v>9.9021012112340875E-3</v>
      </c>
      <c r="AB34">
        <f t="shared" ref="AB34:AB52" si="26">ABS(SQRT(2)*Vac*SIN(2*PI()*fline*Z34))</f>
        <v>121.929856752834</v>
      </c>
      <c r="AC34">
        <f t="shared" ref="AC34:AC51" si="27">$AB$52-dv_dt*(AA34-$Z$52)</f>
        <v>101.30530772627414</v>
      </c>
      <c r="AE34">
        <f t="shared" si="20"/>
        <v>1.553552689681547E-3</v>
      </c>
      <c r="AF34">
        <f t="shared" ref="AF34:AF52" si="28">Vbulk_min+(t_1-AE34)*dv_dt</f>
        <v>92.555048400639734</v>
      </c>
      <c r="AH34">
        <f t="shared" si="18"/>
        <v>1.4125324866393341E-2</v>
      </c>
      <c r="AI34">
        <f t="shared" ref="AI34:AI51" si="29">ABS(SQRT(2)*Vac*SIN(2*PI()*fline*AH34))</f>
        <v>122.50407776920558</v>
      </c>
      <c r="AK34">
        <f t="shared" si="19"/>
        <v>1.8300000000000018E-2</v>
      </c>
      <c r="AL34">
        <f t="shared" ref="AL34:AL51" si="30">$AI$51-dv_dt*(AK34-$AH$51)</f>
        <v>109.79408335617663</v>
      </c>
    </row>
    <row r="35" spans="1:38" x14ac:dyDescent="0.25">
      <c r="A35">
        <v>34</v>
      </c>
      <c r="B35">
        <f t="shared" ref="B35:B66" si="31">ton/200+B34</f>
        <v>1.0507526903132348E-6</v>
      </c>
      <c r="C35">
        <f t="shared" ref="C35:C66" si="32">tdemag/200+C34</f>
        <v>7.1574754084775862E-6</v>
      </c>
      <c r="D35">
        <f t="shared" ref="D35:D66" si="33">D34+t_res/200</f>
        <v>1.1086534694041952E-5</v>
      </c>
      <c r="F35">
        <f t="shared" si="21"/>
        <v>0.46193613827998625</v>
      </c>
      <c r="G35">
        <f t="shared" si="22"/>
        <v>2.3236787561962857</v>
      </c>
      <c r="H35">
        <v>0</v>
      </c>
      <c r="I35">
        <v>0</v>
      </c>
      <c r="K35">
        <v>0</v>
      </c>
      <c r="L35">
        <f t="shared" si="23"/>
        <v>247.87922061357858</v>
      </c>
      <c r="M35">
        <f t="shared" si="24"/>
        <v>230.10928016803209</v>
      </c>
      <c r="O35">
        <v>0</v>
      </c>
      <c r="P35">
        <f t="shared" si="25"/>
        <v>13.314679273004716</v>
      </c>
      <c r="Q35">
        <v>0</v>
      </c>
      <c r="S35">
        <f t="shared" si="5"/>
        <v>41.213203435596427</v>
      </c>
      <c r="T35">
        <v>0</v>
      </c>
      <c r="U35">
        <v>0</v>
      </c>
      <c r="X35">
        <f t="shared" ref="X35:X66" si="34">1/(fline*200)+X34</f>
        <v>3.2999999999999982E-3</v>
      </c>
      <c r="Y35">
        <f t="shared" si="6"/>
        <v>109.55457434641369</v>
      </c>
      <c r="Z35">
        <f t="shared" ref="Z35:Z52" si="35">(1/(4*fline) - t_1)/50+Z34</f>
        <v>4.1253248663933283E-3</v>
      </c>
      <c r="AA35">
        <f t="shared" ref="AA35:AA51" si="36">AA34+(t_2-$Z$52)/50</f>
        <v>1.0050649732786635E-2</v>
      </c>
      <c r="AB35">
        <f t="shared" si="26"/>
        <v>122.50407776920544</v>
      </c>
      <c r="AC35">
        <f t="shared" si="27"/>
        <v>100.51821945696187</v>
      </c>
      <c r="AE35">
        <f t="shared" si="20"/>
        <v>1.6021012112340954E-3</v>
      </c>
      <c r="AF35">
        <f t="shared" si="28"/>
        <v>92.297812775491167</v>
      </c>
      <c r="AH35">
        <f t="shared" ref="AH35:AH51" si="37">AH34+(3/(fline*4)-$AA$51)/50</f>
        <v>1.4176776344840793E-2</v>
      </c>
      <c r="AI35">
        <f t="shared" si="29"/>
        <v>123.04629240595253</v>
      </c>
      <c r="AK35">
        <f t="shared" ref="AK35:AK51" si="38">AK34+(1/(fline)-$AH$51)/50</f>
        <v>1.8400000000000017E-2</v>
      </c>
      <c r="AL35">
        <f t="shared" si="30"/>
        <v>109.26423071201293</v>
      </c>
    </row>
    <row r="36" spans="1:38" x14ac:dyDescent="0.25">
      <c r="A36">
        <v>35</v>
      </c>
      <c r="B36">
        <f t="shared" si="31"/>
        <v>1.0825936809287873E-6</v>
      </c>
      <c r="C36">
        <f t="shared" si="32"/>
        <v>7.1806894462825005E-6</v>
      </c>
      <c r="D36">
        <f t="shared" si="33"/>
        <v>1.1088756135511032E-5</v>
      </c>
      <c r="F36">
        <f t="shared" si="21"/>
        <v>0.47593420307634948</v>
      </c>
      <c r="G36">
        <f t="shared" si="22"/>
        <v>2.3096806913999224</v>
      </c>
      <c r="H36">
        <v>0</v>
      </c>
      <c r="I36">
        <v>0</v>
      </c>
      <c r="K36">
        <v>0</v>
      </c>
      <c r="L36">
        <f t="shared" si="23"/>
        <v>247.87922061357858</v>
      </c>
      <c r="M36">
        <f t="shared" si="24"/>
        <v>229.11309572689873</v>
      </c>
      <c r="O36">
        <v>0</v>
      </c>
      <c r="P36">
        <f t="shared" si="25"/>
        <v>13.234470361721556</v>
      </c>
      <c r="Q36">
        <v>0</v>
      </c>
      <c r="S36">
        <f t="shared" si="5"/>
        <v>41.213203435596427</v>
      </c>
      <c r="T36">
        <v>0</v>
      </c>
      <c r="U36">
        <v>0</v>
      </c>
      <c r="X36">
        <f t="shared" si="34"/>
        <v>3.3999999999999981E-3</v>
      </c>
      <c r="Y36">
        <f t="shared" si="6"/>
        <v>111.53563125445548</v>
      </c>
      <c r="Z36">
        <f t="shared" si="35"/>
        <v>4.1767763448407802E-3</v>
      </c>
      <c r="AA36">
        <f t="shared" si="36"/>
        <v>1.0199198254339183E-2</v>
      </c>
      <c r="AB36">
        <f t="shared" si="26"/>
        <v>123.0462924059524</v>
      </c>
      <c r="AC36">
        <f t="shared" si="27"/>
        <v>99.731131187649623</v>
      </c>
      <c r="AE36">
        <f t="shared" ref="AE36:AE52" si="39">AE35+t_1/50</f>
        <v>1.6506497327866438E-3</v>
      </c>
      <c r="AF36">
        <f t="shared" si="28"/>
        <v>92.040577150342614</v>
      </c>
      <c r="AH36">
        <f t="shared" si="37"/>
        <v>1.4228227823288246E-2</v>
      </c>
      <c r="AI36">
        <f t="shared" si="29"/>
        <v>123.55635899981112</v>
      </c>
      <c r="AK36">
        <f t="shared" si="38"/>
        <v>1.8500000000000016E-2</v>
      </c>
      <c r="AL36">
        <f t="shared" si="30"/>
        <v>108.73437806784924</v>
      </c>
    </row>
    <row r="37" spans="1:38" x14ac:dyDescent="0.25">
      <c r="A37">
        <v>36</v>
      </c>
      <c r="B37">
        <f t="shared" si="31"/>
        <v>1.1144346715443398E-6</v>
      </c>
      <c r="C37">
        <f t="shared" si="32"/>
        <v>7.2039034840874148E-6</v>
      </c>
      <c r="D37">
        <f t="shared" si="33"/>
        <v>1.1090977576980112E-5</v>
      </c>
      <c r="F37">
        <f t="shared" si="21"/>
        <v>0.48993226787271266</v>
      </c>
      <c r="G37">
        <f t="shared" si="22"/>
        <v>2.2956826266035595</v>
      </c>
      <c r="H37">
        <v>0</v>
      </c>
      <c r="I37">
        <v>0</v>
      </c>
      <c r="K37">
        <v>0</v>
      </c>
      <c r="L37">
        <f t="shared" si="23"/>
        <v>247.87922061357858</v>
      </c>
      <c r="M37">
        <f t="shared" si="24"/>
        <v>228.09233751478331</v>
      </c>
      <c r="O37">
        <v>0</v>
      </c>
      <c r="P37">
        <f t="shared" si="25"/>
        <v>13.154261450438396</v>
      </c>
      <c r="Q37">
        <v>0</v>
      </c>
      <c r="S37">
        <f t="shared" si="5"/>
        <v>41.213203435596427</v>
      </c>
      <c r="T37">
        <v>0</v>
      </c>
      <c r="U37">
        <v>0</v>
      </c>
      <c r="X37">
        <f t="shared" si="34"/>
        <v>3.4999999999999979E-3</v>
      </c>
      <c r="Y37">
        <f t="shared" si="6"/>
        <v>113.40661596030905</v>
      </c>
      <c r="Z37">
        <f t="shared" si="35"/>
        <v>4.2282278232882321E-3</v>
      </c>
      <c r="AA37">
        <f t="shared" si="36"/>
        <v>1.0347746775891731E-2</v>
      </c>
      <c r="AB37">
        <f t="shared" si="26"/>
        <v>123.55635899981098</v>
      </c>
      <c r="AC37">
        <f t="shared" si="27"/>
        <v>98.944042918337374</v>
      </c>
      <c r="AE37">
        <f t="shared" si="39"/>
        <v>1.6991982543391921E-3</v>
      </c>
      <c r="AF37">
        <f t="shared" si="28"/>
        <v>91.783341525194047</v>
      </c>
      <c r="AH37">
        <f t="shared" si="37"/>
        <v>1.4279679301735699E-2</v>
      </c>
      <c r="AI37">
        <f t="shared" si="29"/>
        <v>124.0341442867681</v>
      </c>
      <c r="AK37">
        <f t="shared" si="38"/>
        <v>1.8600000000000016E-2</v>
      </c>
      <c r="AL37">
        <f t="shared" si="30"/>
        <v>108.20452542368554</v>
      </c>
    </row>
    <row r="38" spans="1:38" x14ac:dyDescent="0.25">
      <c r="A38">
        <v>37</v>
      </c>
      <c r="B38">
        <f t="shared" si="31"/>
        <v>1.1462756621598922E-6</v>
      </c>
      <c r="C38">
        <f t="shared" si="32"/>
        <v>7.227117521892329E-6</v>
      </c>
      <c r="D38">
        <f t="shared" si="33"/>
        <v>1.1093199018449192E-5</v>
      </c>
      <c r="F38">
        <f t="shared" si="21"/>
        <v>0.50393033266907583</v>
      </c>
      <c r="G38">
        <f t="shared" si="22"/>
        <v>2.2816845618071957</v>
      </c>
      <c r="H38">
        <v>0</v>
      </c>
      <c r="I38">
        <v>0</v>
      </c>
      <c r="K38">
        <v>0</v>
      </c>
      <c r="L38">
        <f t="shared" si="23"/>
        <v>247.87922061357858</v>
      </c>
      <c r="M38">
        <f t="shared" si="24"/>
        <v>227.04727104076937</v>
      </c>
      <c r="O38">
        <v>0</v>
      </c>
      <c r="P38">
        <f t="shared" si="25"/>
        <v>13.074052539155231</v>
      </c>
      <c r="Q38">
        <v>0</v>
      </c>
      <c r="S38">
        <f t="shared" si="5"/>
        <v>41.213203435596427</v>
      </c>
      <c r="T38">
        <v>0</v>
      </c>
      <c r="U38">
        <v>0</v>
      </c>
      <c r="X38">
        <f t="shared" si="34"/>
        <v>3.5999999999999977E-3</v>
      </c>
      <c r="Y38">
        <f t="shared" si="6"/>
        <v>115.16568202795648</v>
      </c>
      <c r="Z38">
        <f t="shared" si="35"/>
        <v>4.279679301735684E-3</v>
      </c>
      <c r="AA38">
        <f t="shared" si="36"/>
        <v>1.0496295297444279E-2</v>
      </c>
      <c r="AB38">
        <f t="shared" si="26"/>
        <v>124.03414428676797</v>
      </c>
      <c r="AC38">
        <f t="shared" si="27"/>
        <v>98.15695464902511</v>
      </c>
      <c r="AE38">
        <f t="shared" si="39"/>
        <v>1.7477467758917405E-3</v>
      </c>
      <c r="AF38">
        <f t="shared" si="28"/>
        <v>91.526105900045494</v>
      </c>
      <c r="AH38">
        <f t="shared" si="37"/>
        <v>1.4331130780183152E-2</v>
      </c>
      <c r="AI38">
        <f t="shared" si="29"/>
        <v>124.47952343687862</v>
      </c>
      <c r="AK38">
        <f t="shared" si="38"/>
        <v>1.8700000000000015E-2</v>
      </c>
      <c r="AL38">
        <f t="shared" si="30"/>
        <v>107.67467277952186</v>
      </c>
    </row>
    <row r="39" spans="1:38" x14ac:dyDescent="0.25">
      <c r="A39">
        <v>38</v>
      </c>
      <c r="B39">
        <f t="shared" si="31"/>
        <v>1.1781166527754447E-6</v>
      </c>
      <c r="C39">
        <f t="shared" si="32"/>
        <v>7.2503315596972433E-6</v>
      </c>
      <c r="D39">
        <f t="shared" si="33"/>
        <v>1.1095420459918272E-5</v>
      </c>
      <c r="F39">
        <f t="shared" si="21"/>
        <v>0.51792839746543906</v>
      </c>
      <c r="G39">
        <f t="shared" si="22"/>
        <v>2.2676864970108328</v>
      </c>
      <c r="H39">
        <v>0</v>
      </c>
      <c r="I39">
        <v>0</v>
      </c>
      <c r="K39">
        <v>0</v>
      </c>
      <c r="L39">
        <f t="shared" si="23"/>
        <v>247.87922061357858</v>
      </c>
      <c r="M39">
        <f t="shared" si="24"/>
        <v>225.97816766443665</v>
      </c>
      <c r="O39">
        <v>0</v>
      </c>
      <c r="P39">
        <f t="shared" si="25"/>
        <v>12.993843627872071</v>
      </c>
      <c r="Q39">
        <v>0</v>
      </c>
      <c r="S39">
        <f t="shared" si="5"/>
        <v>41.213203435596427</v>
      </c>
      <c r="T39">
        <v>0</v>
      </c>
      <c r="U39">
        <v>0</v>
      </c>
      <c r="X39">
        <f t="shared" si="34"/>
        <v>3.6999999999999976E-3</v>
      </c>
      <c r="Y39">
        <f t="shared" si="6"/>
        <v>116.81109347156361</v>
      </c>
      <c r="Z39">
        <f t="shared" si="35"/>
        <v>4.3311307801831359E-3</v>
      </c>
      <c r="AA39">
        <f t="shared" si="36"/>
        <v>1.0644843818996826E-2</v>
      </c>
      <c r="AB39">
        <f t="shared" si="26"/>
        <v>124.47952343687849</v>
      </c>
      <c r="AC39">
        <f t="shared" si="27"/>
        <v>97.36986637971286</v>
      </c>
      <c r="AE39">
        <f t="shared" si="39"/>
        <v>1.7962952974442889E-3</v>
      </c>
      <c r="AF39">
        <f t="shared" si="28"/>
        <v>91.268870274896926</v>
      </c>
      <c r="AH39">
        <f t="shared" si="37"/>
        <v>1.4382582258630604E-2</v>
      </c>
      <c r="AI39">
        <f t="shared" si="29"/>
        <v>124.89238008688025</v>
      </c>
      <c r="AK39">
        <f t="shared" si="38"/>
        <v>1.8800000000000015E-2</v>
      </c>
      <c r="AL39">
        <f t="shared" si="30"/>
        <v>107.14482013535816</v>
      </c>
    </row>
    <row r="40" spans="1:38" x14ac:dyDescent="0.25">
      <c r="A40">
        <v>39</v>
      </c>
      <c r="B40">
        <f t="shared" si="31"/>
        <v>1.2099576433909972E-6</v>
      </c>
      <c r="C40">
        <f t="shared" si="32"/>
        <v>7.2735455975021576E-6</v>
      </c>
      <c r="D40">
        <f t="shared" si="33"/>
        <v>1.1097641901387352E-5</v>
      </c>
      <c r="F40">
        <f t="shared" si="21"/>
        <v>0.53192646226180218</v>
      </c>
      <c r="G40">
        <f t="shared" si="22"/>
        <v>2.2536884322144695</v>
      </c>
      <c r="H40">
        <v>0</v>
      </c>
      <c r="I40">
        <v>0</v>
      </c>
      <c r="K40">
        <v>0</v>
      </c>
      <c r="L40">
        <f t="shared" si="23"/>
        <v>247.87922061357858</v>
      </c>
      <c r="M40">
        <f t="shared" si="24"/>
        <v>224.88530452565675</v>
      </c>
      <c r="O40">
        <v>0</v>
      </c>
      <c r="P40">
        <f t="shared" si="25"/>
        <v>12.913634716588909</v>
      </c>
      <c r="Q40">
        <v>0</v>
      </c>
      <c r="S40">
        <f t="shared" si="5"/>
        <v>41.213203435596427</v>
      </c>
      <c r="T40">
        <v>0</v>
      </c>
      <c r="U40">
        <v>0</v>
      </c>
      <c r="X40">
        <f t="shared" si="34"/>
        <v>3.7999999999999974E-3</v>
      </c>
      <c r="Y40">
        <f t="shared" si="6"/>
        <v>118.34122646868853</v>
      </c>
      <c r="Z40">
        <f t="shared" si="35"/>
        <v>4.3825822586305878E-3</v>
      </c>
      <c r="AA40">
        <f t="shared" si="36"/>
        <v>1.0793392340549374E-2</v>
      </c>
      <c r="AB40">
        <f t="shared" si="26"/>
        <v>124.89238008688012</v>
      </c>
      <c r="AC40">
        <f t="shared" si="27"/>
        <v>96.582778110400596</v>
      </c>
      <c r="AE40">
        <f t="shared" si="39"/>
        <v>1.8448438189968372E-3</v>
      </c>
      <c r="AF40">
        <f t="shared" si="28"/>
        <v>91.011634649748373</v>
      </c>
      <c r="AH40">
        <f t="shared" si="37"/>
        <v>1.4434033737078057E-2</v>
      </c>
      <c r="AI40">
        <f t="shared" si="29"/>
        <v>125.27260637059483</v>
      </c>
      <c r="AK40">
        <f t="shared" si="38"/>
        <v>1.8900000000000014E-2</v>
      </c>
      <c r="AL40">
        <f t="shared" si="30"/>
        <v>106.61496749119446</v>
      </c>
    </row>
    <row r="41" spans="1:38" x14ac:dyDescent="0.25">
      <c r="A41">
        <v>40</v>
      </c>
      <c r="B41">
        <f t="shared" si="31"/>
        <v>1.2417986340065497E-6</v>
      </c>
      <c r="C41">
        <f t="shared" si="32"/>
        <v>7.2967596353070719E-6</v>
      </c>
      <c r="D41">
        <f t="shared" si="33"/>
        <v>1.1099863342856432E-5</v>
      </c>
      <c r="F41">
        <f t="shared" si="21"/>
        <v>0.54592452705816541</v>
      </c>
      <c r="G41">
        <f t="shared" si="22"/>
        <v>2.2396903674181061</v>
      </c>
      <c r="H41">
        <v>0</v>
      </c>
      <c r="I41">
        <v>0</v>
      </c>
      <c r="K41">
        <v>0</v>
      </c>
      <c r="L41">
        <f t="shared" si="23"/>
        <v>247.87922061357858</v>
      </c>
      <c r="M41">
        <f t="shared" si="24"/>
        <v>223.76896447300101</v>
      </c>
      <c r="O41">
        <v>0</v>
      </c>
      <c r="P41">
        <f t="shared" si="25"/>
        <v>12.833425805305748</v>
      </c>
      <c r="Q41">
        <v>0</v>
      </c>
      <c r="S41">
        <f t="shared" si="5"/>
        <v>41.213203435596427</v>
      </c>
      <c r="T41">
        <v>0</v>
      </c>
      <c r="U41">
        <v>0</v>
      </c>
      <c r="X41">
        <f t="shared" si="34"/>
        <v>3.8999999999999972E-3</v>
      </c>
      <c r="Y41">
        <f t="shared" si="6"/>
        <v>119.75457096279827</v>
      </c>
      <c r="Z41">
        <f t="shared" si="35"/>
        <v>4.4340337370780396E-3</v>
      </c>
      <c r="AA41">
        <f t="shared" si="36"/>
        <v>1.0941940862101922E-2</v>
      </c>
      <c r="AB41">
        <f t="shared" si="26"/>
        <v>125.2726063705947</v>
      </c>
      <c r="AC41">
        <f t="shared" si="27"/>
        <v>95.795689841088347</v>
      </c>
      <c r="AE41">
        <f t="shared" si="39"/>
        <v>1.8933923405493856E-3</v>
      </c>
      <c r="AF41">
        <f t="shared" si="28"/>
        <v>90.754399024599806</v>
      </c>
      <c r="AH41">
        <f t="shared" si="37"/>
        <v>1.448548521552551E-2</v>
      </c>
      <c r="AI41">
        <f t="shared" si="29"/>
        <v>125.62010294711064</v>
      </c>
      <c r="AK41">
        <f t="shared" si="38"/>
        <v>1.9000000000000013E-2</v>
      </c>
      <c r="AL41">
        <f t="shared" si="30"/>
        <v>106.08511484703077</v>
      </c>
    </row>
    <row r="42" spans="1:38" x14ac:dyDescent="0.25">
      <c r="A42">
        <v>41</v>
      </c>
      <c r="B42">
        <f t="shared" si="31"/>
        <v>1.2736396246221022E-6</v>
      </c>
      <c r="C42">
        <f t="shared" si="32"/>
        <v>7.3199736731119861E-6</v>
      </c>
      <c r="D42">
        <f t="shared" si="33"/>
        <v>1.1102084784325512E-5</v>
      </c>
      <c r="F42">
        <f t="shared" si="21"/>
        <v>0.55992259185452853</v>
      </c>
      <c r="G42">
        <f t="shared" si="22"/>
        <v>2.2256923026217428</v>
      </c>
      <c r="H42">
        <v>0</v>
      </c>
      <c r="I42">
        <v>0</v>
      </c>
      <c r="K42">
        <v>0</v>
      </c>
      <c r="L42">
        <f t="shared" si="23"/>
        <v>247.87922061357858</v>
      </c>
      <c r="M42">
        <f t="shared" si="24"/>
        <v>222.62943599078039</v>
      </c>
      <c r="O42">
        <v>0</v>
      </c>
      <c r="P42">
        <f t="shared" si="25"/>
        <v>12.753216894022586</v>
      </c>
      <c r="Q42">
        <v>0</v>
      </c>
      <c r="S42">
        <f t="shared" si="5"/>
        <v>41.213203435596427</v>
      </c>
      <c r="T42">
        <v>0</v>
      </c>
      <c r="U42">
        <v>0</v>
      </c>
      <c r="X42">
        <f t="shared" si="34"/>
        <v>3.9999999999999975E-3</v>
      </c>
      <c r="Y42">
        <f t="shared" si="6"/>
        <v>121.04973215351229</v>
      </c>
      <c r="Z42">
        <f t="shared" si="35"/>
        <v>4.4854852155254915E-3</v>
      </c>
      <c r="AA42">
        <f t="shared" si="36"/>
        <v>1.109048938365447E-2</v>
      </c>
      <c r="AB42">
        <f t="shared" si="26"/>
        <v>125.62010294711051</v>
      </c>
      <c r="AC42">
        <f t="shared" si="27"/>
        <v>95.008601571776097</v>
      </c>
      <c r="AE42">
        <f t="shared" si="39"/>
        <v>1.941940862101934E-3</v>
      </c>
      <c r="AF42">
        <f t="shared" si="28"/>
        <v>90.497163399451253</v>
      </c>
      <c r="AH42">
        <f t="shared" si="37"/>
        <v>1.4536936693972963E-2</v>
      </c>
      <c r="AI42">
        <f t="shared" si="29"/>
        <v>125.93477902673682</v>
      </c>
      <c r="AK42">
        <f t="shared" si="38"/>
        <v>1.9100000000000013E-2</v>
      </c>
      <c r="AL42">
        <f t="shared" si="30"/>
        <v>105.55526220286707</v>
      </c>
    </row>
    <row r="43" spans="1:38" x14ac:dyDescent="0.25">
      <c r="A43">
        <v>42</v>
      </c>
      <c r="B43">
        <f t="shared" si="31"/>
        <v>1.3054806152376547E-6</v>
      </c>
      <c r="C43">
        <f t="shared" si="32"/>
        <v>7.3431877109169004E-6</v>
      </c>
      <c r="D43">
        <f t="shared" si="33"/>
        <v>1.1104306225794592E-5</v>
      </c>
      <c r="F43">
        <f t="shared" si="21"/>
        <v>0.57392065665089176</v>
      </c>
      <c r="G43">
        <f t="shared" si="22"/>
        <v>2.2116942378253794</v>
      </c>
      <c r="H43">
        <v>0</v>
      </c>
      <c r="I43">
        <v>0</v>
      </c>
      <c r="K43">
        <v>0</v>
      </c>
      <c r="L43">
        <f t="shared" si="23"/>
        <v>247.87922061357858</v>
      </c>
      <c r="M43">
        <f t="shared" si="24"/>
        <v>221.46701312473442</v>
      </c>
      <c r="O43">
        <v>0</v>
      </c>
      <c r="P43">
        <f t="shared" si="25"/>
        <v>12.673007982739424</v>
      </c>
      <c r="Q43">
        <v>0</v>
      </c>
      <c r="S43">
        <f t="shared" si="5"/>
        <v>41.213203435596427</v>
      </c>
      <c r="T43">
        <v>0</v>
      </c>
      <c r="U43">
        <v>0</v>
      </c>
      <c r="X43">
        <f t="shared" si="34"/>
        <v>4.0999999999999977E-3</v>
      </c>
      <c r="Y43">
        <f t="shared" si="6"/>
        <v>122.22543187310207</v>
      </c>
      <c r="Z43">
        <f t="shared" si="35"/>
        <v>4.5369366939729434E-3</v>
      </c>
      <c r="AA43">
        <f t="shared" si="36"/>
        <v>1.1239037905207017E-2</v>
      </c>
      <c r="AB43">
        <f t="shared" si="26"/>
        <v>125.93477902673672</v>
      </c>
      <c r="AC43">
        <f t="shared" si="27"/>
        <v>94.221513302463848</v>
      </c>
      <c r="AE43">
        <f t="shared" si="39"/>
        <v>1.9904893836544821E-3</v>
      </c>
      <c r="AF43">
        <f t="shared" si="28"/>
        <v>90.239927774302686</v>
      </c>
      <c r="AH43">
        <f t="shared" si="37"/>
        <v>1.4588388172420415E-2</v>
      </c>
      <c r="AI43">
        <f t="shared" si="29"/>
        <v>126.21655239472392</v>
      </c>
      <c r="AK43">
        <f t="shared" si="38"/>
        <v>1.9200000000000012E-2</v>
      </c>
      <c r="AL43">
        <f t="shared" si="30"/>
        <v>105.02540955870337</v>
      </c>
    </row>
    <row r="44" spans="1:38" x14ac:dyDescent="0.25">
      <c r="A44">
        <v>43</v>
      </c>
      <c r="B44">
        <f t="shared" si="31"/>
        <v>1.3373216058532072E-6</v>
      </c>
      <c r="C44">
        <f t="shared" si="32"/>
        <v>7.3664017487218147E-6</v>
      </c>
      <c r="D44">
        <f t="shared" si="33"/>
        <v>1.1106527667263672E-5</v>
      </c>
      <c r="F44">
        <f t="shared" si="21"/>
        <v>0.58791872144725499</v>
      </c>
      <c r="G44">
        <f t="shared" si="22"/>
        <v>2.1976961730290161</v>
      </c>
      <c r="H44">
        <v>0</v>
      </c>
      <c r="I44">
        <v>0</v>
      </c>
      <c r="K44">
        <v>0</v>
      </c>
      <c r="L44">
        <f t="shared" si="23"/>
        <v>247.87922061357858</v>
      </c>
      <c r="M44">
        <f t="shared" si="24"/>
        <v>220.28199540638974</v>
      </c>
      <c r="O44">
        <v>0</v>
      </c>
      <c r="P44">
        <f t="shared" si="25"/>
        <v>12.592799071456261</v>
      </c>
      <c r="Q44">
        <v>0</v>
      </c>
      <c r="S44">
        <f t="shared" si="5"/>
        <v>41.213203435596427</v>
      </c>
      <c r="T44">
        <v>0</v>
      </c>
      <c r="U44">
        <v>0</v>
      </c>
      <c r="X44">
        <f t="shared" si="34"/>
        <v>4.199999999999998E-3</v>
      </c>
      <c r="Y44">
        <f t="shared" si="6"/>
        <v>123.28050984788833</v>
      </c>
      <c r="Z44">
        <f t="shared" si="35"/>
        <v>4.5883881724203953E-3</v>
      </c>
      <c r="AA44">
        <f t="shared" si="36"/>
        <v>1.1387586426759565E-2</v>
      </c>
      <c r="AB44">
        <f t="shared" si="26"/>
        <v>126.21655239472382</v>
      </c>
      <c r="AC44">
        <f t="shared" si="27"/>
        <v>93.434425033151584</v>
      </c>
      <c r="AE44">
        <f t="shared" si="39"/>
        <v>2.0390379052070305E-3</v>
      </c>
      <c r="AF44">
        <f t="shared" si="28"/>
        <v>89.982692149154133</v>
      </c>
      <c r="AH44">
        <f t="shared" si="37"/>
        <v>1.4639839650867868E-2</v>
      </c>
      <c r="AI44">
        <f t="shared" si="29"/>
        <v>126.46534943274391</v>
      </c>
      <c r="AK44">
        <f t="shared" si="38"/>
        <v>1.9300000000000012E-2</v>
      </c>
      <c r="AL44">
        <f t="shared" si="30"/>
        <v>104.49555691453969</v>
      </c>
    </row>
    <row r="45" spans="1:38" x14ac:dyDescent="0.25">
      <c r="A45">
        <v>44</v>
      </c>
      <c r="B45">
        <f t="shared" si="31"/>
        <v>1.3691625964687597E-6</v>
      </c>
      <c r="C45">
        <f t="shared" si="32"/>
        <v>7.389615786526729E-6</v>
      </c>
      <c r="D45">
        <f t="shared" si="33"/>
        <v>1.1108749108732752E-5</v>
      </c>
      <c r="F45">
        <f t="shared" si="21"/>
        <v>0.60191678624361811</v>
      </c>
      <c r="G45">
        <f t="shared" si="22"/>
        <v>2.1836981082326528</v>
      </c>
      <c r="H45">
        <v>0</v>
      </c>
      <c r="I45">
        <v>0</v>
      </c>
      <c r="K45">
        <v>0</v>
      </c>
      <c r="L45">
        <f t="shared" si="23"/>
        <v>247.87922061357858</v>
      </c>
      <c r="M45">
        <f t="shared" si="24"/>
        <v>219.07468777610688</v>
      </c>
      <c r="O45">
        <v>0</v>
      </c>
      <c r="P45">
        <f t="shared" si="25"/>
        <v>12.512590160173101</v>
      </c>
      <c r="Q45">
        <v>0</v>
      </c>
      <c r="S45">
        <f t="shared" si="5"/>
        <v>41.213203435596427</v>
      </c>
      <c r="T45">
        <v>0</v>
      </c>
      <c r="U45">
        <v>0</v>
      </c>
      <c r="X45">
        <f t="shared" si="34"/>
        <v>4.2999999999999983E-3</v>
      </c>
      <c r="Y45">
        <f t="shared" si="6"/>
        <v>124.21392484329105</v>
      </c>
      <c r="Z45">
        <f t="shared" si="35"/>
        <v>4.6398396508678472E-3</v>
      </c>
      <c r="AA45">
        <f t="shared" si="36"/>
        <v>1.1536134948312113E-2</v>
      </c>
      <c r="AB45">
        <f t="shared" si="26"/>
        <v>126.46534943274381</v>
      </c>
      <c r="AC45">
        <f t="shared" si="27"/>
        <v>92.64733676383932</v>
      </c>
      <c r="AE45">
        <f t="shared" si="39"/>
        <v>2.0875864267595788E-3</v>
      </c>
      <c r="AF45">
        <f t="shared" si="28"/>
        <v>89.725456524005565</v>
      </c>
      <c r="AH45">
        <f t="shared" si="37"/>
        <v>1.4691291129315321E-2</v>
      </c>
      <c r="AI45">
        <f t="shared" si="29"/>
        <v>126.68110513812424</v>
      </c>
      <c r="AK45">
        <f t="shared" si="38"/>
        <v>1.9400000000000011E-2</v>
      </c>
      <c r="AL45">
        <f t="shared" si="30"/>
        <v>103.96570427037599</v>
      </c>
    </row>
    <row r="46" spans="1:38" x14ac:dyDescent="0.25">
      <c r="A46">
        <v>45</v>
      </c>
      <c r="B46">
        <f t="shared" si="31"/>
        <v>1.4010035870843122E-6</v>
      </c>
      <c r="C46">
        <f t="shared" si="32"/>
        <v>7.4128298243316432E-6</v>
      </c>
      <c r="D46">
        <f t="shared" si="33"/>
        <v>1.1110970550201832E-5</v>
      </c>
      <c r="F46">
        <f t="shared" si="21"/>
        <v>0.61591485103998134</v>
      </c>
      <c r="G46">
        <f t="shared" si="22"/>
        <v>2.1697000434362894</v>
      </c>
      <c r="H46">
        <v>0</v>
      </c>
      <c r="I46">
        <v>0</v>
      </c>
      <c r="K46">
        <v>0</v>
      </c>
      <c r="L46">
        <f t="shared" si="23"/>
        <v>247.87922061357858</v>
      </c>
      <c r="M46">
        <f t="shared" si="24"/>
        <v>217.84540050483506</v>
      </c>
      <c r="O46">
        <v>0</v>
      </c>
      <c r="P46">
        <f t="shared" si="25"/>
        <v>12.432381248889939</v>
      </c>
      <c r="Q46">
        <v>0</v>
      </c>
      <c r="S46">
        <f t="shared" si="5"/>
        <v>41.213203435596427</v>
      </c>
      <c r="T46">
        <v>0</v>
      </c>
      <c r="U46">
        <v>0</v>
      </c>
      <c r="X46">
        <f t="shared" si="34"/>
        <v>4.3999999999999985E-3</v>
      </c>
      <c r="Y46">
        <f t="shared" si="6"/>
        <v>125.02475569140232</v>
      </c>
      <c r="Z46">
        <f t="shared" si="35"/>
        <v>4.6912911293152991E-3</v>
      </c>
      <c r="AA46">
        <f t="shared" si="36"/>
        <v>1.1684683469864661E-2</v>
      </c>
      <c r="AB46">
        <f t="shared" si="26"/>
        <v>126.68110513812415</v>
      </c>
      <c r="AC46">
        <f t="shared" si="27"/>
        <v>91.86024849452707</v>
      </c>
      <c r="AE46">
        <f t="shared" si="39"/>
        <v>2.1361349483121272E-3</v>
      </c>
      <c r="AF46">
        <f t="shared" si="28"/>
        <v>89.468220898857012</v>
      </c>
      <c r="AH46">
        <f t="shared" si="37"/>
        <v>1.4742742607762774E-2</v>
      </c>
      <c r="AI46">
        <f t="shared" si="29"/>
        <v>126.86376314083107</v>
      </c>
      <c r="AK46">
        <f t="shared" si="38"/>
        <v>1.950000000000001E-2</v>
      </c>
      <c r="AL46">
        <f t="shared" si="30"/>
        <v>103.4358516262123</v>
      </c>
    </row>
    <row r="47" spans="1:38" x14ac:dyDescent="0.25">
      <c r="A47">
        <v>46</v>
      </c>
      <c r="B47">
        <f t="shared" si="31"/>
        <v>1.4328445776998647E-6</v>
      </c>
      <c r="C47">
        <f t="shared" si="32"/>
        <v>7.4360438621365575E-6</v>
      </c>
      <c r="D47">
        <f t="shared" si="33"/>
        <v>1.1113191991670912E-5</v>
      </c>
      <c r="F47">
        <f t="shared" si="21"/>
        <v>0.62991291583634446</v>
      </c>
      <c r="G47">
        <f t="shared" si="22"/>
        <v>2.1557019786399261</v>
      </c>
      <c r="H47">
        <v>0</v>
      </c>
      <c r="I47">
        <v>0</v>
      </c>
      <c r="K47">
        <v>0</v>
      </c>
      <c r="L47">
        <f t="shared" si="23"/>
        <v>247.87922061357858</v>
      </c>
      <c r="M47">
        <f t="shared" si="24"/>
        <v>216.59444911459531</v>
      </c>
      <c r="O47">
        <v>0</v>
      </c>
      <c r="P47">
        <f t="shared" si="25"/>
        <v>12.352172337606776</v>
      </c>
      <c r="Q47">
        <v>0</v>
      </c>
      <c r="S47">
        <f t="shared" si="5"/>
        <v>41.213203435596427</v>
      </c>
      <c r="T47">
        <v>0</v>
      </c>
      <c r="U47">
        <v>0</v>
      </c>
      <c r="X47">
        <f t="shared" si="34"/>
        <v>4.4999999999999988E-3</v>
      </c>
      <c r="Y47">
        <f t="shared" si="6"/>
        <v>125.71220220006785</v>
      </c>
      <c r="Z47">
        <f t="shared" si="35"/>
        <v>4.742742607762751E-3</v>
      </c>
      <c r="AA47">
        <f t="shared" si="36"/>
        <v>1.1833231991417208E-2</v>
      </c>
      <c r="AB47">
        <f t="shared" si="26"/>
        <v>126.863763140831</v>
      </c>
      <c r="AC47">
        <f t="shared" si="27"/>
        <v>91.073160225214821</v>
      </c>
      <c r="AE47">
        <f t="shared" si="39"/>
        <v>2.1846834698646756E-3</v>
      </c>
      <c r="AF47">
        <f t="shared" si="28"/>
        <v>89.210985273708445</v>
      </c>
      <c r="AH47">
        <f t="shared" si="37"/>
        <v>1.4794194086210227E-2</v>
      </c>
      <c r="AI47">
        <f t="shared" si="29"/>
        <v>127.01327571819687</v>
      </c>
      <c r="AK47">
        <f t="shared" si="38"/>
        <v>1.960000000000001E-2</v>
      </c>
      <c r="AL47">
        <f t="shared" si="30"/>
        <v>102.9059989820486</v>
      </c>
    </row>
    <row r="48" spans="1:38" x14ac:dyDescent="0.25">
      <c r="A48">
        <v>47</v>
      </c>
      <c r="B48">
        <f t="shared" si="31"/>
        <v>1.4646855683154172E-6</v>
      </c>
      <c r="C48">
        <f t="shared" si="32"/>
        <v>7.4592578999414718E-6</v>
      </c>
      <c r="D48">
        <f t="shared" si="33"/>
        <v>1.1115413433139992E-5</v>
      </c>
      <c r="F48">
        <f t="shared" si="21"/>
        <v>0.64391098063270769</v>
      </c>
      <c r="G48">
        <f t="shared" si="22"/>
        <v>2.1417039138435627</v>
      </c>
      <c r="H48">
        <v>0</v>
      </c>
      <c r="I48">
        <v>0</v>
      </c>
      <c r="K48">
        <v>0</v>
      </c>
      <c r="L48">
        <f t="shared" si="23"/>
        <v>247.87922061357858</v>
      </c>
      <c r="M48">
        <f t="shared" si="24"/>
        <v>215.3221542977119</v>
      </c>
      <c r="O48">
        <v>0</v>
      </c>
      <c r="P48">
        <f t="shared" si="25"/>
        <v>12.271963426323612</v>
      </c>
      <c r="Q48">
        <v>0</v>
      </c>
      <c r="S48">
        <f t="shared" si="5"/>
        <v>41.213203435596427</v>
      </c>
      <c r="T48">
        <v>0</v>
      </c>
      <c r="U48">
        <v>0</v>
      </c>
      <c r="X48">
        <f t="shared" si="34"/>
        <v>4.5999999999999991E-3</v>
      </c>
      <c r="Y48">
        <f t="shared" si="6"/>
        <v>126.27558594258001</v>
      </c>
      <c r="Z48">
        <f t="shared" si="35"/>
        <v>4.7941940862102029E-3</v>
      </c>
      <c r="AA48">
        <f t="shared" si="36"/>
        <v>1.1981780512969756E-2</v>
      </c>
      <c r="AB48">
        <f t="shared" si="26"/>
        <v>127.01327571819679</v>
      </c>
      <c r="AC48">
        <f t="shared" si="27"/>
        <v>90.286071955902571</v>
      </c>
      <c r="AE48">
        <f t="shared" si="39"/>
        <v>2.2332319914172239E-3</v>
      </c>
      <c r="AF48">
        <f t="shared" si="28"/>
        <v>88.953749648559892</v>
      </c>
      <c r="AH48">
        <f t="shared" si="37"/>
        <v>1.4845645564657679E-2</v>
      </c>
      <c r="AI48">
        <f t="shared" si="29"/>
        <v>127.12960380738876</v>
      </c>
      <c r="AK48">
        <f t="shared" si="38"/>
        <v>1.9700000000000009E-2</v>
      </c>
      <c r="AL48">
        <f t="shared" si="30"/>
        <v>102.3761463378849</v>
      </c>
    </row>
    <row r="49" spans="1:38" x14ac:dyDescent="0.25">
      <c r="A49">
        <v>48</v>
      </c>
      <c r="B49">
        <f t="shared" si="31"/>
        <v>1.4965265589309697E-6</v>
      </c>
      <c r="C49">
        <f t="shared" si="32"/>
        <v>7.482471937746386E-6</v>
      </c>
      <c r="D49">
        <f t="shared" si="33"/>
        <v>1.1117634874609072E-5</v>
      </c>
      <c r="F49">
        <f t="shared" si="21"/>
        <v>0.65790904542907092</v>
      </c>
      <c r="G49">
        <f t="shared" si="22"/>
        <v>2.1277058490471994</v>
      </c>
      <c r="H49">
        <v>0</v>
      </c>
      <c r="I49">
        <v>0</v>
      </c>
      <c r="K49">
        <v>0</v>
      </c>
      <c r="L49">
        <f t="shared" si="23"/>
        <v>247.87922061357858</v>
      </c>
      <c r="M49">
        <f t="shared" si="24"/>
        <v>214.02884183481311</v>
      </c>
      <c r="O49">
        <v>0</v>
      </c>
      <c r="P49">
        <f t="shared" si="25"/>
        <v>12.191754515040451</v>
      </c>
      <c r="Q49">
        <v>0</v>
      </c>
      <c r="S49">
        <f t="shared" si="5"/>
        <v>41.213203435596427</v>
      </c>
      <c r="T49">
        <v>0</v>
      </c>
      <c r="U49">
        <v>0</v>
      </c>
      <c r="X49">
        <f t="shared" si="34"/>
        <v>4.6999999999999993E-3</v>
      </c>
      <c r="Y49">
        <f t="shared" si="6"/>
        <v>126.71435092720311</v>
      </c>
      <c r="Z49">
        <f t="shared" si="35"/>
        <v>4.8456455646576548E-3</v>
      </c>
      <c r="AA49">
        <f t="shared" si="36"/>
        <v>1.2130329034522304E-2</v>
      </c>
      <c r="AB49">
        <f t="shared" si="26"/>
        <v>127.12960380738872</v>
      </c>
      <c r="AC49">
        <f t="shared" si="27"/>
        <v>89.498983686590307</v>
      </c>
      <c r="AE49">
        <f t="shared" si="39"/>
        <v>2.2817805129697723E-3</v>
      </c>
      <c r="AF49">
        <f t="shared" si="28"/>
        <v>88.696514023411325</v>
      </c>
      <c r="AH49">
        <f t="shared" si="37"/>
        <v>1.4897097043105132E-2</v>
      </c>
      <c r="AI49">
        <f t="shared" si="29"/>
        <v>127.21271701561457</v>
      </c>
      <c r="AK49">
        <f t="shared" si="38"/>
        <v>1.9800000000000009E-2</v>
      </c>
      <c r="AL49">
        <f t="shared" si="30"/>
        <v>101.84629369372121</v>
      </c>
    </row>
    <row r="50" spans="1:38" x14ac:dyDescent="0.25">
      <c r="A50">
        <v>49</v>
      </c>
      <c r="B50">
        <f t="shared" si="31"/>
        <v>1.5283675495465221E-6</v>
      </c>
      <c r="C50">
        <f t="shared" si="32"/>
        <v>7.5056859755513003E-6</v>
      </c>
      <c r="D50">
        <f t="shared" si="33"/>
        <v>1.1119856316078152E-5</v>
      </c>
      <c r="F50">
        <f t="shared" si="21"/>
        <v>0.67190711022543403</v>
      </c>
      <c r="G50">
        <f t="shared" si="22"/>
        <v>2.1137077842508365</v>
      </c>
      <c r="H50">
        <v>0</v>
      </c>
      <c r="I50">
        <v>0</v>
      </c>
      <c r="K50">
        <v>0</v>
      </c>
      <c r="L50">
        <f t="shared" si="23"/>
        <v>247.87922061357858</v>
      </c>
      <c r="M50">
        <f t="shared" si="24"/>
        <v>212.71484251162184</v>
      </c>
      <c r="O50">
        <v>0</v>
      </c>
      <c r="P50">
        <f t="shared" si="25"/>
        <v>12.111545603757293</v>
      </c>
      <c r="Q50">
        <v>0</v>
      </c>
      <c r="S50">
        <f t="shared" si="5"/>
        <v>41.213203435596427</v>
      </c>
      <c r="T50">
        <v>0</v>
      </c>
      <c r="U50">
        <v>0</v>
      </c>
      <c r="X50">
        <f t="shared" si="34"/>
        <v>4.7999999999999996E-3</v>
      </c>
      <c r="Y50">
        <f t="shared" si="6"/>
        <v>127.02806414587003</v>
      </c>
      <c r="Z50">
        <f t="shared" si="35"/>
        <v>4.8970970431051067E-3</v>
      </c>
      <c r="AA50">
        <f t="shared" si="36"/>
        <v>1.2278877556074852E-2</v>
      </c>
      <c r="AB50">
        <f t="shared" si="26"/>
        <v>127.21271701561454</v>
      </c>
      <c r="AC50">
        <f t="shared" si="27"/>
        <v>88.711895417278043</v>
      </c>
      <c r="AE50">
        <f t="shared" si="39"/>
        <v>2.3303290345223207E-3</v>
      </c>
      <c r="AF50">
        <f t="shared" si="28"/>
        <v>88.439278398262772</v>
      </c>
      <c r="AH50">
        <f t="shared" si="37"/>
        <v>1.4948548521552585E-2</v>
      </c>
      <c r="AI50">
        <f t="shared" si="29"/>
        <v>127.2625936280633</v>
      </c>
      <c r="AK50">
        <f t="shared" si="38"/>
        <v>1.9900000000000008E-2</v>
      </c>
      <c r="AL50">
        <f t="shared" si="30"/>
        <v>101.31644104955751</v>
      </c>
    </row>
    <row r="51" spans="1:38" x14ac:dyDescent="0.25">
      <c r="A51">
        <v>50</v>
      </c>
      <c r="B51">
        <f t="shared" si="31"/>
        <v>1.5602085401620746E-6</v>
      </c>
      <c r="C51">
        <f t="shared" si="32"/>
        <v>7.5289000133562146E-6</v>
      </c>
      <c r="D51">
        <f t="shared" si="33"/>
        <v>1.1122077757547232E-5</v>
      </c>
      <c r="F51">
        <f t="shared" si="21"/>
        <v>0.68590517502179726</v>
      </c>
      <c r="G51">
        <f t="shared" si="22"/>
        <v>2.0997097194544727</v>
      </c>
      <c r="H51">
        <v>0</v>
      </c>
      <c r="I51">
        <v>0</v>
      </c>
      <c r="K51">
        <v>0</v>
      </c>
      <c r="L51">
        <f t="shared" si="23"/>
        <v>247.87922061357858</v>
      </c>
      <c r="M51">
        <f t="shared" si="24"/>
        <v>211.38049203455734</v>
      </c>
      <c r="O51">
        <v>0</v>
      </c>
      <c r="P51">
        <f t="shared" si="25"/>
        <v>12.031336692474127</v>
      </c>
      <c r="Q51">
        <v>0</v>
      </c>
      <c r="S51">
        <f t="shared" si="5"/>
        <v>41.213203435596427</v>
      </c>
      <c r="T51">
        <v>0</v>
      </c>
      <c r="U51">
        <v>0</v>
      </c>
      <c r="X51">
        <f t="shared" si="34"/>
        <v>4.8999999999999998E-3</v>
      </c>
      <c r="Y51">
        <f t="shared" si="6"/>
        <v>127.21641600150903</v>
      </c>
      <c r="Z51">
        <f t="shared" si="35"/>
        <v>4.9485485215525586E-3</v>
      </c>
      <c r="AA51">
        <f t="shared" si="36"/>
        <v>1.2427426077627399E-2</v>
      </c>
      <c r="AB51">
        <f t="shared" si="26"/>
        <v>127.26259362806329</v>
      </c>
      <c r="AC51">
        <f t="shared" si="27"/>
        <v>87.924807147965794</v>
      </c>
      <c r="AE51">
        <f t="shared" si="39"/>
        <v>2.378877556074869E-3</v>
      </c>
      <c r="AF51">
        <f t="shared" si="28"/>
        <v>88.182042773114205</v>
      </c>
      <c r="AH51">
        <f t="shared" si="37"/>
        <v>1.5000000000000038E-2</v>
      </c>
      <c r="AI51">
        <f t="shared" si="29"/>
        <v>127.27922061357856</v>
      </c>
      <c r="AK51">
        <f t="shared" si="38"/>
        <v>2.0000000000000007E-2</v>
      </c>
      <c r="AL51">
        <f t="shared" si="30"/>
        <v>100.78658840539381</v>
      </c>
    </row>
    <row r="52" spans="1:38" x14ac:dyDescent="0.25">
      <c r="A52">
        <v>51</v>
      </c>
      <c r="B52">
        <f t="shared" si="31"/>
        <v>1.5920495307776271E-6</v>
      </c>
      <c r="C52">
        <f t="shared" si="32"/>
        <v>7.5521140511611289E-6</v>
      </c>
      <c r="D52">
        <f t="shared" si="33"/>
        <v>1.1124299199016312E-5</v>
      </c>
      <c r="F52">
        <f t="shared" si="21"/>
        <v>0.69990323981816038</v>
      </c>
      <c r="G52">
        <f t="shared" si="22"/>
        <v>2.0857116546581098</v>
      </c>
      <c r="H52">
        <v>0</v>
      </c>
      <c r="K52">
        <v>0</v>
      </c>
      <c r="L52">
        <f t="shared" si="23"/>
        <v>247.87922061357858</v>
      </c>
      <c r="M52">
        <f t="shared" si="24"/>
        <v>210.02613094517005</v>
      </c>
      <c r="O52">
        <v>0</v>
      </c>
      <c r="P52">
        <f t="shared" si="25"/>
        <v>11.951127781190969</v>
      </c>
      <c r="S52">
        <f t="shared" si="5"/>
        <v>41.213203435596427</v>
      </c>
      <c r="T52">
        <v>0</v>
      </c>
      <c r="X52">
        <f t="shared" si="34"/>
        <v>5.0000000000000001E-3</v>
      </c>
      <c r="Y52">
        <f t="shared" si="6"/>
        <v>127.27922061357856</v>
      </c>
      <c r="Z52">
        <f t="shared" si="35"/>
        <v>5.0000000000000105E-3</v>
      </c>
      <c r="AB52">
        <f t="shared" si="26"/>
        <v>127.27922061357856</v>
      </c>
      <c r="AE52">
        <f t="shared" si="39"/>
        <v>2.4274260776274174E-3</v>
      </c>
      <c r="AF52">
        <f t="shared" si="28"/>
        <v>87.924807147965652</v>
      </c>
    </row>
    <row r="53" spans="1:38" x14ac:dyDescent="0.25">
      <c r="A53">
        <v>52</v>
      </c>
      <c r="B53">
        <f t="shared" si="31"/>
        <v>1.6238905213931796E-6</v>
      </c>
      <c r="C53">
        <f t="shared" si="32"/>
        <v>7.5753280889660431E-6</v>
      </c>
      <c r="D53">
        <f t="shared" si="33"/>
        <v>1.1126520640485392E-5</v>
      </c>
      <c r="F53">
        <f t="shared" si="21"/>
        <v>0.71390130461452361</v>
      </c>
      <c r="G53">
        <f t="shared" si="22"/>
        <v>2.071713589861746</v>
      </c>
      <c r="H53">
        <v>0</v>
      </c>
      <c r="K53">
        <v>0</v>
      </c>
      <c r="L53">
        <f t="shared" si="23"/>
        <v>247.87922061357858</v>
      </c>
      <c r="M53">
        <f t="shared" si="24"/>
        <v>208.65210453343042</v>
      </c>
      <c r="O53">
        <v>0</v>
      </c>
      <c r="P53">
        <f t="shared" si="25"/>
        <v>11.870918869907804</v>
      </c>
      <c r="S53">
        <f t="shared" si="5"/>
        <v>41.213203435596427</v>
      </c>
      <c r="T53">
        <v>0</v>
      </c>
      <c r="X53">
        <f t="shared" si="34"/>
        <v>5.1000000000000004E-3</v>
      </c>
      <c r="Y53">
        <f t="shared" si="6"/>
        <v>127.21641600150903</v>
      </c>
    </row>
    <row r="54" spans="1:38" x14ac:dyDescent="0.25">
      <c r="A54">
        <v>53</v>
      </c>
      <c r="B54">
        <f t="shared" si="31"/>
        <v>1.6557315120087321E-6</v>
      </c>
      <c r="C54">
        <f t="shared" si="32"/>
        <v>7.5985421267709574E-6</v>
      </c>
      <c r="D54">
        <f t="shared" si="33"/>
        <v>1.1128742081954472E-5</v>
      </c>
      <c r="F54">
        <f t="shared" si="21"/>
        <v>0.72789936941088684</v>
      </c>
      <c r="G54">
        <f t="shared" si="22"/>
        <v>2.0577155250653831</v>
      </c>
      <c r="H54">
        <v>0</v>
      </c>
      <c r="K54">
        <v>0</v>
      </c>
      <c r="L54">
        <f t="shared" si="23"/>
        <v>247.87922061357858</v>
      </c>
      <c r="M54">
        <f t="shared" si="24"/>
        <v>207.25876274989457</v>
      </c>
      <c r="O54">
        <v>0</v>
      </c>
      <c r="P54">
        <f t="shared" si="25"/>
        <v>11.790709958624644</v>
      </c>
      <c r="S54">
        <f t="shared" si="5"/>
        <v>41.213203435596427</v>
      </c>
      <c r="T54">
        <v>0</v>
      </c>
      <c r="X54">
        <f t="shared" si="34"/>
        <v>5.2000000000000006E-3</v>
      </c>
      <c r="Y54">
        <f t="shared" si="6"/>
        <v>127.02806414587003</v>
      </c>
    </row>
    <row r="55" spans="1:38" x14ac:dyDescent="0.25">
      <c r="A55">
        <v>54</v>
      </c>
      <c r="B55">
        <f t="shared" si="31"/>
        <v>1.6875725026242846E-6</v>
      </c>
      <c r="C55">
        <f t="shared" si="32"/>
        <v>7.6217561645758717E-6</v>
      </c>
      <c r="D55">
        <f t="shared" si="33"/>
        <v>1.1130963523423552E-5</v>
      </c>
      <c r="F55">
        <f t="shared" si="21"/>
        <v>0.74189743420724996</v>
      </c>
      <c r="G55">
        <f t="shared" si="22"/>
        <v>2.0437174602690198</v>
      </c>
      <c r="H55">
        <v>0</v>
      </c>
      <c r="K55">
        <v>0</v>
      </c>
      <c r="L55">
        <f t="shared" si="23"/>
        <v>247.87922061357858</v>
      </c>
      <c r="M55">
        <f t="shared" si="24"/>
        <v>205.84646011676864</v>
      </c>
      <c r="O55">
        <v>0</v>
      </c>
      <c r="P55">
        <f t="shared" si="25"/>
        <v>11.710501047341484</v>
      </c>
      <c r="S55">
        <f t="shared" si="5"/>
        <v>41.213203435596427</v>
      </c>
      <c r="T55">
        <v>0</v>
      </c>
      <c r="X55">
        <f t="shared" si="34"/>
        <v>5.3000000000000009E-3</v>
      </c>
      <c r="Y55">
        <f t="shared" si="6"/>
        <v>126.71435092720311</v>
      </c>
    </row>
    <row r="56" spans="1:38" x14ac:dyDescent="0.25">
      <c r="A56">
        <v>55</v>
      </c>
      <c r="B56">
        <f t="shared" si="31"/>
        <v>1.7194134932398371E-6</v>
      </c>
      <c r="C56">
        <f t="shared" si="32"/>
        <v>7.644970202380786E-6</v>
      </c>
      <c r="D56">
        <f t="shared" si="33"/>
        <v>1.1133184964892632E-5</v>
      </c>
      <c r="F56">
        <f t="shared" si="21"/>
        <v>0.75589549900361319</v>
      </c>
      <c r="G56">
        <f t="shared" si="22"/>
        <v>2.0297193954726565</v>
      </c>
      <c r="H56">
        <v>0</v>
      </c>
      <c r="K56">
        <v>0</v>
      </c>
      <c r="L56">
        <f t="shared" si="23"/>
        <v>247.87922061357858</v>
      </c>
      <c r="M56">
        <f t="shared" si="24"/>
        <v>204.41555563789441</v>
      </c>
      <c r="O56">
        <v>0</v>
      </c>
      <c r="P56">
        <f t="shared" si="25"/>
        <v>11.630292136058321</v>
      </c>
      <c r="S56">
        <f t="shared" si="5"/>
        <v>41.213203435596427</v>
      </c>
      <c r="T56">
        <v>0</v>
      </c>
      <c r="X56">
        <f t="shared" si="34"/>
        <v>5.4000000000000012E-3</v>
      </c>
      <c r="Y56">
        <f t="shared" si="6"/>
        <v>126.27558594258001</v>
      </c>
    </row>
    <row r="57" spans="1:38" x14ac:dyDescent="0.25">
      <c r="A57">
        <v>56</v>
      </c>
      <c r="B57">
        <f t="shared" si="31"/>
        <v>1.7512544838553896E-6</v>
      </c>
      <c r="C57">
        <f t="shared" si="32"/>
        <v>7.6681842401856994E-6</v>
      </c>
      <c r="D57">
        <f t="shared" si="33"/>
        <v>1.1135406406361712E-5</v>
      </c>
      <c r="F57">
        <f t="shared" si="21"/>
        <v>0.76989356379997642</v>
      </c>
      <c r="G57">
        <f t="shared" si="22"/>
        <v>2.0157213306762936</v>
      </c>
      <c r="H57">
        <v>0</v>
      </c>
      <c r="K57">
        <v>0</v>
      </c>
      <c r="L57">
        <f t="shared" si="23"/>
        <v>247.87922061357858</v>
      </c>
      <c r="M57">
        <f t="shared" si="24"/>
        <v>202.96641270767935</v>
      </c>
      <c r="O57">
        <v>0</v>
      </c>
      <c r="P57">
        <f t="shared" si="25"/>
        <v>11.550083224775161</v>
      </c>
      <c r="S57">
        <f t="shared" si="5"/>
        <v>41.213203435596427</v>
      </c>
      <c r="T57">
        <v>0</v>
      </c>
      <c r="X57">
        <f t="shared" si="34"/>
        <v>5.5000000000000014E-3</v>
      </c>
      <c r="Y57">
        <f t="shared" si="6"/>
        <v>125.71220220006785</v>
      </c>
    </row>
    <row r="58" spans="1:38" x14ac:dyDescent="0.25">
      <c r="A58">
        <v>57</v>
      </c>
      <c r="B58">
        <f t="shared" si="31"/>
        <v>1.7830954744709421E-6</v>
      </c>
      <c r="C58">
        <f t="shared" si="32"/>
        <v>7.6913982779906128E-6</v>
      </c>
      <c r="D58">
        <f t="shared" si="33"/>
        <v>1.1137627847830792E-5</v>
      </c>
      <c r="F58">
        <f t="shared" si="21"/>
        <v>0.78389162859633954</v>
      </c>
      <c r="G58">
        <f t="shared" si="22"/>
        <v>2.0017232658799307</v>
      </c>
      <c r="H58">
        <v>0</v>
      </c>
      <c r="K58">
        <v>0</v>
      </c>
      <c r="L58">
        <f t="shared" si="23"/>
        <v>247.87922061357858</v>
      </c>
      <c r="M58">
        <f t="shared" si="24"/>
        <v>201.49939901899344</v>
      </c>
      <c r="O58">
        <v>0</v>
      </c>
      <c r="P58">
        <f t="shared" si="25"/>
        <v>11.469874313492003</v>
      </c>
      <c r="S58">
        <f t="shared" si="5"/>
        <v>41.213203435596427</v>
      </c>
      <c r="T58">
        <v>0</v>
      </c>
      <c r="X58">
        <f t="shared" si="34"/>
        <v>5.6000000000000017E-3</v>
      </c>
      <c r="Y58">
        <f t="shared" si="6"/>
        <v>125.02475569140232</v>
      </c>
    </row>
    <row r="59" spans="1:38" x14ac:dyDescent="0.25">
      <c r="A59">
        <v>58</v>
      </c>
      <c r="B59">
        <f t="shared" si="31"/>
        <v>1.8149364650864946E-6</v>
      </c>
      <c r="C59">
        <f t="shared" si="32"/>
        <v>7.7146123157955262E-6</v>
      </c>
      <c r="D59">
        <f t="shared" si="33"/>
        <v>1.1139849289299872E-5</v>
      </c>
      <c r="F59">
        <f t="shared" si="21"/>
        <v>0.79788969339270277</v>
      </c>
      <c r="G59">
        <f t="shared" si="22"/>
        <v>1.987725201083568</v>
      </c>
      <c r="H59">
        <v>0</v>
      </c>
      <c r="K59">
        <v>0</v>
      </c>
      <c r="L59">
        <f t="shared" si="23"/>
        <v>247.87922061357858</v>
      </c>
      <c r="M59">
        <f t="shared" si="24"/>
        <v>200.01488647005698</v>
      </c>
      <c r="O59">
        <v>0</v>
      </c>
      <c r="P59">
        <f t="shared" si="25"/>
        <v>11.389665402208845</v>
      </c>
      <c r="S59">
        <f t="shared" si="5"/>
        <v>41.213203435596427</v>
      </c>
      <c r="T59">
        <v>0</v>
      </c>
      <c r="X59">
        <f t="shared" si="34"/>
        <v>5.7000000000000019E-3</v>
      </c>
      <c r="Y59">
        <f t="shared" si="6"/>
        <v>124.21392484329104</v>
      </c>
    </row>
    <row r="60" spans="1:38" x14ac:dyDescent="0.25">
      <c r="A60">
        <v>59</v>
      </c>
      <c r="B60">
        <f t="shared" si="31"/>
        <v>1.8467774557020471E-6</v>
      </c>
      <c r="C60">
        <f t="shared" si="32"/>
        <v>7.7378263536004397E-6</v>
      </c>
      <c r="D60">
        <f t="shared" si="33"/>
        <v>1.1142070730768952E-5</v>
      </c>
      <c r="F60">
        <f t="shared" si="21"/>
        <v>0.81188775818906589</v>
      </c>
      <c r="G60">
        <f t="shared" si="22"/>
        <v>1.9737271362872053</v>
      </c>
      <c r="H60">
        <v>0</v>
      </c>
      <c r="K60">
        <v>0</v>
      </c>
      <c r="L60">
        <f t="shared" si="23"/>
        <v>247.87922061357858</v>
      </c>
      <c r="M60">
        <f t="shared" si="24"/>
        <v>198.51325107034211</v>
      </c>
      <c r="O60">
        <v>0</v>
      </c>
      <c r="P60">
        <f t="shared" si="25"/>
        <v>11.309456490925685</v>
      </c>
      <c r="S60">
        <f t="shared" si="5"/>
        <v>41.213203435596427</v>
      </c>
      <c r="T60">
        <v>0</v>
      </c>
      <c r="X60">
        <f t="shared" si="34"/>
        <v>5.8000000000000022E-3</v>
      </c>
      <c r="Y60">
        <f t="shared" si="6"/>
        <v>123.28050984788833</v>
      </c>
    </row>
    <row r="61" spans="1:38" x14ac:dyDescent="0.25">
      <c r="A61">
        <v>60</v>
      </c>
      <c r="B61">
        <f t="shared" si="31"/>
        <v>1.8786184463175996E-6</v>
      </c>
      <c r="C61">
        <f t="shared" si="32"/>
        <v>7.7610403914053531E-6</v>
      </c>
      <c r="D61">
        <f t="shared" si="33"/>
        <v>1.1144292172238032E-5</v>
      </c>
      <c r="F61">
        <f t="shared" si="21"/>
        <v>0.82588582298542912</v>
      </c>
      <c r="G61">
        <f t="shared" si="22"/>
        <v>1.9597290714908424</v>
      </c>
      <c r="H61">
        <v>0</v>
      </c>
      <c r="K61">
        <v>0</v>
      </c>
      <c r="L61">
        <f t="shared" si="23"/>
        <v>247.87922061357858</v>
      </c>
      <c r="M61">
        <f t="shared" si="24"/>
        <v>196.99487284551236</v>
      </c>
      <c r="O61">
        <v>0</v>
      </c>
      <c r="P61">
        <f t="shared" si="25"/>
        <v>11.229247579642527</v>
      </c>
      <c r="S61">
        <f t="shared" si="5"/>
        <v>41.213203435596427</v>
      </c>
      <c r="T61">
        <v>0</v>
      </c>
      <c r="X61">
        <f t="shared" si="34"/>
        <v>5.9000000000000025E-3</v>
      </c>
      <c r="Y61">
        <f t="shared" si="6"/>
        <v>122.22543187310207</v>
      </c>
    </row>
    <row r="62" spans="1:38" x14ac:dyDescent="0.25">
      <c r="A62">
        <v>61</v>
      </c>
      <c r="B62">
        <f t="shared" si="31"/>
        <v>1.910459436933152E-6</v>
      </c>
      <c r="C62">
        <f t="shared" si="32"/>
        <v>7.7842544292102665E-6</v>
      </c>
      <c r="D62">
        <f t="shared" si="33"/>
        <v>1.1146513613707112E-5</v>
      </c>
      <c r="F62">
        <f t="shared" si="21"/>
        <v>0.83988388778179235</v>
      </c>
      <c r="G62">
        <f t="shared" si="22"/>
        <v>1.9457310066944795</v>
      </c>
      <c r="H62">
        <v>0</v>
      </c>
      <c r="K62">
        <v>0</v>
      </c>
      <c r="L62">
        <f t="shared" si="23"/>
        <v>247.87922061357858</v>
      </c>
      <c r="M62">
        <f t="shared" si="24"/>
        <v>195.46013574142393</v>
      </c>
      <c r="O62">
        <v>0</v>
      </c>
      <c r="P62">
        <f t="shared" si="25"/>
        <v>11.149038668359367</v>
      </c>
      <c r="S62">
        <f t="shared" si="5"/>
        <v>41.213203435596427</v>
      </c>
      <c r="T62">
        <v>0</v>
      </c>
      <c r="X62">
        <f t="shared" si="34"/>
        <v>6.0000000000000027E-3</v>
      </c>
      <c r="Y62">
        <f t="shared" si="6"/>
        <v>121.04973215351229</v>
      </c>
    </row>
    <row r="63" spans="1:38" x14ac:dyDescent="0.25">
      <c r="A63">
        <v>62</v>
      </c>
      <c r="B63">
        <f t="shared" si="31"/>
        <v>1.9423004275487045E-6</v>
      </c>
      <c r="C63">
        <f t="shared" si="32"/>
        <v>7.80746846701518E-6</v>
      </c>
      <c r="D63">
        <f t="shared" si="33"/>
        <v>1.1148735055176192E-5</v>
      </c>
      <c r="F63">
        <f t="shared" si="21"/>
        <v>0.85388195257815547</v>
      </c>
      <c r="G63">
        <f t="shared" si="22"/>
        <v>1.9317329418981166</v>
      </c>
      <c r="H63">
        <v>0</v>
      </c>
      <c r="K63">
        <v>0</v>
      </c>
      <c r="L63">
        <f t="shared" si="23"/>
        <v>247.87922061357858</v>
      </c>
      <c r="M63">
        <f t="shared" si="24"/>
        <v>193.90942752721284</v>
      </c>
      <c r="O63">
        <v>0</v>
      </c>
      <c r="P63">
        <f t="shared" si="25"/>
        <v>11.068829757076209</v>
      </c>
      <c r="S63">
        <f t="shared" si="5"/>
        <v>41.213203435596427</v>
      </c>
      <c r="T63">
        <v>0</v>
      </c>
      <c r="X63">
        <f t="shared" si="34"/>
        <v>6.100000000000003E-3</v>
      </c>
      <c r="Y63">
        <f t="shared" si="6"/>
        <v>119.75457096279827</v>
      </c>
    </row>
    <row r="64" spans="1:38" x14ac:dyDescent="0.25">
      <c r="A64">
        <v>63</v>
      </c>
      <c r="B64">
        <f t="shared" si="31"/>
        <v>1.974141418164257E-6</v>
      </c>
      <c r="C64">
        <f t="shared" si="32"/>
        <v>7.8306825048200934E-6</v>
      </c>
      <c r="D64">
        <f t="shared" si="33"/>
        <v>1.1150956496645272E-5</v>
      </c>
      <c r="F64">
        <f t="shared" si="21"/>
        <v>0.8678800173745187</v>
      </c>
      <c r="G64">
        <f t="shared" si="22"/>
        <v>1.9177348771017539</v>
      </c>
      <c r="H64">
        <v>0</v>
      </c>
      <c r="K64">
        <v>0</v>
      </c>
      <c r="L64">
        <f t="shared" si="23"/>
        <v>247.87922061357858</v>
      </c>
      <c r="M64">
        <f t="shared" si="24"/>
        <v>192.34313969749292</v>
      </c>
      <c r="O64">
        <v>0</v>
      </c>
      <c r="P64">
        <f t="shared" si="25"/>
        <v>10.988620845793051</v>
      </c>
      <c r="S64">
        <f t="shared" si="5"/>
        <v>41.213203435596427</v>
      </c>
      <c r="T64">
        <v>0</v>
      </c>
      <c r="X64">
        <f t="shared" si="34"/>
        <v>6.2000000000000033E-3</v>
      </c>
      <c r="Y64">
        <f t="shared" si="6"/>
        <v>118.34122646868852</v>
      </c>
    </row>
    <row r="65" spans="1:25" x14ac:dyDescent="0.25">
      <c r="A65">
        <v>64</v>
      </c>
      <c r="B65">
        <f t="shared" si="31"/>
        <v>2.0059824087798095E-6</v>
      </c>
      <c r="C65">
        <f t="shared" si="32"/>
        <v>7.8538965426250068E-6</v>
      </c>
      <c r="D65">
        <f t="shared" si="33"/>
        <v>1.1153177938114352E-5</v>
      </c>
      <c r="F65">
        <f t="shared" si="21"/>
        <v>0.88187808217088182</v>
      </c>
      <c r="G65">
        <f t="shared" si="22"/>
        <v>1.9037368123053913</v>
      </c>
      <c r="H65">
        <v>0</v>
      </c>
      <c r="K65">
        <v>0</v>
      </c>
      <c r="L65">
        <f t="shared" si="23"/>
        <v>247.87922061357858</v>
      </c>
      <c r="M65">
        <f t="shared" si="24"/>
        <v>190.7616673736884</v>
      </c>
      <c r="O65">
        <v>0</v>
      </c>
      <c r="P65">
        <f t="shared" si="25"/>
        <v>10.908411934509891</v>
      </c>
      <c r="S65">
        <f t="shared" si="5"/>
        <v>41.213203435596427</v>
      </c>
      <c r="T65">
        <v>0</v>
      </c>
      <c r="X65">
        <f t="shared" si="34"/>
        <v>6.3000000000000035E-3</v>
      </c>
      <c r="Y65">
        <f t="shared" si="6"/>
        <v>116.81109347156359</v>
      </c>
    </row>
    <row r="66" spans="1:25" x14ac:dyDescent="0.25">
      <c r="A66">
        <v>65</v>
      </c>
      <c r="B66">
        <f t="shared" si="31"/>
        <v>2.037823399395362E-6</v>
      </c>
      <c r="C66">
        <f t="shared" si="32"/>
        <v>7.8771105804299202E-6</v>
      </c>
      <c r="D66">
        <f t="shared" si="33"/>
        <v>1.1155399379583432E-5</v>
      </c>
      <c r="F66">
        <f t="shared" ref="F66:F97" si="40">Vbulk_min/Lp*B66</f>
        <v>0.89587614696724505</v>
      </c>
      <c r="G66">
        <f t="shared" ref="G66:G97" si="41">-((Vout+Vsr)*Nps/(Lp))*(C66-$B$202)+$F$202</f>
        <v>1.8897387475090284</v>
      </c>
      <c r="H66">
        <v>0</v>
      </c>
      <c r="K66">
        <v>0</v>
      </c>
      <c r="L66">
        <f t="shared" ref="L66:L97" si="42">Vbulk_max+Nps*(Vout+Vsr)</f>
        <v>247.87922061357858</v>
      </c>
      <c r="M66">
        <f t="shared" ref="M66:M97" si="43">EXP(-alpha*(D66-$C$201))*Nps*(Vout+Vsr)*COS(PI()*(D66-$C$201)/(t_res/(1 + 2*Nvalley)) ) + Vbulk_max</f>
        <v>189.16540920452661</v>
      </c>
      <c r="O66">
        <v>0</v>
      </c>
      <c r="P66">
        <f t="shared" ref="P66:P97" si="44">(eff+Vsr*Iout/Pout)*G66*Nps</f>
        <v>10.828203023226733</v>
      </c>
      <c r="S66">
        <f t="shared" ref="S66:S129" si="45">Vbulk_max/Nps+Vout</f>
        <v>41.213203435596427</v>
      </c>
      <c r="T66">
        <v>0</v>
      </c>
      <c r="X66">
        <f t="shared" si="34"/>
        <v>6.4000000000000038E-3</v>
      </c>
      <c r="Y66">
        <f t="shared" ref="Y66:Y129" si="46">ABS(SQRT(2)*Vac*SIN(2*PI()*fline*X66))</f>
        <v>115.16568202795646</v>
      </c>
    </row>
    <row r="67" spans="1:25" x14ac:dyDescent="0.25">
      <c r="A67">
        <v>66</v>
      </c>
      <c r="B67">
        <f t="shared" ref="B67:B98" si="47">ton/200+B66</f>
        <v>2.0696643900109145E-6</v>
      </c>
      <c r="C67">
        <f t="shared" ref="C67:C98" si="48">tdemag/200+C66</f>
        <v>7.9003246182348337E-6</v>
      </c>
      <c r="D67">
        <f t="shared" ref="D67:D98" si="49">D66+t_res/200</f>
        <v>1.1157620821052512E-5</v>
      </c>
      <c r="F67">
        <f t="shared" si="40"/>
        <v>0.90987421176360828</v>
      </c>
      <c r="G67">
        <f t="shared" si="41"/>
        <v>1.8757406827126655</v>
      </c>
      <c r="H67">
        <v>0</v>
      </c>
      <c r="K67">
        <v>0</v>
      </c>
      <c r="L67">
        <f t="shared" si="42"/>
        <v>247.87922061357858</v>
      </c>
      <c r="M67">
        <f t="shared" si="43"/>
        <v>187.55476726571567</v>
      </c>
      <c r="O67">
        <v>0</v>
      </c>
      <c r="P67">
        <f t="shared" si="44"/>
        <v>10.747994111943573</v>
      </c>
      <c r="S67">
        <f t="shared" si="45"/>
        <v>41.213203435596427</v>
      </c>
      <c r="T67">
        <v>0</v>
      </c>
      <c r="X67">
        <f t="shared" ref="X67:X98" si="50">1/(fline*200)+X66</f>
        <v>6.500000000000004E-3</v>
      </c>
      <c r="Y67">
        <f t="shared" si="46"/>
        <v>113.40661596030903</v>
      </c>
    </row>
    <row r="68" spans="1:25" x14ac:dyDescent="0.25">
      <c r="A68">
        <v>67</v>
      </c>
      <c r="B68">
        <f t="shared" si="47"/>
        <v>2.101505380626467E-6</v>
      </c>
      <c r="C68">
        <f t="shared" si="48"/>
        <v>7.9235386560397471E-6</v>
      </c>
      <c r="D68">
        <f t="shared" si="49"/>
        <v>1.1159842262521592E-5</v>
      </c>
      <c r="F68">
        <f t="shared" si="40"/>
        <v>0.92387227655997139</v>
      </c>
      <c r="G68">
        <f t="shared" si="41"/>
        <v>1.8617426179163028</v>
      </c>
      <c r="H68">
        <v>0</v>
      </c>
      <c r="K68">
        <v>0</v>
      </c>
      <c r="L68">
        <f t="shared" si="42"/>
        <v>247.87922061357858</v>
      </c>
      <c r="M68">
        <f t="shared" si="43"/>
        <v>185.93014695883221</v>
      </c>
      <c r="O68">
        <v>0</v>
      </c>
      <c r="P68">
        <f t="shared" si="44"/>
        <v>10.667785200660415</v>
      </c>
      <c r="S68">
        <f t="shared" si="45"/>
        <v>41.213203435596427</v>
      </c>
      <c r="T68">
        <v>0</v>
      </c>
      <c r="X68">
        <f t="shared" si="50"/>
        <v>6.6000000000000043E-3</v>
      </c>
      <c r="Y68">
        <f t="shared" si="46"/>
        <v>111.53563125445541</v>
      </c>
    </row>
    <row r="69" spans="1:25" x14ac:dyDescent="0.25">
      <c r="A69">
        <v>68</v>
      </c>
      <c r="B69">
        <f t="shared" si="47"/>
        <v>2.1333463712420195E-6</v>
      </c>
      <c r="C69">
        <f t="shared" si="48"/>
        <v>7.9467526938446605E-6</v>
      </c>
      <c r="D69">
        <f t="shared" si="49"/>
        <v>1.1162063703990671E-5</v>
      </c>
      <c r="F69">
        <f t="shared" si="40"/>
        <v>0.93787034135633462</v>
      </c>
      <c r="G69">
        <f t="shared" si="41"/>
        <v>1.8477445531199401</v>
      </c>
      <c r="H69">
        <v>0</v>
      </c>
      <c r="K69">
        <v>0</v>
      </c>
      <c r="L69">
        <f t="shared" si="42"/>
        <v>247.87922061357858</v>
      </c>
      <c r="M69">
        <f t="shared" si="43"/>
        <v>184.29195690944431</v>
      </c>
      <c r="O69">
        <v>0</v>
      </c>
      <c r="P69">
        <f t="shared" si="44"/>
        <v>10.587576289377257</v>
      </c>
      <c r="S69">
        <f t="shared" si="45"/>
        <v>41.213203435596427</v>
      </c>
      <c r="T69">
        <v>0</v>
      </c>
      <c r="X69">
        <f t="shared" si="50"/>
        <v>6.7000000000000046E-3</v>
      </c>
      <c r="Y69">
        <f t="shared" si="46"/>
        <v>109.55457434641365</v>
      </c>
    </row>
    <row r="70" spans="1:25" x14ac:dyDescent="0.25">
      <c r="A70">
        <v>69</v>
      </c>
      <c r="B70">
        <f t="shared" si="47"/>
        <v>2.165187361857572E-6</v>
      </c>
      <c r="C70">
        <f t="shared" si="48"/>
        <v>7.9699667316495739E-6</v>
      </c>
      <c r="D70">
        <f t="shared" si="49"/>
        <v>1.1164285145459751E-5</v>
      </c>
      <c r="F70">
        <f t="shared" si="40"/>
        <v>0.95186840615269774</v>
      </c>
      <c r="G70">
        <f t="shared" si="41"/>
        <v>1.8337464883235772</v>
      </c>
      <c r="H70">
        <v>0</v>
      </c>
      <c r="K70">
        <v>0</v>
      </c>
      <c r="L70">
        <f t="shared" si="42"/>
        <v>247.87922061357858</v>
      </c>
      <c r="M70">
        <f t="shared" si="43"/>
        <v>182.64060886449613</v>
      </c>
      <c r="O70">
        <v>0</v>
      </c>
      <c r="P70">
        <f t="shared" si="44"/>
        <v>10.507367378094097</v>
      </c>
      <c r="S70">
        <f t="shared" si="45"/>
        <v>41.213203435596427</v>
      </c>
      <c r="T70">
        <v>0</v>
      </c>
      <c r="X70">
        <f t="shared" si="50"/>
        <v>6.8000000000000048E-3</v>
      </c>
      <c r="Y70">
        <f t="shared" si="46"/>
        <v>107.46540030017599</v>
      </c>
    </row>
    <row r="71" spans="1:25" x14ac:dyDescent="0.25">
      <c r="A71">
        <v>70</v>
      </c>
      <c r="B71">
        <f t="shared" si="47"/>
        <v>2.1970283524731245E-6</v>
      </c>
      <c r="C71">
        <f t="shared" si="48"/>
        <v>7.9931807694544874E-6</v>
      </c>
      <c r="D71">
        <f t="shared" si="49"/>
        <v>1.1166506586928831E-5</v>
      </c>
      <c r="F71">
        <f t="shared" si="40"/>
        <v>0.96586647094906097</v>
      </c>
      <c r="G71">
        <f t="shared" si="41"/>
        <v>1.8197484235272143</v>
      </c>
      <c r="H71">
        <v>0</v>
      </c>
      <c r="K71">
        <v>0</v>
      </c>
      <c r="L71">
        <f t="shared" si="42"/>
        <v>247.87922061357858</v>
      </c>
      <c r="M71">
        <f t="shared" si="43"/>
        <v>180.97651758897877</v>
      </c>
      <c r="O71">
        <v>0</v>
      </c>
      <c r="P71">
        <f t="shared" si="44"/>
        <v>10.427158466810937</v>
      </c>
      <c r="S71">
        <f t="shared" si="45"/>
        <v>41.213203435596427</v>
      </c>
      <c r="T71">
        <v>0</v>
      </c>
      <c r="X71">
        <f t="shared" si="50"/>
        <v>6.9000000000000051E-3</v>
      </c>
      <c r="Y71">
        <f t="shared" si="46"/>
        <v>105.27017087829711</v>
      </c>
    </row>
    <row r="72" spans="1:25" x14ac:dyDescent="0.25">
      <c r="A72">
        <v>71</v>
      </c>
      <c r="B72">
        <f t="shared" si="47"/>
        <v>2.228869343088677E-6</v>
      </c>
      <c r="C72">
        <f t="shared" si="48"/>
        <v>8.0163948072594008E-6</v>
      </c>
      <c r="D72">
        <f t="shared" si="49"/>
        <v>1.1168728028397911E-5</v>
      </c>
      <c r="F72">
        <f t="shared" si="40"/>
        <v>0.9798645357454242</v>
      </c>
      <c r="G72">
        <f t="shared" si="41"/>
        <v>1.8057503587308514</v>
      </c>
      <c r="H72">
        <v>0</v>
      </c>
      <c r="K72">
        <v>0</v>
      </c>
      <c r="L72">
        <f t="shared" si="42"/>
        <v>247.87922061357858</v>
      </c>
      <c r="M72">
        <f t="shared" si="43"/>
        <v>179.300100761914</v>
      </c>
      <c r="O72">
        <v>0</v>
      </c>
      <c r="P72">
        <f t="shared" si="44"/>
        <v>10.346949555527779</v>
      </c>
      <c r="S72">
        <f t="shared" si="45"/>
        <v>41.213203435596427</v>
      </c>
      <c r="T72">
        <v>0</v>
      </c>
      <c r="X72">
        <f t="shared" si="50"/>
        <v>7.0000000000000053E-3</v>
      </c>
      <c r="Y72">
        <f t="shared" si="46"/>
        <v>102.97105250718306</v>
      </c>
    </row>
    <row r="73" spans="1:25" x14ac:dyDescent="0.25">
      <c r="A73">
        <v>72</v>
      </c>
      <c r="B73">
        <f t="shared" si="47"/>
        <v>2.2607103337042295E-6</v>
      </c>
      <c r="C73">
        <f t="shared" si="48"/>
        <v>8.0396088450643142E-6</v>
      </c>
      <c r="D73">
        <f t="shared" si="49"/>
        <v>1.1170949469866991E-5</v>
      </c>
      <c r="F73">
        <f t="shared" si="40"/>
        <v>0.99386260054178732</v>
      </c>
      <c r="G73">
        <f t="shared" si="41"/>
        <v>1.7917522939344888</v>
      </c>
      <c r="H73">
        <v>0</v>
      </c>
      <c r="K73">
        <v>0</v>
      </c>
      <c r="L73">
        <f t="shared" si="42"/>
        <v>247.87922061357858</v>
      </c>
      <c r="M73">
        <f t="shared" si="43"/>
        <v>177.61177887167685</v>
      </c>
      <c r="O73">
        <v>0</v>
      </c>
      <c r="P73">
        <f t="shared" si="44"/>
        <v>10.266740644244621</v>
      </c>
      <c r="S73">
        <f t="shared" si="45"/>
        <v>41.213203435596427</v>
      </c>
      <c r="T73">
        <v>0</v>
      </c>
      <c r="X73">
        <f t="shared" si="50"/>
        <v>7.1000000000000056E-3</v>
      </c>
      <c r="Y73">
        <f t="shared" si="46"/>
        <v>100.57031413909024</v>
      </c>
    </row>
    <row r="74" spans="1:25" x14ac:dyDescent="0.25">
      <c r="A74">
        <v>73</v>
      </c>
      <c r="B74">
        <f t="shared" si="47"/>
        <v>2.2925513243197819E-6</v>
      </c>
      <c r="C74">
        <f t="shared" si="48"/>
        <v>8.0628228828692277E-6</v>
      </c>
      <c r="D74">
        <f t="shared" si="49"/>
        <v>1.1173170911336071E-5</v>
      </c>
      <c r="F74">
        <f t="shared" si="40"/>
        <v>1.0078606653381506</v>
      </c>
      <c r="G74">
        <f t="shared" si="41"/>
        <v>1.7777542291381261</v>
      </c>
      <c r="H74">
        <v>0</v>
      </c>
      <c r="K74">
        <v>0</v>
      </c>
      <c r="L74">
        <f t="shared" si="42"/>
        <v>247.87922061357858</v>
      </c>
      <c r="M74">
        <f t="shared" si="43"/>
        <v>175.9119751106829</v>
      </c>
      <c r="O74">
        <v>0</v>
      </c>
      <c r="P74">
        <f t="shared" si="44"/>
        <v>10.186531732961463</v>
      </c>
      <c r="S74">
        <f t="shared" si="45"/>
        <v>41.213203435596427</v>
      </c>
      <c r="T74">
        <v>0</v>
      </c>
      <c r="X74">
        <f t="shared" si="50"/>
        <v>7.2000000000000059E-3</v>
      </c>
      <c r="Y74">
        <f t="shared" si="46"/>
        <v>98.070325012943357</v>
      </c>
    </row>
    <row r="75" spans="1:25" x14ac:dyDescent="0.25">
      <c r="A75">
        <v>74</v>
      </c>
      <c r="B75">
        <f t="shared" si="47"/>
        <v>2.3243923149353344E-6</v>
      </c>
      <c r="C75">
        <f t="shared" si="48"/>
        <v>8.0860369206741411E-6</v>
      </c>
      <c r="D75">
        <f t="shared" si="49"/>
        <v>1.1175392352805151E-5</v>
      </c>
      <c r="F75">
        <f t="shared" si="40"/>
        <v>1.0218587301345137</v>
      </c>
      <c r="G75">
        <f t="shared" si="41"/>
        <v>1.7637561643417632</v>
      </c>
      <c r="H75">
        <v>0</v>
      </c>
      <c r="K75">
        <v>0</v>
      </c>
      <c r="L75">
        <f t="shared" si="42"/>
        <v>247.87922061357858</v>
      </c>
      <c r="M75">
        <f t="shared" si="43"/>
        <v>174.2011152694671</v>
      </c>
      <c r="O75">
        <v>0</v>
      </c>
      <c r="P75">
        <f t="shared" si="44"/>
        <v>10.106322821678303</v>
      </c>
      <c r="S75">
        <f t="shared" si="45"/>
        <v>41.213203435596427</v>
      </c>
      <c r="T75">
        <v>0</v>
      </c>
      <c r="X75">
        <f t="shared" si="50"/>
        <v>7.3000000000000061E-3</v>
      </c>
      <c r="Y75">
        <f t="shared" si="46"/>
        <v>95.473552316182477</v>
      </c>
    </row>
    <row r="76" spans="1:25" x14ac:dyDescent="0.25">
      <c r="A76">
        <v>75</v>
      </c>
      <c r="B76">
        <f t="shared" si="47"/>
        <v>2.3562333055508869E-6</v>
      </c>
      <c r="C76">
        <f t="shared" si="48"/>
        <v>8.1092509584790545E-6</v>
      </c>
      <c r="D76">
        <f t="shared" si="49"/>
        <v>1.1177613794274231E-5</v>
      </c>
      <c r="F76">
        <f t="shared" si="40"/>
        <v>1.035856794930877</v>
      </c>
      <c r="G76">
        <f t="shared" si="41"/>
        <v>1.7497580995454003</v>
      </c>
      <c r="H76">
        <v>0</v>
      </c>
      <c r="K76">
        <v>0</v>
      </c>
      <c r="L76">
        <f t="shared" si="42"/>
        <v>247.87922061357858</v>
      </c>
      <c r="M76">
        <f t="shared" si="43"/>
        <v>172.47962763018006</v>
      </c>
      <c r="O76">
        <v>0</v>
      </c>
      <c r="P76">
        <f t="shared" si="44"/>
        <v>10.026113910395143</v>
      </c>
      <c r="S76">
        <f t="shared" si="45"/>
        <v>41.213203435596427</v>
      </c>
      <c r="T76">
        <v>0</v>
      </c>
      <c r="X76">
        <f t="shared" si="50"/>
        <v>7.4000000000000064E-3</v>
      </c>
      <c r="Y76">
        <f t="shared" si="46"/>
        <v>92.782558749947228</v>
      </c>
    </row>
    <row r="77" spans="1:25" x14ac:dyDescent="0.25">
      <c r="A77">
        <v>76</v>
      </c>
      <c r="B77">
        <f t="shared" si="47"/>
        <v>2.3880742961664394E-6</v>
      </c>
      <c r="C77">
        <f t="shared" si="48"/>
        <v>8.1324649962839679E-6</v>
      </c>
      <c r="D77">
        <f t="shared" si="49"/>
        <v>1.1179835235743311E-5</v>
      </c>
      <c r="F77">
        <f t="shared" si="40"/>
        <v>1.0498548597272401</v>
      </c>
      <c r="G77">
        <f t="shared" si="41"/>
        <v>1.7357600347490376</v>
      </c>
      <c r="H77">
        <v>0</v>
      </c>
      <c r="K77">
        <v>0</v>
      </c>
      <c r="L77">
        <f t="shared" si="42"/>
        <v>247.87922061357858</v>
      </c>
      <c r="M77">
        <f t="shared" si="43"/>
        <v>170.74794285952873</v>
      </c>
      <c r="O77">
        <v>0</v>
      </c>
      <c r="P77">
        <f t="shared" si="44"/>
        <v>9.9459049991119848</v>
      </c>
      <c r="S77">
        <f t="shared" si="45"/>
        <v>41.213203435596427</v>
      </c>
      <c r="T77">
        <v>0</v>
      </c>
      <c r="X77">
        <f t="shared" si="50"/>
        <v>7.5000000000000067E-3</v>
      </c>
      <c r="Y77">
        <f t="shared" si="46"/>
        <v>89.999999999999815</v>
      </c>
    </row>
    <row r="78" spans="1:25" x14ac:dyDescent="0.25">
      <c r="A78">
        <v>77</v>
      </c>
      <c r="B78">
        <f t="shared" si="47"/>
        <v>2.4199152867819919E-6</v>
      </c>
      <c r="C78">
        <f t="shared" si="48"/>
        <v>8.1556790340888814E-6</v>
      </c>
      <c r="D78">
        <f t="shared" si="49"/>
        <v>1.1182056677212391E-5</v>
      </c>
      <c r="F78">
        <f t="shared" si="40"/>
        <v>1.0638529245236032</v>
      </c>
      <c r="G78">
        <f t="shared" si="41"/>
        <v>1.7217619699526747</v>
      </c>
      <c r="H78">
        <v>0</v>
      </c>
      <c r="K78">
        <v>0</v>
      </c>
      <c r="L78">
        <f t="shared" si="42"/>
        <v>247.87922061357858</v>
      </c>
      <c r="M78">
        <f t="shared" si="43"/>
        <v>169.00649390118849</v>
      </c>
      <c r="O78">
        <v>0</v>
      </c>
      <c r="P78">
        <f t="shared" si="44"/>
        <v>9.8656960878288267</v>
      </c>
      <c r="S78">
        <f t="shared" si="45"/>
        <v>41.213203435596427</v>
      </c>
      <c r="T78">
        <v>0</v>
      </c>
      <c r="X78">
        <f t="shared" si="50"/>
        <v>7.6000000000000069E-3</v>
      </c>
      <c r="Y78">
        <f t="shared" si="46"/>
        <v>87.128622115884085</v>
      </c>
    </row>
    <row r="79" spans="1:25" x14ac:dyDescent="0.25">
      <c r="A79">
        <v>78</v>
      </c>
      <c r="B79">
        <f t="shared" si="47"/>
        <v>2.4517562773975444E-6</v>
      </c>
      <c r="C79">
        <f t="shared" si="48"/>
        <v>8.1788930718937948E-6</v>
      </c>
      <c r="D79">
        <f t="shared" si="49"/>
        <v>1.1184278118681471E-5</v>
      </c>
      <c r="F79">
        <f t="shared" si="40"/>
        <v>1.0778509893199664</v>
      </c>
      <c r="G79">
        <f t="shared" si="41"/>
        <v>1.707763905156312</v>
      </c>
      <c r="H79">
        <v>0</v>
      </c>
      <c r="K79">
        <v>0</v>
      </c>
      <c r="L79">
        <f t="shared" si="42"/>
        <v>247.87922061357858</v>
      </c>
      <c r="M79">
        <f t="shared" si="43"/>
        <v>167.25571586771261</v>
      </c>
      <c r="O79">
        <v>0</v>
      </c>
      <c r="P79">
        <f t="shared" si="44"/>
        <v>9.7854871765456686</v>
      </c>
      <c r="S79">
        <f t="shared" si="45"/>
        <v>41.213203435596427</v>
      </c>
      <c r="T79">
        <v>0</v>
      </c>
      <c r="X79">
        <f t="shared" si="50"/>
        <v>7.7000000000000072E-3</v>
      </c>
      <c r="Y79">
        <f t="shared" si="46"/>
        <v>84.171258800906017</v>
      </c>
    </row>
    <row r="80" spans="1:25" x14ac:dyDescent="0.25">
      <c r="A80">
        <v>79</v>
      </c>
      <c r="B80">
        <f t="shared" si="47"/>
        <v>2.4835972680130969E-6</v>
      </c>
      <c r="C80">
        <f t="shared" si="48"/>
        <v>8.2021071096987082E-6</v>
      </c>
      <c r="D80">
        <f t="shared" si="49"/>
        <v>1.1186499560150551E-5</v>
      </c>
      <c r="F80">
        <f t="shared" si="40"/>
        <v>1.0918490541163297</v>
      </c>
      <c r="G80">
        <f t="shared" si="41"/>
        <v>1.6937658403599491</v>
      </c>
      <c r="H80">
        <v>0</v>
      </c>
      <c r="K80">
        <v>0</v>
      </c>
      <c r="L80">
        <f t="shared" si="42"/>
        <v>247.87922061357858</v>
      </c>
      <c r="M80">
        <f t="shared" si="43"/>
        <v>165.4960459319669</v>
      </c>
      <c r="O80">
        <v>0</v>
      </c>
      <c r="P80">
        <f t="shared" si="44"/>
        <v>9.7052782652625069</v>
      </c>
      <c r="S80">
        <f t="shared" si="45"/>
        <v>41.213203435596427</v>
      </c>
      <c r="T80">
        <v>0</v>
      </c>
      <c r="X80">
        <f t="shared" si="50"/>
        <v>7.8000000000000074E-3</v>
      </c>
      <c r="Y80">
        <f t="shared" si="46"/>
        <v>81.130828615610667</v>
      </c>
    </row>
    <row r="81" spans="1:25" x14ac:dyDescent="0.25">
      <c r="A81">
        <v>80</v>
      </c>
      <c r="B81">
        <f t="shared" si="47"/>
        <v>2.5154382586286494E-6</v>
      </c>
      <c r="C81">
        <f t="shared" si="48"/>
        <v>8.2253211475036216E-6</v>
      </c>
      <c r="D81">
        <f t="shared" si="49"/>
        <v>1.1188721001619631E-5</v>
      </c>
      <c r="F81">
        <f t="shared" si="40"/>
        <v>1.1058471189126928</v>
      </c>
      <c r="G81">
        <f t="shared" si="41"/>
        <v>1.6797677755635865</v>
      </c>
      <c r="H81">
        <v>0</v>
      </c>
      <c r="K81">
        <v>0</v>
      </c>
      <c r="L81">
        <f t="shared" si="42"/>
        <v>247.87922061357858</v>
      </c>
      <c r="M81">
        <f t="shared" si="43"/>
        <v>163.72792321811636</v>
      </c>
      <c r="O81">
        <v>0</v>
      </c>
      <c r="P81">
        <f t="shared" si="44"/>
        <v>9.6250693539793506</v>
      </c>
      <c r="S81">
        <f t="shared" si="45"/>
        <v>41.213203435596427</v>
      </c>
      <c r="T81">
        <v>0</v>
      </c>
      <c r="X81">
        <f t="shared" si="50"/>
        <v>7.9000000000000077E-3</v>
      </c>
      <c r="Y81">
        <f t="shared" si="46"/>
        <v>78.010332097515402</v>
      </c>
    </row>
    <row r="82" spans="1:25" x14ac:dyDescent="0.25">
      <c r="A82">
        <v>81</v>
      </c>
      <c r="B82">
        <f t="shared" si="47"/>
        <v>2.5472792492442019E-6</v>
      </c>
      <c r="C82">
        <f t="shared" si="48"/>
        <v>8.2485351853085351E-6</v>
      </c>
      <c r="D82">
        <f t="shared" si="49"/>
        <v>1.1190942443088711E-5</v>
      </c>
      <c r="F82">
        <f t="shared" si="40"/>
        <v>1.1198451837090559</v>
      </c>
      <c r="G82">
        <f t="shared" si="41"/>
        <v>1.6657697107672236</v>
      </c>
      <c r="H82">
        <v>0</v>
      </c>
      <c r="K82">
        <v>0</v>
      </c>
      <c r="L82">
        <f t="shared" si="42"/>
        <v>247.87922061357858</v>
      </c>
      <c r="M82">
        <f t="shared" si="43"/>
        <v>161.95178869219043</v>
      </c>
      <c r="O82">
        <v>0</v>
      </c>
      <c r="P82">
        <f t="shared" si="44"/>
        <v>9.5448604426961907</v>
      </c>
      <c r="S82">
        <f t="shared" si="45"/>
        <v>41.213203435596427</v>
      </c>
      <c r="T82">
        <v>0</v>
      </c>
      <c r="X82">
        <f t="shared" si="50"/>
        <v>8.0000000000000071E-3</v>
      </c>
      <c r="Y82">
        <f t="shared" si="46"/>
        <v>74.812848799941392</v>
      </c>
    </row>
    <row r="83" spans="1:25" x14ac:dyDescent="0.25">
      <c r="A83">
        <v>82</v>
      </c>
      <c r="B83">
        <f t="shared" si="47"/>
        <v>2.5791202398597544E-6</v>
      </c>
      <c r="C83">
        <f t="shared" si="48"/>
        <v>8.2717492231134485E-6</v>
      </c>
      <c r="D83">
        <f t="shared" si="49"/>
        <v>1.1193163884557791E-5</v>
      </c>
      <c r="F83">
        <f t="shared" si="40"/>
        <v>1.1338432485054193</v>
      </c>
      <c r="G83">
        <f t="shared" si="41"/>
        <v>1.6517716459708609</v>
      </c>
      <c r="H83">
        <v>0</v>
      </c>
      <c r="K83">
        <v>0</v>
      </c>
      <c r="L83">
        <f t="shared" si="42"/>
        <v>247.87922061357858</v>
      </c>
      <c r="M83">
        <f t="shared" si="43"/>
        <v>160.16808505225512</v>
      </c>
      <c r="O83">
        <v>0</v>
      </c>
      <c r="P83">
        <f t="shared" si="44"/>
        <v>9.4646515314130326</v>
      </c>
      <c r="S83">
        <f t="shared" si="45"/>
        <v>41.213203435596427</v>
      </c>
      <c r="T83">
        <v>0</v>
      </c>
      <c r="X83">
        <f t="shared" si="50"/>
        <v>8.1000000000000065E-3</v>
      </c>
      <c r="Y83">
        <f t="shared" si="46"/>
        <v>71.541534252866569</v>
      </c>
    </row>
    <row r="84" spans="1:25" x14ac:dyDescent="0.25">
      <c r="A84">
        <v>83</v>
      </c>
      <c r="B84">
        <f t="shared" si="47"/>
        <v>2.6109612304753069E-6</v>
      </c>
      <c r="C84">
        <f t="shared" si="48"/>
        <v>8.2949632609183619E-6</v>
      </c>
      <c r="D84">
        <f t="shared" si="49"/>
        <v>1.1195385326026871E-5</v>
      </c>
      <c r="F84">
        <f t="shared" si="40"/>
        <v>1.1478413133017824</v>
      </c>
      <c r="G84">
        <f t="shared" si="41"/>
        <v>1.637773581174498</v>
      </c>
      <c r="H84">
        <v>0</v>
      </c>
      <c r="K84">
        <v>0</v>
      </c>
      <c r="L84">
        <f t="shared" si="42"/>
        <v>247.87922061357858</v>
      </c>
      <c r="M84">
        <f t="shared" si="43"/>
        <v>158.37725661821818</v>
      </c>
      <c r="O84">
        <v>0</v>
      </c>
      <c r="P84">
        <f t="shared" si="44"/>
        <v>9.3844426201298745</v>
      </c>
      <c r="S84">
        <f t="shared" si="45"/>
        <v>41.213203435596427</v>
      </c>
      <c r="T84">
        <v>0</v>
      </c>
      <c r="X84">
        <f t="shared" si="50"/>
        <v>8.2000000000000059E-3</v>
      </c>
      <c r="Y84">
        <f t="shared" si="46"/>
        <v>68.199616848798243</v>
      </c>
    </row>
    <row r="85" spans="1:25" x14ac:dyDescent="0.25">
      <c r="A85">
        <v>84</v>
      </c>
      <c r="B85">
        <f t="shared" si="47"/>
        <v>2.6428022210908594E-6</v>
      </c>
      <c r="C85">
        <f t="shared" si="48"/>
        <v>8.3181772987232754E-6</v>
      </c>
      <c r="D85">
        <f t="shared" si="49"/>
        <v>1.1197606767495951E-5</v>
      </c>
      <c r="F85">
        <f t="shared" si="40"/>
        <v>1.1618393780981455</v>
      </c>
      <c r="G85">
        <f t="shared" si="41"/>
        <v>1.6237755163781351</v>
      </c>
      <c r="H85">
        <v>0</v>
      </c>
      <c r="K85">
        <v>0</v>
      </c>
      <c r="L85">
        <f t="shared" si="42"/>
        <v>247.87922061357858</v>
      </c>
      <c r="M85">
        <f t="shared" si="43"/>
        <v>156.57974922129577</v>
      </c>
      <c r="O85">
        <v>0</v>
      </c>
      <c r="P85">
        <f t="shared" si="44"/>
        <v>9.3042337088467129</v>
      </c>
      <c r="S85">
        <f t="shared" si="45"/>
        <v>41.213203435596427</v>
      </c>
      <c r="T85">
        <v>0</v>
      </c>
      <c r="X85">
        <f t="shared" si="50"/>
        <v>8.3000000000000053E-3</v>
      </c>
      <c r="Y85">
        <f t="shared" si="46"/>
        <v>64.790394656739707</v>
      </c>
    </row>
    <row r="86" spans="1:25" x14ac:dyDescent="0.25">
      <c r="A86">
        <v>85</v>
      </c>
      <c r="B86">
        <f t="shared" si="47"/>
        <v>2.6746432117064118E-6</v>
      </c>
      <c r="C86">
        <f t="shared" si="48"/>
        <v>8.3413913365281888E-6</v>
      </c>
      <c r="D86">
        <f t="shared" si="49"/>
        <v>1.1199828208965031E-5</v>
      </c>
      <c r="F86">
        <f t="shared" si="40"/>
        <v>1.1758374428945089</v>
      </c>
      <c r="G86">
        <f t="shared" si="41"/>
        <v>1.6097774515817724</v>
      </c>
      <c r="H86">
        <v>0</v>
      </c>
      <c r="K86">
        <v>0</v>
      </c>
      <c r="L86">
        <f t="shared" si="42"/>
        <v>247.87922061357858</v>
      </c>
      <c r="M86">
        <f t="shared" si="43"/>
        <v>154.7760100931672</v>
      </c>
      <c r="O86">
        <v>0</v>
      </c>
      <c r="P86">
        <f t="shared" si="44"/>
        <v>9.2240247975635548</v>
      </c>
      <c r="S86">
        <f t="shared" si="45"/>
        <v>41.213203435596427</v>
      </c>
      <c r="T86">
        <v>0</v>
      </c>
      <c r="X86">
        <f t="shared" si="50"/>
        <v>8.4000000000000047E-3</v>
      </c>
      <c r="Y86">
        <f t="shared" si="46"/>
        <v>61.317232167394089</v>
      </c>
    </row>
    <row r="87" spans="1:25" x14ac:dyDescent="0.25">
      <c r="A87">
        <v>86</v>
      </c>
      <c r="B87">
        <f t="shared" si="47"/>
        <v>2.7064842023219643E-6</v>
      </c>
      <c r="C87">
        <f t="shared" si="48"/>
        <v>8.3646053743331022E-6</v>
      </c>
      <c r="D87">
        <f t="shared" si="49"/>
        <v>1.1202049650434111E-5</v>
      </c>
      <c r="F87">
        <f t="shared" si="40"/>
        <v>1.189835507690872</v>
      </c>
      <c r="G87">
        <f t="shared" si="41"/>
        <v>1.5957793867854095</v>
      </c>
      <c r="H87">
        <v>0</v>
      </c>
      <c r="K87">
        <v>0</v>
      </c>
      <c r="L87">
        <f t="shared" si="42"/>
        <v>247.87922061357858</v>
      </c>
      <c r="M87">
        <f t="shared" si="43"/>
        <v>152.96648775484593</v>
      </c>
      <c r="O87">
        <v>0</v>
      </c>
      <c r="P87">
        <f t="shared" si="44"/>
        <v>9.1438158862803967</v>
      </c>
      <c r="S87">
        <f t="shared" si="45"/>
        <v>41.213203435596427</v>
      </c>
      <c r="T87">
        <v>0</v>
      </c>
      <c r="X87">
        <f t="shared" si="50"/>
        <v>8.5000000000000041E-3</v>
      </c>
      <c r="Y87">
        <f t="shared" si="46"/>
        <v>57.783556972818417</v>
      </c>
    </row>
    <row r="88" spans="1:25" x14ac:dyDescent="0.25">
      <c r="A88">
        <v>87</v>
      </c>
      <c r="B88">
        <f t="shared" si="47"/>
        <v>2.7383251929375168E-6</v>
      </c>
      <c r="C88">
        <f t="shared" si="48"/>
        <v>8.3878194121380156E-6</v>
      </c>
      <c r="D88">
        <f t="shared" si="49"/>
        <v>1.1204271091903191E-5</v>
      </c>
      <c r="F88">
        <f t="shared" si="40"/>
        <v>1.2038335724872351</v>
      </c>
      <c r="G88">
        <f t="shared" si="41"/>
        <v>1.5817813219890469</v>
      </c>
      <c r="H88">
        <v>0</v>
      </c>
      <c r="K88">
        <v>0</v>
      </c>
      <c r="L88">
        <f t="shared" si="42"/>
        <v>247.87922061357858</v>
      </c>
      <c r="M88">
        <f t="shared" si="43"/>
        <v>151.15163190529395</v>
      </c>
      <c r="O88">
        <v>0</v>
      </c>
      <c r="P88">
        <f t="shared" si="44"/>
        <v>9.0636069749972386</v>
      </c>
      <c r="S88">
        <f t="shared" si="45"/>
        <v>41.213203435596427</v>
      </c>
      <c r="T88">
        <v>0</v>
      </c>
      <c r="X88">
        <f t="shared" si="50"/>
        <v>8.6000000000000035E-3</v>
      </c>
      <c r="Y88">
        <f t="shared" si="46"/>
        <v>54.192856383803949</v>
      </c>
    </row>
    <row r="89" spans="1:25" x14ac:dyDescent="0.25">
      <c r="A89">
        <v>88</v>
      </c>
      <c r="B89">
        <f t="shared" si="47"/>
        <v>2.7701661835530693E-6</v>
      </c>
      <c r="C89">
        <f t="shared" si="48"/>
        <v>8.4110334499429291E-6</v>
      </c>
      <c r="D89">
        <f t="shared" si="49"/>
        <v>1.1206492533372271E-5</v>
      </c>
      <c r="F89">
        <f t="shared" si="40"/>
        <v>1.2178316372835984</v>
      </c>
      <c r="G89">
        <f t="shared" si="41"/>
        <v>1.567783257192684</v>
      </c>
      <c r="H89">
        <v>0</v>
      </c>
      <c r="K89">
        <v>0</v>
      </c>
      <c r="L89">
        <f t="shared" si="42"/>
        <v>247.87922061357858</v>
      </c>
      <c r="M89">
        <f t="shared" si="43"/>
        <v>149.33189330980753</v>
      </c>
      <c r="O89">
        <v>0</v>
      </c>
      <c r="P89">
        <f t="shared" si="44"/>
        <v>8.9833980637140787</v>
      </c>
      <c r="S89">
        <f t="shared" si="45"/>
        <v>41.213203435596427</v>
      </c>
      <c r="T89">
        <v>0</v>
      </c>
      <c r="X89">
        <f t="shared" si="50"/>
        <v>8.7000000000000029E-3</v>
      </c>
      <c r="Y89">
        <f t="shared" si="46"/>
        <v>50.548673988321504</v>
      </c>
    </row>
    <row r="90" spans="1:25" x14ac:dyDescent="0.25">
      <c r="A90">
        <v>89</v>
      </c>
      <c r="B90">
        <f t="shared" si="47"/>
        <v>2.8020071741686218E-6</v>
      </c>
      <c r="C90">
        <f t="shared" si="48"/>
        <v>8.4342474877478425E-6</v>
      </c>
      <c r="D90">
        <f t="shared" si="49"/>
        <v>1.1208713974841351E-5</v>
      </c>
      <c r="F90">
        <f t="shared" si="40"/>
        <v>1.2318297020799616</v>
      </c>
      <c r="G90">
        <f t="shared" si="41"/>
        <v>1.5537851923963213</v>
      </c>
      <c r="H90">
        <v>0</v>
      </c>
      <c r="K90">
        <v>0</v>
      </c>
      <c r="L90">
        <f t="shared" si="42"/>
        <v>247.87922061357858</v>
      </c>
      <c r="M90">
        <f t="shared" si="43"/>
        <v>147.50772368820157</v>
      </c>
      <c r="O90">
        <v>0</v>
      </c>
      <c r="P90">
        <f t="shared" si="44"/>
        <v>8.9031891524309206</v>
      </c>
      <c r="S90">
        <f t="shared" si="45"/>
        <v>41.213203435596427</v>
      </c>
      <c r="T90">
        <v>0</v>
      </c>
      <c r="X90">
        <f t="shared" si="50"/>
        <v>8.8000000000000023E-3</v>
      </c>
      <c r="Y90">
        <f t="shared" si="46"/>
        <v>46.854606154427969</v>
      </c>
    </row>
    <row r="91" spans="1:25" x14ac:dyDescent="0.25">
      <c r="A91">
        <v>90</v>
      </c>
      <c r="B91">
        <f t="shared" si="47"/>
        <v>2.8338481647841743E-6</v>
      </c>
      <c r="C91">
        <f t="shared" si="48"/>
        <v>8.4574615255527559E-6</v>
      </c>
      <c r="D91">
        <f t="shared" si="49"/>
        <v>1.1210935416310431E-5</v>
      </c>
      <c r="F91">
        <f t="shared" si="40"/>
        <v>1.2458277668763247</v>
      </c>
      <c r="G91">
        <f t="shared" si="41"/>
        <v>1.5397871275999584</v>
      </c>
      <c r="H91">
        <v>0</v>
      </c>
      <c r="K91">
        <v>0</v>
      </c>
      <c r="L91">
        <f t="shared" si="42"/>
        <v>247.87922061357858</v>
      </c>
      <c r="M91">
        <f t="shared" si="43"/>
        <v>145.67957560282076</v>
      </c>
      <c r="O91">
        <v>0</v>
      </c>
      <c r="P91">
        <f t="shared" si="44"/>
        <v>8.8229802411477607</v>
      </c>
      <c r="S91">
        <f t="shared" si="45"/>
        <v>41.213203435596427</v>
      </c>
      <c r="T91">
        <v>0</v>
      </c>
      <c r="X91">
        <f t="shared" si="50"/>
        <v>8.9000000000000017E-3</v>
      </c>
      <c r="Y91">
        <f t="shared" si="46"/>
        <v>43.114298481085164</v>
      </c>
    </row>
    <row r="92" spans="1:25" x14ac:dyDescent="0.25">
      <c r="A92">
        <v>91</v>
      </c>
      <c r="B92">
        <f t="shared" si="47"/>
        <v>2.8656891553997268E-6</v>
      </c>
      <c r="C92">
        <f t="shared" si="48"/>
        <v>8.4806755633576693E-6</v>
      </c>
      <c r="D92">
        <f t="shared" si="49"/>
        <v>1.1213156857779511E-5</v>
      </c>
      <c r="F92">
        <f t="shared" si="40"/>
        <v>1.2598258316726878</v>
      </c>
      <c r="G92">
        <f t="shared" si="41"/>
        <v>1.5257890628035955</v>
      </c>
      <c r="H92">
        <v>0</v>
      </c>
      <c r="K92">
        <v>0</v>
      </c>
      <c r="L92">
        <f t="shared" si="42"/>
        <v>247.87922061357858</v>
      </c>
      <c r="M92">
        <f t="shared" si="43"/>
        <v>143.84790234640502</v>
      </c>
      <c r="O92">
        <v>0</v>
      </c>
      <c r="P92">
        <f t="shared" si="44"/>
        <v>8.7427713298646008</v>
      </c>
      <c r="S92">
        <f t="shared" si="45"/>
        <v>41.213203435596427</v>
      </c>
      <c r="T92">
        <v>0</v>
      </c>
      <c r="X92">
        <f t="shared" si="50"/>
        <v>9.0000000000000011E-3</v>
      </c>
      <c r="Y92">
        <f t="shared" si="46"/>
        <v>39.331442200393859</v>
      </c>
    </row>
    <row r="93" spans="1:25" x14ac:dyDescent="0.25">
      <c r="A93">
        <v>92</v>
      </c>
      <c r="B93">
        <f t="shared" si="47"/>
        <v>2.8975301460152793E-6</v>
      </c>
      <c r="C93">
        <f t="shared" si="48"/>
        <v>8.5038896011625828E-6</v>
      </c>
      <c r="D93">
        <f t="shared" si="49"/>
        <v>1.1215378299248591E-5</v>
      </c>
      <c r="F93">
        <f t="shared" si="40"/>
        <v>1.2738238964690511</v>
      </c>
      <c r="G93">
        <f t="shared" si="41"/>
        <v>1.5117909980072328</v>
      </c>
      <c r="H93">
        <v>0</v>
      </c>
      <c r="K93">
        <v>0</v>
      </c>
      <c r="L93">
        <f t="shared" si="42"/>
        <v>247.87922061357858</v>
      </c>
      <c r="M93">
        <f t="shared" si="43"/>
        <v>142.0131578298367</v>
      </c>
      <c r="O93">
        <v>0</v>
      </c>
      <c r="P93">
        <f t="shared" si="44"/>
        <v>8.6625624185814445</v>
      </c>
      <c r="S93">
        <f t="shared" si="45"/>
        <v>41.213203435596427</v>
      </c>
      <c r="T93">
        <v>0</v>
      </c>
      <c r="X93">
        <f t="shared" si="50"/>
        <v>9.1000000000000004E-3</v>
      </c>
      <c r="Y93">
        <f t="shared" si="46"/>
        <v>35.509770534793333</v>
      </c>
    </row>
    <row r="94" spans="1:25" x14ac:dyDescent="0.25">
      <c r="A94">
        <v>93</v>
      </c>
      <c r="B94">
        <f t="shared" si="47"/>
        <v>2.9293711366308318E-6</v>
      </c>
      <c r="C94">
        <f t="shared" si="48"/>
        <v>8.5271036389674962E-6</v>
      </c>
      <c r="D94">
        <f t="shared" si="49"/>
        <v>1.1217599740717671E-5</v>
      </c>
      <c r="F94">
        <f t="shared" si="40"/>
        <v>1.2878219612654143</v>
      </c>
      <c r="G94">
        <f t="shared" si="41"/>
        <v>1.4977929332108699</v>
      </c>
      <c r="H94">
        <v>0</v>
      </c>
      <c r="K94">
        <v>0</v>
      </c>
      <c r="L94">
        <f t="shared" si="42"/>
        <v>247.87922061357858</v>
      </c>
      <c r="M94">
        <f t="shared" si="43"/>
        <v>140.17579646979786</v>
      </c>
      <c r="O94">
        <v>0</v>
      </c>
      <c r="P94">
        <f t="shared" si="44"/>
        <v>8.5823535072982846</v>
      </c>
      <c r="S94">
        <f t="shared" si="45"/>
        <v>41.213203435596427</v>
      </c>
      <c r="T94">
        <v>0</v>
      </c>
      <c r="X94">
        <f t="shared" si="50"/>
        <v>9.1999999999999998E-3</v>
      </c>
      <c r="Y94">
        <f t="shared" si="46"/>
        <v>31.653055012821515</v>
      </c>
    </row>
    <row r="95" spans="1:25" x14ac:dyDescent="0.25">
      <c r="A95">
        <v>94</v>
      </c>
      <c r="B95">
        <f t="shared" si="47"/>
        <v>2.9612121272463843E-6</v>
      </c>
      <c r="C95">
        <f t="shared" si="48"/>
        <v>8.5503176767724096E-6</v>
      </c>
      <c r="D95">
        <f t="shared" si="49"/>
        <v>1.1219821182186751E-5</v>
      </c>
      <c r="F95">
        <f t="shared" si="40"/>
        <v>1.3018200260617774</v>
      </c>
      <c r="G95">
        <f t="shared" si="41"/>
        <v>1.4837948684145073</v>
      </c>
      <c r="H95">
        <v>0</v>
      </c>
      <c r="K95">
        <v>0</v>
      </c>
      <c r="L95">
        <f t="shared" si="42"/>
        <v>247.87922061357858</v>
      </c>
      <c r="M95">
        <f t="shared" si="43"/>
        <v>138.33627307636505</v>
      </c>
      <c r="O95">
        <v>0</v>
      </c>
      <c r="P95">
        <f t="shared" si="44"/>
        <v>8.5021445960151247</v>
      </c>
      <c r="S95">
        <f t="shared" si="45"/>
        <v>41.213203435596427</v>
      </c>
      <c r="T95">
        <v>0</v>
      </c>
      <c r="X95">
        <f t="shared" si="50"/>
        <v>9.2999999999999992E-3</v>
      </c>
      <c r="Y95">
        <f t="shared" si="46"/>
        <v>27.765101747071689</v>
      </c>
    </row>
    <row r="96" spans="1:25" x14ac:dyDescent="0.25">
      <c r="A96">
        <v>95</v>
      </c>
      <c r="B96">
        <f t="shared" si="47"/>
        <v>2.9930531178619368E-6</v>
      </c>
      <c r="C96">
        <f t="shared" si="48"/>
        <v>8.5735317145773231E-6</v>
      </c>
      <c r="D96">
        <f t="shared" si="49"/>
        <v>1.1222042623655831E-5</v>
      </c>
      <c r="F96">
        <f t="shared" si="40"/>
        <v>1.3158180908581407</v>
      </c>
      <c r="G96">
        <f t="shared" si="41"/>
        <v>1.4697968036181444</v>
      </c>
      <c r="H96">
        <v>0</v>
      </c>
      <c r="K96">
        <v>0</v>
      </c>
      <c r="L96">
        <f t="shared" si="42"/>
        <v>247.87922061357858</v>
      </c>
      <c r="M96">
        <f t="shared" si="43"/>
        <v>136.49504274056949</v>
      </c>
      <c r="O96">
        <v>0</v>
      </c>
      <c r="P96">
        <f t="shared" si="44"/>
        <v>8.4219356847319666</v>
      </c>
      <c r="S96">
        <f t="shared" si="45"/>
        <v>41.213203435596427</v>
      </c>
      <c r="T96">
        <v>0</v>
      </c>
      <c r="X96">
        <f t="shared" si="50"/>
        <v>9.3999999999999986E-3</v>
      </c>
      <c r="Y96">
        <f t="shared" si="46"/>
        <v>23.849747678018861</v>
      </c>
    </row>
    <row r="97" spans="1:25" x14ac:dyDescent="0.25">
      <c r="A97">
        <v>96</v>
      </c>
      <c r="B97">
        <f t="shared" si="47"/>
        <v>3.0248941084774893E-6</v>
      </c>
      <c r="C97">
        <f t="shared" si="48"/>
        <v>8.5967457523822365E-6</v>
      </c>
      <c r="D97">
        <f t="shared" si="49"/>
        <v>1.1224264065124911E-5</v>
      </c>
      <c r="F97">
        <f t="shared" si="40"/>
        <v>1.3298161556545038</v>
      </c>
      <c r="G97">
        <f t="shared" si="41"/>
        <v>1.4557987388217817</v>
      </c>
      <c r="H97">
        <v>0</v>
      </c>
      <c r="K97">
        <v>0</v>
      </c>
      <c r="L97">
        <f t="shared" si="42"/>
        <v>247.87922061357858</v>
      </c>
      <c r="M97">
        <f t="shared" si="43"/>
        <v>134.65256072194995</v>
      </c>
      <c r="O97">
        <v>0</v>
      </c>
      <c r="P97">
        <f t="shared" si="44"/>
        <v>8.3417267734488085</v>
      </c>
      <c r="S97">
        <f t="shared" si="45"/>
        <v>41.213203435596427</v>
      </c>
      <c r="T97">
        <v>0</v>
      </c>
      <c r="X97">
        <f t="shared" si="50"/>
        <v>9.499999999999998E-3</v>
      </c>
      <c r="Y97">
        <f t="shared" si="46"/>
        <v>19.910856787422759</v>
      </c>
    </row>
    <row r="98" spans="1:25" x14ac:dyDescent="0.25">
      <c r="A98">
        <v>97</v>
      </c>
      <c r="B98">
        <f t="shared" si="47"/>
        <v>3.0567350990930417E-6</v>
      </c>
      <c r="C98">
        <f t="shared" si="48"/>
        <v>8.6199597901871499E-6</v>
      </c>
      <c r="D98">
        <f t="shared" si="49"/>
        <v>1.1226485506593991E-5</v>
      </c>
      <c r="F98">
        <f t="shared" ref="F98:F129" si="51">Vbulk_min/Lp*B98</f>
        <v>1.343814220450867</v>
      </c>
      <c r="G98">
        <f t="shared" ref="G98:G129" si="52">-((Vout+Vsr)*Nps/(Lp))*(C98-$B$202)+$F$202</f>
        <v>1.4418006740254188</v>
      </c>
      <c r="H98">
        <v>0</v>
      </c>
      <c r="K98">
        <v>0</v>
      </c>
      <c r="L98">
        <f t="shared" ref="L98:L129" si="53">Vbulk_max+Nps*(Vout+Vsr)</f>
        <v>247.87922061357858</v>
      </c>
      <c r="M98">
        <f t="shared" ref="M98:M129" si="54">EXP(-alpha*(D98-$C$201))*Nps*(Vout+Vsr)*COS(PI()*(D98-$C$201)/(t_res/(1 + 2*Nvalley)) ) + Vbulk_max</f>
        <v>132.80928233612727</v>
      </c>
      <c r="O98">
        <v>0</v>
      </c>
      <c r="P98">
        <f t="shared" ref="P98:P129" si="55">(eff+Vsr*Iout/Pout)*G98*Nps</f>
        <v>8.2615178621656487</v>
      </c>
      <c r="S98">
        <f t="shared" si="45"/>
        <v>41.213203435596427</v>
      </c>
      <c r="T98">
        <v>0</v>
      </c>
      <c r="X98">
        <f t="shared" si="50"/>
        <v>9.5999999999999974E-3</v>
      </c>
      <c r="Y98">
        <f t="shared" si="46"/>
        <v>15.952316285044343</v>
      </c>
    </row>
    <row r="99" spans="1:25" x14ac:dyDescent="0.25">
      <c r="A99">
        <v>98</v>
      </c>
      <c r="B99">
        <f t="shared" ref="B99:B130" si="56">ton/200+B98</f>
        <v>3.0885760897085942E-6</v>
      </c>
      <c r="C99">
        <f t="shared" ref="C99:C130" si="57">tdemag/200+C98</f>
        <v>8.6431738279920633E-6</v>
      </c>
      <c r="D99">
        <f t="shared" ref="D99:D130" si="58">D98+t_res/200</f>
        <v>1.1228706948063071E-5</v>
      </c>
      <c r="F99">
        <f t="shared" si="51"/>
        <v>1.3578122852472303</v>
      </c>
      <c r="G99">
        <f t="shared" si="52"/>
        <v>1.4278026092290561</v>
      </c>
      <c r="H99">
        <v>0</v>
      </c>
      <c r="K99">
        <v>0</v>
      </c>
      <c r="L99">
        <f t="shared" si="53"/>
        <v>247.87922061357858</v>
      </c>
      <c r="M99">
        <f t="shared" si="54"/>
        <v>130.96566284242672</v>
      </c>
      <c r="O99">
        <v>0</v>
      </c>
      <c r="P99">
        <f t="shared" si="55"/>
        <v>8.1813089508824923</v>
      </c>
      <c r="S99">
        <f t="shared" si="45"/>
        <v>41.213203435596427</v>
      </c>
      <c r="T99">
        <v>0</v>
      </c>
      <c r="X99">
        <f t="shared" ref="X99:X130" si="59">1/(fline*200)+X98</f>
        <v>9.6999999999999968E-3</v>
      </c>
      <c r="Y99">
        <f t="shared" si="46"/>
        <v>11.978032772439073</v>
      </c>
    </row>
    <row r="100" spans="1:25" x14ac:dyDescent="0.25">
      <c r="A100">
        <v>99</v>
      </c>
      <c r="B100">
        <f t="shared" si="56"/>
        <v>3.1204170803241467E-6</v>
      </c>
      <c r="C100">
        <f t="shared" si="57"/>
        <v>8.6663878657969768E-6</v>
      </c>
      <c r="D100">
        <f t="shared" si="58"/>
        <v>1.1230928389532151E-5</v>
      </c>
      <c r="F100">
        <f t="shared" si="51"/>
        <v>1.3718103500435934</v>
      </c>
      <c r="G100">
        <f t="shared" si="52"/>
        <v>1.4138045444326932</v>
      </c>
      <c r="H100">
        <v>0</v>
      </c>
      <c r="K100">
        <v>0</v>
      </c>
      <c r="L100">
        <f t="shared" si="53"/>
        <v>247.87922061357858</v>
      </c>
      <c r="M100">
        <f t="shared" si="54"/>
        <v>129.12215733157683</v>
      </c>
      <c r="O100">
        <v>0</v>
      </c>
      <c r="P100">
        <f t="shared" si="55"/>
        <v>8.1011000395993307</v>
      </c>
      <c r="S100">
        <f t="shared" si="45"/>
        <v>41.213203435596427</v>
      </c>
      <c r="T100">
        <v>0</v>
      </c>
      <c r="X100">
        <f t="shared" si="59"/>
        <v>9.7999999999999962E-3</v>
      </c>
      <c r="Y100">
        <f t="shared" si="46"/>
        <v>7.9919283876128295</v>
      </c>
    </row>
    <row r="101" spans="1:25" x14ac:dyDescent="0.25">
      <c r="A101">
        <v>100</v>
      </c>
      <c r="B101">
        <f t="shared" si="56"/>
        <v>3.1522580709396992E-6</v>
      </c>
      <c r="C101">
        <f t="shared" si="57"/>
        <v>8.6896019036018902E-6</v>
      </c>
      <c r="D101">
        <f t="shared" si="58"/>
        <v>1.1233149831001231E-5</v>
      </c>
      <c r="F101">
        <f t="shared" si="51"/>
        <v>1.3858084148399565</v>
      </c>
      <c r="G101">
        <f t="shared" si="52"/>
        <v>1.3998064796363303</v>
      </c>
      <c r="H101">
        <v>0</v>
      </c>
      <c r="K101">
        <v>0</v>
      </c>
      <c r="L101">
        <f t="shared" si="53"/>
        <v>247.87922061357858</v>
      </c>
      <c r="M101">
        <f t="shared" si="54"/>
        <v>127.27922061351252</v>
      </c>
      <c r="O101">
        <v>0</v>
      </c>
      <c r="P101">
        <f t="shared" si="55"/>
        <v>8.0208911283161726</v>
      </c>
      <c r="S101">
        <f t="shared" si="45"/>
        <v>41.213203435596427</v>
      </c>
      <c r="T101">
        <v>0</v>
      </c>
      <c r="X101">
        <f t="shared" si="59"/>
        <v>9.8999999999999956E-3</v>
      </c>
      <c r="Y101">
        <f t="shared" si="46"/>
        <v>3.9979369343452187</v>
      </c>
    </row>
    <row r="102" spans="1:25" x14ac:dyDescent="0.25">
      <c r="A102">
        <v>101</v>
      </c>
      <c r="B102">
        <f t="shared" si="56"/>
        <v>3.1840990615552517E-6</v>
      </c>
      <c r="C102">
        <f t="shared" si="57"/>
        <v>8.7128159414068036E-6</v>
      </c>
      <c r="D102">
        <f t="shared" si="58"/>
        <v>1.1235371272470311E-5</v>
      </c>
      <c r="F102">
        <f t="shared" si="51"/>
        <v>1.3998064796363197</v>
      </c>
      <c r="G102">
        <f t="shared" si="52"/>
        <v>1.3858084148399676</v>
      </c>
      <c r="H102">
        <v>0</v>
      </c>
      <c r="K102">
        <v>0</v>
      </c>
      <c r="L102">
        <f t="shared" si="53"/>
        <v>247.87922061357858</v>
      </c>
      <c r="M102">
        <f t="shared" si="54"/>
        <v>125.43730710530943</v>
      </c>
      <c r="O102">
        <v>0</v>
      </c>
      <c r="P102">
        <f t="shared" si="55"/>
        <v>7.9406822170330145</v>
      </c>
      <c r="S102">
        <f t="shared" si="45"/>
        <v>41.213203435596427</v>
      </c>
      <c r="T102">
        <v>0</v>
      </c>
      <c r="X102">
        <f t="shared" si="59"/>
        <v>9.999999999999995E-3</v>
      </c>
      <c r="Y102">
        <f t="shared" si="46"/>
        <v>1.8516357958551764E-13</v>
      </c>
    </row>
    <row r="103" spans="1:25" x14ac:dyDescent="0.25">
      <c r="A103">
        <v>102</v>
      </c>
      <c r="B103">
        <f t="shared" si="56"/>
        <v>3.2159400521708042E-6</v>
      </c>
      <c r="C103">
        <f t="shared" si="57"/>
        <v>8.736029979211717E-6</v>
      </c>
      <c r="D103">
        <f t="shared" si="58"/>
        <v>1.1237592713939391E-5</v>
      </c>
      <c r="F103">
        <f t="shared" si="51"/>
        <v>1.413804544432683</v>
      </c>
      <c r="G103">
        <f t="shared" si="52"/>
        <v>1.3718103500436047</v>
      </c>
      <c r="H103">
        <v>0</v>
      </c>
      <c r="K103">
        <v>0</v>
      </c>
      <c r="L103">
        <f t="shared" si="53"/>
        <v>247.87922061357858</v>
      </c>
      <c r="M103">
        <f t="shared" si="54"/>
        <v>123.59687071927753</v>
      </c>
      <c r="O103">
        <v>0</v>
      </c>
      <c r="P103">
        <f t="shared" si="55"/>
        <v>7.8604733057498546</v>
      </c>
      <c r="S103">
        <f t="shared" si="45"/>
        <v>41.213203435596427</v>
      </c>
      <c r="T103">
        <v>0</v>
      </c>
      <c r="X103">
        <f t="shared" si="59"/>
        <v>1.0099999999999994E-2</v>
      </c>
      <c r="Y103">
        <f t="shared" si="46"/>
        <v>3.9979369343448488</v>
      </c>
    </row>
    <row r="104" spans="1:25" x14ac:dyDescent="0.25">
      <c r="A104">
        <v>103</v>
      </c>
      <c r="B104">
        <f t="shared" si="56"/>
        <v>3.2477810427863567E-6</v>
      </c>
      <c r="C104">
        <f t="shared" si="57"/>
        <v>8.7592440170166305E-6</v>
      </c>
      <c r="D104">
        <f t="shared" si="58"/>
        <v>1.1239814155408471E-5</v>
      </c>
      <c r="F104">
        <f t="shared" si="51"/>
        <v>1.4278026092290461</v>
      </c>
      <c r="G104">
        <f t="shared" si="52"/>
        <v>1.3578122852472421</v>
      </c>
      <c r="H104">
        <v>0</v>
      </c>
      <c r="K104">
        <v>0</v>
      </c>
      <c r="L104">
        <f t="shared" si="53"/>
        <v>247.87922061357858</v>
      </c>
      <c r="M104">
        <f t="shared" si="54"/>
        <v>121.75836475124133</v>
      </c>
      <c r="O104">
        <v>0</v>
      </c>
      <c r="P104">
        <f t="shared" si="55"/>
        <v>7.7802643944666974</v>
      </c>
      <c r="S104">
        <f t="shared" si="45"/>
        <v>41.213203435596427</v>
      </c>
      <c r="T104">
        <v>0</v>
      </c>
      <c r="X104">
        <f t="shared" si="59"/>
        <v>1.0199999999999994E-2</v>
      </c>
      <c r="Y104">
        <f t="shared" si="46"/>
        <v>7.99192838761246</v>
      </c>
    </row>
    <row r="105" spans="1:25" x14ac:dyDescent="0.25">
      <c r="A105">
        <v>104</v>
      </c>
      <c r="B105">
        <f t="shared" si="56"/>
        <v>3.2796220334019092E-6</v>
      </c>
      <c r="C105">
        <f t="shared" si="57"/>
        <v>8.7824580548215439E-6</v>
      </c>
      <c r="D105">
        <f t="shared" si="58"/>
        <v>1.1242035596877551E-5</v>
      </c>
      <c r="F105">
        <f t="shared" si="51"/>
        <v>1.4418006740254092</v>
      </c>
      <c r="G105">
        <f t="shared" si="52"/>
        <v>1.3438142204508792</v>
      </c>
      <c r="H105">
        <v>0</v>
      </c>
      <c r="K105">
        <v>0</v>
      </c>
      <c r="L105">
        <f t="shared" si="53"/>
        <v>247.87922061357858</v>
      </c>
      <c r="M105">
        <f t="shared" si="54"/>
        <v>119.92224176903444</v>
      </c>
      <c r="O105">
        <v>0</v>
      </c>
      <c r="P105">
        <f t="shared" si="55"/>
        <v>7.7000554831835375</v>
      </c>
      <c r="S105">
        <f t="shared" si="45"/>
        <v>41.213203435596427</v>
      </c>
      <c r="T105">
        <v>0</v>
      </c>
      <c r="X105">
        <f t="shared" si="59"/>
        <v>1.0299999999999993E-2</v>
      </c>
      <c r="Y105">
        <f t="shared" si="46"/>
        <v>11.978032772438706</v>
      </c>
    </row>
    <row r="106" spans="1:25" x14ac:dyDescent="0.25">
      <c r="A106">
        <v>105</v>
      </c>
      <c r="B106">
        <f t="shared" si="56"/>
        <v>3.3114630240174617E-6</v>
      </c>
      <c r="C106">
        <f t="shared" si="57"/>
        <v>8.8056720926264573E-6</v>
      </c>
      <c r="D106">
        <f t="shared" si="58"/>
        <v>1.1244257038346631E-5</v>
      </c>
      <c r="F106">
        <f t="shared" si="51"/>
        <v>1.4557987388217726</v>
      </c>
      <c r="G106">
        <f t="shared" si="52"/>
        <v>1.3298161556545165</v>
      </c>
      <c r="H106">
        <v>0</v>
      </c>
      <c r="K106">
        <v>0</v>
      </c>
      <c r="L106">
        <f t="shared" si="53"/>
        <v>247.87922061357858</v>
      </c>
      <c r="M106">
        <f t="shared" si="54"/>
        <v>118.08895350123548</v>
      </c>
      <c r="O106">
        <v>0</v>
      </c>
      <c r="P106">
        <f t="shared" si="55"/>
        <v>7.6198465719003785</v>
      </c>
      <c r="S106">
        <f t="shared" si="45"/>
        <v>41.213203435596427</v>
      </c>
      <c r="T106">
        <v>0</v>
      </c>
      <c r="X106">
        <f t="shared" si="59"/>
        <v>1.0399999999999993E-2</v>
      </c>
      <c r="Y106">
        <f t="shared" si="46"/>
        <v>15.952316285043976</v>
      </c>
    </row>
    <row r="107" spans="1:25" x14ac:dyDescent="0.25">
      <c r="A107">
        <v>106</v>
      </c>
      <c r="B107">
        <f t="shared" si="56"/>
        <v>3.3433040146330142E-6</v>
      </c>
      <c r="C107">
        <f t="shared" si="57"/>
        <v>8.8288861304313708E-6</v>
      </c>
      <c r="D107">
        <f t="shared" si="58"/>
        <v>1.1246478479815711E-5</v>
      </c>
      <c r="F107">
        <f t="shared" si="51"/>
        <v>1.4697968036181357</v>
      </c>
      <c r="G107">
        <f t="shared" si="52"/>
        <v>1.3158180908581536</v>
      </c>
      <c r="H107">
        <v>0</v>
      </c>
      <c r="K107">
        <v>0</v>
      </c>
      <c r="L107">
        <f t="shared" si="53"/>
        <v>247.87922061357858</v>
      </c>
      <c r="M107">
        <f t="shared" si="54"/>
        <v>116.2589507261728</v>
      </c>
      <c r="O107">
        <v>0</v>
      </c>
      <c r="P107">
        <f t="shared" si="55"/>
        <v>7.5396376606172204</v>
      </c>
      <c r="S107">
        <f t="shared" si="45"/>
        <v>41.213203435596427</v>
      </c>
      <c r="T107">
        <v>0</v>
      </c>
      <c r="X107">
        <f t="shared" si="59"/>
        <v>1.0499999999999992E-2</v>
      </c>
      <c r="Y107">
        <f t="shared" si="46"/>
        <v>19.910856787422389</v>
      </c>
    </row>
    <row r="108" spans="1:25" x14ac:dyDescent="0.25">
      <c r="A108">
        <v>107</v>
      </c>
      <c r="B108">
        <f t="shared" si="56"/>
        <v>3.3751450052485667E-6</v>
      </c>
      <c r="C108">
        <f t="shared" si="57"/>
        <v>8.8521001682362842E-6</v>
      </c>
      <c r="D108">
        <f t="shared" si="58"/>
        <v>1.1248699921284791E-5</v>
      </c>
      <c r="F108">
        <f t="shared" si="51"/>
        <v>1.4837948684144988</v>
      </c>
      <c r="G108">
        <f t="shared" si="52"/>
        <v>1.3018200260617907</v>
      </c>
      <c r="H108">
        <v>0</v>
      </c>
      <c r="K108">
        <v>0</v>
      </c>
      <c r="L108">
        <f t="shared" si="53"/>
        <v>247.87922061357858</v>
      </c>
      <c r="M108">
        <f t="shared" si="54"/>
        <v>114.43268316122554</v>
      </c>
      <c r="O108">
        <v>0</v>
      </c>
      <c r="P108">
        <f t="shared" si="55"/>
        <v>7.4594287493340605</v>
      </c>
      <c r="S108">
        <f t="shared" si="45"/>
        <v>41.213203435596427</v>
      </c>
      <c r="T108">
        <v>0</v>
      </c>
      <c r="X108">
        <f t="shared" si="59"/>
        <v>1.0599999999999991E-2</v>
      </c>
      <c r="Y108">
        <f t="shared" si="46"/>
        <v>23.849747678018495</v>
      </c>
    </row>
    <row r="109" spans="1:25" x14ac:dyDescent="0.25">
      <c r="A109">
        <v>108</v>
      </c>
      <c r="B109">
        <f t="shared" si="56"/>
        <v>3.4069859958641192E-6</v>
      </c>
      <c r="C109">
        <f t="shared" si="57"/>
        <v>8.8753142060411976E-6</v>
      </c>
      <c r="D109">
        <f t="shared" si="58"/>
        <v>1.1250921362753871E-5</v>
      </c>
      <c r="F109">
        <f t="shared" si="51"/>
        <v>1.4977929332108622</v>
      </c>
      <c r="G109">
        <f t="shared" si="52"/>
        <v>1.287821961265428</v>
      </c>
      <c r="H109">
        <v>0</v>
      </c>
      <c r="K109">
        <v>0</v>
      </c>
      <c r="L109">
        <f t="shared" si="53"/>
        <v>247.87922061357858</v>
      </c>
      <c r="M109">
        <f t="shared" si="54"/>
        <v>112.61059935244774</v>
      </c>
      <c r="O109">
        <v>0</v>
      </c>
      <c r="P109">
        <f t="shared" si="55"/>
        <v>7.3792198380509024</v>
      </c>
      <c r="S109">
        <f t="shared" si="45"/>
        <v>41.213203435596427</v>
      </c>
      <c r="T109">
        <v>0</v>
      </c>
      <c r="X109">
        <f t="shared" si="59"/>
        <v>1.0699999999999991E-2</v>
      </c>
      <c r="Y109">
        <f t="shared" si="46"/>
        <v>27.765101747071324</v>
      </c>
    </row>
    <row r="110" spans="1:25" x14ac:dyDescent="0.25">
      <c r="A110">
        <v>109</v>
      </c>
      <c r="B110">
        <f t="shared" si="56"/>
        <v>3.4388269864796716E-6</v>
      </c>
      <c r="C110">
        <f t="shared" si="57"/>
        <v>8.898528243846111E-6</v>
      </c>
      <c r="D110">
        <f t="shared" si="58"/>
        <v>1.1253142804222951E-5</v>
      </c>
      <c r="F110">
        <f t="shared" si="51"/>
        <v>1.5117909980072253</v>
      </c>
      <c r="G110">
        <f t="shared" si="52"/>
        <v>1.2738238964690651</v>
      </c>
      <c r="H110">
        <v>0</v>
      </c>
      <c r="K110">
        <v>0</v>
      </c>
      <c r="L110">
        <f t="shared" si="53"/>
        <v>247.87922061357858</v>
      </c>
      <c r="M110">
        <f t="shared" si="54"/>
        <v>110.79314656454265</v>
      </c>
      <c r="O110">
        <v>0</v>
      </c>
      <c r="P110">
        <f t="shared" si="55"/>
        <v>7.2990109267677434</v>
      </c>
      <c r="S110">
        <f t="shared" si="45"/>
        <v>41.213203435596427</v>
      </c>
      <c r="T110">
        <v>0</v>
      </c>
      <c r="X110">
        <f t="shared" si="59"/>
        <v>1.079999999999999E-2</v>
      </c>
      <c r="Y110">
        <f t="shared" si="46"/>
        <v>31.653055012821156</v>
      </c>
    </row>
    <row r="111" spans="1:25" x14ac:dyDescent="0.25">
      <c r="A111">
        <v>110</v>
      </c>
      <c r="B111">
        <f t="shared" si="56"/>
        <v>3.4706679770952241E-6</v>
      </c>
      <c r="C111">
        <f t="shared" si="57"/>
        <v>8.9217422816510245E-6</v>
      </c>
      <c r="D111">
        <f t="shared" si="58"/>
        <v>1.1255364245692031E-5</v>
      </c>
      <c r="F111">
        <f t="shared" si="51"/>
        <v>1.5257890628035884</v>
      </c>
      <c r="G111">
        <f t="shared" si="52"/>
        <v>1.2598258316727025</v>
      </c>
      <c r="H111">
        <v>0</v>
      </c>
      <c r="K111">
        <v>0</v>
      </c>
      <c r="L111">
        <f t="shared" si="53"/>
        <v>247.87922061357858</v>
      </c>
      <c r="M111">
        <f t="shared" si="54"/>
        <v>108.98077067121466</v>
      </c>
      <c r="O111">
        <v>0</v>
      </c>
      <c r="P111">
        <f t="shared" si="55"/>
        <v>7.2188020154845844</v>
      </c>
      <c r="S111">
        <f t="shared" si="45"/>
        <v>41.213203435596427</v>
      </c>
      <c r="T111">
        <v>0</v>
      </c>
      <c r="X111">
        <f t="shared" si="59"/>
        <v>1.089999999999999E-2</v>
      </c>
      <c r="Y111">
        <f t="shared" si="46"/>
        <v>35.509770534792978</v>
      </c>
    </row>
    <row r="112" spans="1:25" x14ac:dyDescent="0.25">
      <c r="A112">
        <v>111</v>
      </c>
      <c r="B112">
        <f t="shared" si="56"/>
        <v>3.5025089677107766E-6</v>
      </c>
      <c r="C112">
        <f t="shared" si="57"/>
        <v>8.9449563194559379E-6</v>
      </c>
      <c r="D112">
        <f t="shared" si="58"/>
        <v>1.1257585687161111E-5</v>
      </c>
      <c r="F112">
        <f t="shared" si="51"/>
        <v>1.5397871275999515</v>
      </c>
      <c r="G112">
        <f t="shared" si="52"/>
        <v>1.2458277668763396</v>
      </c>
      <c r="H112">
        <v>0</v>
      </c>
      <c r="K112">
        <v>0</v>
      </c>
      <c r="L112">
        <f t="shared" si="53"/>
        <v>247.87922061357858</v>
      </c>
      <c r="M112">
        <f t="shared" si="54"/>
        <v>107.17391604592497</v>
      </c>
      <c r="O112">
        <v>0</v>
      </c>
      <c r="P112">
        <f t="shared" si="55"/>
        <v>7.1385931042014246</v>
      </c>
      <c r="S112">
        <f t="shared" si="45"/>
        <v>41.213203435596427</v>
      </c>
      <c r="T112">
        <v>0</v>
      </c>
      <c r="X112">
        <f t="shared" si="59"/>
        <v>1.0999999999999989E-2</v>
      </c>
      <c r="Y112">
        <f t="shared" si="46"/>
        <v>39.331442200393504</v>
      </c>
    </row>
    <row r="113" spans="1:25" x14ac:dyDescent="0.25">
      <c r="A113">
        <v>112</v>
      </c>
      <c r="B113">
        <f t="shared" si="56"/>
        <v>3.5343499583263291E-6</v>
      </c>
      <c r="C113">
        <f t="shared" si="57"/>
        <v>8.9681703572608513E-6</v>
      </c>
      <c r="D113">
        <f t="shared" si="58"/>
        <v>1.1259807128630191E-5</v>
      </c>
      <c r="F113">
        <f t="shared" si="51"/>
        <v>1.5537851923963149</v>
      </c>
      <c r="G113">
        <f t="shared" si="52"/>
        <v>1.2318297020799769</v>
      </c>
      <c r="H113">
        <v>0</v>
      </c>
      <c r="K113">
        <v>0</v>
      </c>
      <c r="L113">
        <f t="shared" si="53"/>
        <v>247.87922061357858</v>
      </c>
      <c r="M113">
        <f t="shared" si="54"/>
        <v>105.37302545307816</v>
      </c>
      <c r="O113">
        <v>0</v>
      </c>
      <c r="P113">
        <f t="shared" si="55"/>
        <v>7.0583841929182682</v>
      </c>
      <c r="S113">
        <f t="shared" si="45"/>
        <v>41.213203435596427</v>
      </c>
      <c r="T113">
        <v>0</v>
      </c>
      <c r="X113">
        <f t="shared" si="59"/>
        <v>1.1099999999999988E-2</v>
      </c>
      <c r="Y113">
        <f t="shared" si="46"/>
        <v>43.114298481084809</v>
      </c>
    </row>
    <row r="114" spans="1:25" x14ac:dyDescent="0.25">
      <c r="A114">
        <v>113</v>
      </c>
      <c r="B114">
        <f t="shared" si="56"/>
        <v>3.5661909489418816E-6</v>
      </c>
      <c r="C114">
        <f t="shared" si="57"/>
        <v>8.9913843950657647E-6</v>
      </c>
      <c r="D114">
        <f t="shared" si="58"/>
        <v>1.1262028570099271E-5</v>
      </c>
      <c r="F114">
        <f t="shared" si="51"/>
        <v>1.567783257192678</v>
      </c>
      <c r="G114">
        <f t="shared" si="52"/>
        <v>1.217831637283614</v>
      </c>
      <c r="H114">
        <v>0</v>
      </c>
      <c r="K114">
        <v>0</v>
      </c>
      <c r="L114">
        <f t="shared" si="53"/>
        <v>247.87922061357858</v>
      </c>
      <c r="M114">
        <f t="shared" si="54"/>
        <v>103.57853993966638</v>
      </c>
      <c r="O114">
        <v>0</v>
      </c>
      <c r="P114">
        <f t="shared" si="55"/>
        <v>6.9781752816351084</v>
      </c>
      <c r="S114">
        <f t="shared" si="45"/>
        <v>41.213203435596427</v>
      </c>
      <c r="T114">
        <v>0</v>
      </c>
      <c r="X114">
        <f t="shared" si="59"/>
        <v>1.1199999999999988E-2</v>
      </c>
      <c r="Y114">
        <f t="shared" si="46"/>
        <v>46.854606154427572</v>
      </c>
    </row>
    <row r="115" spans="1:25" x14ac:dyDescent="0.25">
      <c r="A115">
        <v>114</v>
      </c>
      <c r="B115">
        <f t="shared" si="56"/>
        <v>3.5980319395574341E-6</v>
      </c>
      <c r="C115">
        <f t="shared" si="57"/>
        <v>9.0145984328706782E-6</v>
      </c>
      <c r="D115">
        <f t="shared" si="58"/>
        <v>1.1264250011568351E-5</v>
      </c>
      <c r="F115">
        <f t="shared" si="51"/>
        <v>1.5817813219890411</v>
      </c>
      <c r="G115">
        <f t="shared" si="52"/>
        <v>1.2038335724872513</v>
      </c>
      <c r="H115">
        <v>0</v>
      </c>
      <c r="K115">
        <v>0</v>
      </c>
      <c r="L115">
        <f t="shared" si="53"/>
        <v>247.87922061357858</v>
      </c>
      <c r="M115">
        <f t="shared" si="54"/>
        <v>101.79089872739738</v>
      </c>
      <c r="O115">
        <v>0</v>
      </c>
      <c r="P115">
        <f t="shared" si="55"/>
        <v>6.8979663703519494</v>
      </c>
      <c r="S115">
        <f t="shared" si="45"/>
        <v>41.213203435596427</v>
      </c>
      <c r="T115">
        <v>0</v>
      </c>
      <c r="X115">
        <f t="shared" si="59"/>
        <v>1.1299999999999987E-2</v>
      </c>
      <c r="Y115">
        <f t="shared" si="46"/>
        <v>50.54867398832112</v>
      </c>
    </row>
    <row r="116" spans="1:25" x14ac:dyDescent="0.25">
      <c r="A116">
        <v>115</v>
      </c>
      <c r="B116">
        <f t="shared" si="56"/>
        <v>3.6298729301729866E-6</v>
      </c>
      <c r="C116">
        <f t="shared" si="57"/>
        <v>9.0378124706755916E-6</v>
      </c>
      <c r="D116">
        <f t="shared" si="58"/>
        <v>1.1266471453037431E-5</v>
      </c>
      <c r="F116">
        <f t="shared" si="51"/>
        <v>1.5957793867854044</v>
      </c>
      <c r="G116">
        <f t="shared" si="52"/>
        <v>1.1898355076908884</v>
      </c>
      <c r="H116">
        <v>0</v>
      </c>
      <c r="K116">
        <v>0</v>
      </c>
      <c r="L116">
        <f t="shared" si="53"/>
        <v>247.87922061357858</v>
      </c>
      <c r="M116">
        <f t="shared" si="54"/>
        <v>100.01053910533255</v>
      </c>
      <c r="O116">
        <v>0</v>
      </c>
      <c r="P116">
        <f t="shared" si="55"/>
        <v>6.8177574590687904</v>
      </c>
      <c r="S116">
        <f t="shared" si="45"/>
        <v>41.213203435596427</v>
      </c>
      <c r="T116">
        <v>0</v>
      </c>
      <c r="X116">
        <f t="shared" si="59"/>
        <v>1.1399999999999987E-2</v>
      </c>
      <c r="Y116">
        <f t="shared" si="46"/>
        <v>54.192856383803566</v>
      </c>
    </row>
    <row r="117" spans="1:25" x14ac:dyDescent="0.25">
      <c r="A117">
        <v>116</v>
      </c>
      <c r="B117">
        <f t="shared" si="56"/>
        <v>3.6617139207885391E-6</v>
      </c>
      <c r="C117">
        <f t="shared" si="57"/>
        <v>9.061026508480505E-6</v>
      </c>
      <c r="D117">
        <f t="shared" si="58"/>
        <v>1.1268692894506511E-5</v>
      </c>
      <c r="F117">
        <f t="shared" si="51"/>
        <v>1.6097774515817675</v>
      </c>
      <c r="G117">
        <f t="shared" si="52"/>
        <v>1.1758374428945255</v>
      </c>
      <c r="H117">
        <v>0</v>
      </c>
      <c r="K117">
        <v>0</v>
      </c>
      <c r="L117">
        <f t="shared" si="53"/>
        <v>247.87922061357858</v>
      </c>
      <c r="M117">
        <f t="shared" si="54"/>
        <v>98.237896323061818</v>
      </c>
      <c r="O117">
        <v>0</v>
      </c>
      <c r="P117">
        <f t="shared" si="55"/>
        <v>6.7375485477856305</v>
      </c>
      <c r="S117">
        <f t="shared" si="45"/>
        <v>41.213203435596427</v>
      </c>
      <c r="T117">
        <v>0</v>
      </c>
      <c r="X117">
        <f t="shared" si="59"/>
        <v>1.1499999999999986E-2</v>
      </c>
      <c r="Y117">
        <f t="shared" si="46"/>
        <v>57.783556972818033</v>
      </c>
    </row>
    <row r="118" spans="1:25" x14ac:dyDescent="0.25">
      <c r="A118">
        <v>117</v>
      </c>
      <c r="B118">
        <f t="shared" si="56"/>
        <v>3.6935549114040916E-6</v>
      </c>
      <c r="C118">
        <f t="shared" si="57"/>
        <v>9.0842405462854184E-6</v>
      </c>
      <c r="D118">
        <f t="shared" si="58"/>
        <v>1.127091433597559E-5</v>
      </c>
      <c r="F118">
        <f t="shared" si="51"/>
        <v>1.6237755163781307</v>
      </c>
      <c r="G118">
        <f t="shared" si="52"/>
        <v>1.1618393780981628</v>
      </c>
      <c r="H118">
        <v>0</v>
      </c>
      <c r="K118">
        <v>0</v>
      </c>
      <c r="L118">
        <f t="shared" si="53"/>
        <v>247.87922061357858</v>
      </c>
      <c r="M118">
        <f t="shared" si="54"/>
        <v>96.473403484440908</v>
      </c>
      <c r="O118">
        <v>0</v>
      </c>
      <c r="P118">
        <f t="shared" si="55"/>
        <v>6.6573396365024724</v>
      </c>
      <c r="S118">
        <f t="shared" si="45"/>
        <v>41.213203435596427</v>
      </c>
      <c r="T118">
        <v>0</v>
      </c>
      <c r="X118">
        <f t="shared" si="59"/>
        <v>1.1599999999999985E-2</v>
      </c>
      <c r="Y118">
        <f t="shared" si="46"/>
        <v>61.317232167393712</v>
      </c>
    </row>
    <row r="119" spans="1:25" x14ac:dyDescent="0.25">
      <c r="A119">
        <v>118</v>
      </c>
      <c r="B119">
        <f t="shared" si="56"/>
        <v>3.7253959020196441E-6</v>
      </c>
      <c r="C119">
        <f t="shared" si="57"/>
        <v>9.1074545840903319E-6</v>
      </c>
      <c r="D119">
        <f t="shared" si="58"/>
        <v>1.127313577744467E-5</v>
      </c>
      <c r="F119">
        <f t="shared" si="51"/>
        <v>1.637773581174494</v>
      </c>
      <c r="G119">
        <f t="shared" si="52"/>
        <v>1.1478413133017999</v>
      </c>
      <c r="H119">
        <v>0</v>
      </c>
      <c r="K119">
        <v>0</v>
      </c>
      <c r="L119">
        <f t="shared" si="53"/>
        <v>247.87922061357858</v>
      </c>
      <c r="M119">
        <f t="shared" si="54"/>
        <v>94.717491441917019</v>
      </c>
      <c r="O119">
        <v>0</v>
      </c>
      <c r="P119">
        <f t="shared" si="55"/>
        <v>6.5771307252193143</v>
      </c>
      <c r="S119">
        <f t="shared" si="45"/>
        <v>41.213203435596427</v>
      </c>
      <c r="T119">
        <v>0</v>
      </c>
      <c r="X119">
        <f t="shared" si="59"/>
        <v>1.1699999999999985E-2</v>
      </c>
      <c r="Y119">
        <f t="shared" si="46"/>
        <v>64.790394656739338</v>
      </c>
    </row>
    <row r="120" spans="1:25" x14ac:dyDescent="0.25">
      <c r="A120">
        <v>119</v>
      </c>
      <c r="B120">
        <f t="shared" si="56"/>
        <v>3.7572368926351966E-6</v>
      </c>
      <c r="C120">
        <f t="shared" si="57"/>
        <v>9.1306686218952453E-6</v>
      </c>
      <c r="D120">
        <f t="shared" si="58"/>
        <v>1.127535721891375E-5</v>
      </c>
      <c r="F120">
        <f t="shared" si="51"/>
        <v>1.6517716459708571</v>
      </c>
      <c r="G120">
        <f t="shared" si="52"/>
        <v>1.1338432485054373</v>
      </c>
      <c r="H120">
        <v>0</v>
      </c>
      <c r="K120">
        <v>0</v>
      </c>
      <c r="L120">
        <f t="shared" si="53"/>
        <v>247.87922061357858</v>
      </c>
      <c r="M120">
        <f t="shared" si="54"/>
        <v>92.970588691468706</v>
      </c>
      <c r="O120">
        <v>0</v>
      </c>
      <c r="P120">
        <f t="shared" si="55"/>
        <v>6.4969218139361553</v>
      </c>
      <c r="S120">
        <f t="shared" si="45"/>
        <v>41.213203435596427</v>
      </c>
      <c r="T120">
        <v>0</v>
      </c>
      <c r="X120">
        <f t="shared" si="59"/>
        <v>1.1799999999999984E-2</v>
      </c>
      <c r="Y120">
        <f t="shared" si="46"/>
        <v>68.199616848797888</v>
      </c>
    </row>
    <row r="121" spans="1:25" x14ac:dyDescent="0.25">
      <c r="A121">
        <v>120</v>
      </c>
      <c r="B121">
        <f t="shared" si="56"/>
        <v>3.7890778832507491E-6</v>
      </c>
      <c r="C121">
        <f t="shared" si="57"/>
        <v>9.1538826597001587E-6</v>
      </c>
      <c r="D121">
        <f t="shared" si="58"/>
        <v>1.127757866038283E-5</v>
      </c>
      <c r="F121">
        <f t="shared" si="51"/>
        <v>1.6657697107672202</v>
      </c>
      <c r="G121">
        <f t="shared" si="52"/>
        <v>1.1198451837090744</v>
      </c>
      <c r="H121">
        <v>0</v>
      </c>
      <c r="K121">
        <v>0</v>
      </c>
      <c r="L121">
        <f t="shared" si="53"/>
        <v>247.87922061357858</v>
      </c>
      <c r="M121">
        <f t="shared" si="54"/>
        <v>91.233121268185599</v>
      </c>
      <c r="O121">
        <v>0</v>
      </c>
      <c r="P121">
        <f t="shared" si="55"/>
        <v>6.4167129026529954</v>
      </c>
      <c r="S121">
        <f t="shared" si="45"/>
        <v>41.213203435596427</v>
      </c>
      <c r="T121">
        <v>0</v>
      </c>
      <c r="X121">
        <f t="shared" si="59"/>
        <v>1.1899999999999984E-2</v>
      </c>
      <c r="Y121">
        <f t="shared" si="46"/>
        <v>71.541534252866214</v>
      </c>
    </row>
    <row r="122" spans="1:25" x14ac:dyDescent="0.25">
      <c r="A122">
        <v>121</v>
      </c>
      <c r="B122">
        <f t="shared" si="56"/>
        <v>3.8209188738663016E-6</v>
      </c>
      <c r="C122">
        <f t="shared" si="57"/>
        <v>9.1770966975050722E-6</v>
      </c>
      <c r="D122">
        <f t="shared" si="58"/>
        <v>1.127980010185191E-5</v>
      </c>
      <c r="F122">
        <f t="shared" si="51"/>
        <v>1.6797677755635836</v>
      </c>
      <c r="G122">
        <f t="shared" si="52"/>
        <v>1.1058471189127117</v>
      </c>
      <c r="H122">
        <v>0</v>
      </c>
      <c r="K122">
        <v>0</v>
      </c>
      <c r="L122">
        <f t="shared" si="53"/>
        <v>247.87922061357858</v>
      </c>
      <c r="M122">
        <f t="shared" si="54"/>
        <v>89.50551264251331</v>
      </c>
      <c r="O122">
        <v>0</v>
      </c>
      <c r="P122">
        <f t="shared" si="55"/>
        <v>6.3365039913698382</v>
      </c>
      <c r="S122">
        <f t="shared" si="45"/>
        <v>41.213203435596427</v>
      </c>
      <c r="T122">
        <v>0</v>
      </c>
      <c r="X122">
        <f t="shared" si="59"/>
        <v>1.1999999999999983E-2</v>
      </c>
      <c r="Y122">
        <f t="shared" si="46"/>
        <v>74.812848799941051</v>
      </c>
    </row>
    <row r="123" spans="1:25" x14ac:dyDescent="0.25">
      <c r="A123">
        <v>122</v>
      </c>
      <c r="B123">
        <f t="shared" si="56"/>
        <v>3.852759864481854E-6</v>
      </c>
      <c r="C123">
        <f t="shared" si="57"/>
        <v>9.2003107353099856E-6</v>
      </c>
      <c r="D123">
        <f t="shared" si="58"/>
        <v>1.128202154332099E-5</v>
      </c>
      <c r="F123">
        <f t="shared" si="51"/>
        <v>1.6937658403599467</v>
      </c>
      <c r="G123">
        <f t="shared" si="52"/>
        <v>1.0918490541163488</v>
      </c>
      <c r="H123">
        <v>0</v>
      </c>
      <c r="K123">
        <v>0</v>
      </c>
      <c r="L123">
        <f t="shared" si="53"/>
        <v>247.87922061357858</v>
      </c>
      <c r="M123">
        <f t="shared" si="54"/>
        <v>87.788183617188537</v>
      </c>
      <c r="O123">
        <v>0</v>
      </c>
      <c r="P123">
        <f t="shared" si="55"/>
        <v>6.2562950800866783</v>
      </c>
      <c r="S123">
        <f t="shared" si="45"/>
        <v>41.213203435596427</v>
      </c>
      <c r="T123">
        <v>0</v>
      </c>
      <c r="X123">
        <f t="shared" si="59"/>
        <v>1.2099999999999982E-2</v>
      </c>
      <c r="Y123">
        <f t="shared" si="46"/>
        <v>78.010332097515061</v>
      </c>
    </row>
    <row r="124" spans="1:25" x14ac:dyDescent="0.25">
      <c r="A124">
        <v>123</v>
      </c>
      <c r="B124">
        <f t="shared" si="56"/>
        <v>3.8846008550974065E-6</v>
      </c>
      <c r="C124">
        <f t="shared" si="57"/>
        <v>9.223524773114899E-6</v>
      </c>
      <c r="D124">
        <f t="shared" si="58"/>
        <v>1.128424298479007E-5</v>
      </c>
      <c r="F124">
        <f t="shared" si="51"/>
        <v>1.7077639051563098</v>
      </c>
      <c r="G124">
        <f t="shared" si="52"/>
        <v>1.0778509893199861</v>
      </c>
      <c r="H124">
        <v>0</v>
      </c>
      <c r="K124">
        <v>0</v>
      </c>
      <c r="L124">
        <f t="shared" si="53"/>
        <v>247.87922061357858</v>
      </c>
      <c r="M124">
        <f t="shared" si="54"/>
        <v>86.081552224890032</v>
      </c>
      <c r="O124">
        <v>0</v>
      </c>
      <c r="P124">
        <f t="shared" si="55"/>
        <v>6.1760861688035202</v>
      </c>
      <c r="S124">
        <f t="shared" si="45"/>
        <v>41.213203435596427</v>
      </c>
      <c r="T124">
        <v>0</v>
      </c>
      <c r="X124">
        <f t="shared" si="59"/>
        <v>1.2199999999999982E-2</v>
      </c>
      <c r="Y124">
        <f t="shared" si="46"/>
        <v>81.130828615610341</v>
      </c>
    </row>
    <row r="125" spans="1:25" x14ac:dyDescent="0.25">
      <c r="A125">
        <v>124</v>
      </c>
      <c r="B125">
        <f t="shared" si="56"/>
        <v>3.916441845712959E-6</v>
      </c>
      <c r="C125">
        <f t="shared" si="57"/>
        <v>9.2467388109198124E-6</v>
      </c>
      <c r="D125">
        <f t="shared" si="58"/>
        <v>1.128646442625915E-5</v>
      </c>
      <c r="F125">
        <f t="shared" si="51"/>
        <v>1.7217619699526729</v>
      </c>
      <c r="G125">
        <f t="shared" si="52"/>
        <v>1.0638529245236232</v>
      </c>
      <c r="H125">
        <v>0</v>
      </c>
      <c r="K125">
        <v>0</v>
      </c>
      <c r="L125">
        <f t="shared" si="53"/>
        <v>247.87922061357858</v>
      </c>
      <c r="M125">
        <f t="shared" si="54"/>
        <v>84.386033626629484</v>
      </c>
      <c r="O125">
        <v>0</v>
      </c>
      <c r="P125">
        <f t="shared" si="55"/>
        <v>6.0958772575203612</v>
      </c>
      <c r="S125">
        <f t="shared" si="45"/>
        <v>41.213203435596427</v>
      </c>
      <c r="T125">
        <v>0</v>
      </c>
      <c r="X125">
        <f t="shared" si="59"/>
        <v>1.2299999999999981E-2</v>
      </c>
      <c r="Y125">
        <f t="shared" si="46"/>
        <v>84.171258800905662</v>
      </c>
    </row>
    <row r="126" spans="1:25" x14ac:dyDescent="0.25">
      <c r="A126">
        <v>125</v>
      </c>
      <c r="B126">
        <f t="shared" si="56"/>
        <v>3.9482828363285115E-6</v>
      </c>
      <c r="C126">
        <f t="shared" si="57"/>
        <v>9.2699528487247259E-6</v>
      </c>
      <c r="D126">
        <f t="shared" si="58"/>
        <v>1.128868586772823E-5</v>
      </c>
      <c r="F126">
        <f t="shared" si="51"/>
        <v>1.7357600347490363</v>
      </c>
      <c r="G126">
        <f t="shared" si="52"/>
        <v>1.0498548597272603</v>
      </c>
      <c r="H126">
        <v>0</v>
      </c>
      <c r="K126">
        <v>0</v>
      </c>
      <c r="L126">
        <f t="shared" si="53"/>
        <v>247.87922061357858</v>
      </c>
      <c r="M126">
        <f t="shared" si="54"/>
        <v>82.702040010907695</v>
      </c>
      <c r="O126">
        <v>0</v>
      </c>
      <c r="P126">
        <f t="shared" si="55"/>
        <v>6.0156683462372014</v>
      </c>
      <c r="S126">
        <f t="shared" si="45"/>
        <v>41.213203435596427</v>
      </c>
      <c r="T126">
        <v>0</v>
      </c>
      <c r="X126">
        <f t="shared" si="59"/>
        <v>1.239999999999998E-2</v>
      </c>
      <c r="Y126">
        <f t="shared" si="46"/>
        <v>87.128622115883729</v>
      </c>
    </row>
    <row r="127" spans="1:25" x14ac:dyDescent="0.25">
      <c r="A127">
        <v>126</v>
      </c>
      <c r="B127">
        <f t="shared" si="56"/>
        <v>3.980123826944064E-6</v>
      </c>
      <c r="C127">
        <f t="shared" si="57"/>
        <v>9.2931668865296393E-6</v>
      </c>
      <c r="D127">
        <f t="shared" si="58"/>
        <v>1.129090730919731E-5</v>
      </c>
      <c r="F127">
        <f t="shared" si="51"/>
        <v>1.7497580995453994</v>
      </c>
      <c r="G127">
        <f t="shared" si="52"/>
        <v>1.0358567949308977</v>
      </c>
      <c r="H127">
        <v>0</v>
      </c>
      <c r="K127">
        <v>0</v>
      </c>
      <c r="L127">
        <f t="shared" si="53"/>
        <v>247.87922061357858</v>
      </c>
      <c r="M127">
        <f t="shared" si="54"/>
        <v>81.029980493659821</v>
      </c>
      <c r="O127">
        <v>0</v>
      </c>
      <c r="P127">
        <f t="shared" si="55"/>
        <v>5.9354594349540433</v>
      </c>
      <c r="S127">
        <f t="shared" si="45"/>
        <v>41.213203435596427</v>
      </c>
      <c r="T127">
        <v>0</v>
      </c>
      <c r="X127">
        <f t="shared" si="59"/>
        <v>1.249999999999998E-2</v>
      </c>
      <c r="Y127">
        <f t="shared" si="46"/>
        <v>89.999999999999432</v>
      </c>
    </row>
    <row r="128" spans="1:25" x14ac:dyDescent="0.25">
      <c r="A128">
        <v>127</v>
      </c>
      <c r="B128">
        <f t="shared" si="56"/>
        <v>4.0119648175596165E-6</v>
      </c>
      <c r="C128">
        <f t="shared" si="57"/>
        <v>9.3163809243345527E-6</v>
      </c>
      <c r="D128">
        <f t="shared" si="58"/>
        <v>1.129312875066639E-5</v>
      </c>
      <c r="F128">
        <f t="shared" si="51"/>
        <v>1.7637561643417625</v>
      </c>
      <c r="G128">
        <f t="shared" si="52"/>
        <v>1.0218587301345348</v>
      </c>
      <c r="H128">
        <v>0</v>
      </c>
      <c r="K128">
        <v>0</v>
      </c>
      <c r="L128">
        <f t="shared" si="53"/>
        <v>247.87922061357858</v>
      </c>
      <c r="M128">
        <f t="shared" si="54"/>
        <v>79.370261019014833</v>
      </c>
      <c r="O128">
        <v>0</v>
      </c>
      <c r="P128">
        <f t="shared" si="55"/>
        <v>5.8552505236708843</v>
      </c>
      <c r="S128">
        <f t="shared" si="45"/>
        <v>41.213203435596427</v>
      </c>
      <c r="T128">
        <v>0</v>
      </c>
      <c r="X128">
        <f t="shared" si="59"/>
        <v>1.2599999999999979E-2</v>
      </c>
      <c r="Y128">
        <f t="shared" si="46"/>
        <v>92.782558749946816</v>
      </c>
    </row>
    <row r="129" spans="1:25" x14ac:dyDescent="0.25">
      <c r="A129">
        <v>128</v>
      </c>
      <c r="B129">
        <f t="shared" si="56"/>
        <v>4.043805808175169E-6</v>
      </c>
      <c r="C129">
        <f t="shared" si="57"/>
        <v>9.3395949621394661E-6</v>
      </c>
      <c r="D129">
        <f t="shared" si="58"/>
        <v>1.129535019213547E-5</v>
      </c>
      <c r="F129">
        <f t="shared" si="51"/>
        <v>1.7777542291381259</v>
      </c>
      <c r="G129">
        <f t="shared" si="52"/>
        <v>1.0078606653381721</v>
      </c>
      <c r="H129">
        <v>0</v>
      </c>
      <c r="K129">
        <v>0</v>
      </c>
      <c r="L129">
        <f t="shared" si="53"/>
        <v>247.87922061357858</v>
      </c>
      <c r="M129">
        <f t="shared" si="54"/>
        <v>77.723284260892257</v>
      </c>
      <c r="O129">
        <v>0</v>
      </c>
      <c r="P129">
        <f t="shared" si="55"/>
        <v>5.7750416123877262</v>
      </c>
      <c r="S129">
        <f t="shared" si="45"/>
        <v>41.213203435596427</v>
      </c>
      <c r="T129">
        <v>0</v>
      </c>
      <c r="X129">
        <f t="shared" si="59"/>
        <v>1.2699999999999979E-2</v>
      </c>
      <c r="Y129">
        <f t="shared" si="46"/>
        <v>95.473552316182079</v>
      </c>
    </row>
    <row r="130" spans="1:25" x14ac:dyDescent="0.25">
      <c r="A130">
        <v>129</v>
      </c>
      <c r="B130">
        <f t="shared" si="56"/>
        <v>4.0756467987907215E-6</v>
      </c>
      <c r="C130">
        <f t="shared" si="57"/>
        <v>9.3628089999443796E-6</v>
      </c>
      <c r="D130">
        <f t="shared" si="58"/>
        <v>1.129757163360455E-5</v>
      </c>
      <c r="F130">
        <f t="shared" ref="F130:F161" si="60">Vbulk_min/Lp*B130</f>
        <v>1.791752293934489</v>
      </c>
      <c r="G130">
        <f t="shared" ref="G130:G161" si="61">-((Vout+Vsr)*Nps/(Lp))*(C130-$B$202)+$F$202</f>
        <v>0.99386260054180919</v>
      </c>
      <c r="H130">
        <v>0</v>
      </c>
      <c r="K130">
        <v>0</v>
      </c>
      <c r="L130">
        <f t="shared" ref="L130:L161" si="62">Vbulk_max+Nps*(Vout+Vsr)</f>
        <v>247.87922061357858</v>
      </c>
      <c r="M130">
        <f t="shared" ref="M130:M161" si="63">EXP(-alpha*(D130-$C$201))*Nps*(Vout+Vsr)*COS(PI()*(D130-$C$201)/(t_res/(1 + 2*Nvalley)) ) + Vbulk_max</f>
        <v>76.089449525460481</v>
      </c>
      <c r="O130">
        <v>0</v>
      </c>
      <c r="P130">
        <f t="shared" ref="P130:P161" si="64">(eff+Vsr*Iout/Pout)*G130*Nps</f>
        <v>5.6948327011045663</v>
      </c>
      <c r="S130">
        <f t="shared" ref="S130:S193" si="65">Vbulk_max/Nps+Vout</f>
        <v>41.213203435596427</v>
      </c>
      <c r="T130">
        <v>0</v>
      </c>
      <c r="X130">
        <f t="shared" si="59"/>
        <v>1.2799999999999978E-2</v>
      </c>
      <c r="Y130">
        <f t="shared" ref="Y130:Y193" si="66">ABS(SQRT(2)*Vac*SIN(2*PI()*fline*X130))</f>
        <v>98.070325012942931</v>
      </c>
    </row>
    <row r="131" spans="1:25" x14ac:dyDescent="0.25">
      <c r="A131">
        <v>130</v>
      </c>
      <c r="B131">
        <f t="shared" ref="B131:B162" si="67">ton/200+B130</f>
        <v>4.107487789406274E-6</v>
      </c>
      <c r="C131">
        <f t="shared" ref="C131:C162" si="68">tdemag/200+C130</f>
        <v>9.386023037749293E-6</v>
      </c>
      <c r="D131">
        <f t="shared" ref="D131:D162" si="69">D130+t_res/200</f>
        <v>1.129979307507363E-5</v>
      </c>
      <c r="F131">
        <f t="shared" si="60"/>
        <v>1.8057503587308521</v>
      </c>
      <c r="G131">
        <f t="shared" si="61"/>
        <v>0.97986453574544652</v>
      </c>
      <c r="H131">
        <v>0</v>
      </c>
      <c r="K131">
        <v>0</v>
      </c>
      <c r="L131">
        <f t="shared" si="62"/>
        <v>247.87922061357858</v>
      </c>
      <c r="M131">
        <f t="shared" si="63"/>
        <v>74.469152654480524</v>
      </c>
      <c r="O131">
        <v>0</v>
      </c>
      <c r="P131">
        <f t="shared" si="64"/>
        <v>5.6146237898214082</v>
      </c>
      <c r="S131">
        <f t="shared" si="65"/>
        <v>41.213203435596427</v>
      </c>
      <c r="T131">
        <v>0</v>
      </c>
      <c r="X131">
        <f t="shared" ref="X131:X162" si="70">1/(fline*200)+X130</f>
        <v>1.2899999999999977E-2</v>
      </c>
      <c r="Y131">
        <f t="shared" si="66"/>
        <v>100.57031413908983</v>
      </c>
    </row>
    <row r="132" spans="1:25" x14ac:dyDescent="0.25">
      <c r="A132">
        <v>131</v>
      </c>
      <c r="B132">
        <f t="shared" si="67"/>
        <v>4.1393287800218265E-6</v>
      </c>
      <c r="C132">
        <f t="shared" si="68"/>
        <v>9.4092370755542064E-6</v>
      </c>
      <c r="D132">
        <f t="shared" si="69"/>
        <v>1.130201451654271E-5</v>
      </c>
      <c r="F132">
        <f t="shared" si="60"/>
        <v>1.8197484235272154</v>
      </c>
      <c r="G132">
        <f t="shared" si="61"/>
        <v>0.96586647094908362</v>
      </c>
      <c r="H132">
        <v>0</v>
      </c>
      <c r="K132">
        <v>0</v>
      </c>
      <c r="L132">
        <f t="shared" si="62"/>
        <v>247.87922061357858</v>
      </c>
      <c r="M132">
        <f t="shared" si="63"/>
        <v>72.862785929557916</v>
      </c>
      <c r="O132">
        <v>0</v>
      </c>
      <c r="P132">
        <f t="shared" si="64"/>
        <v>5.5344148785382483</v>
      </c>
      <c r="S132">
        <f t="shared" si="65"/>
        <v>41.213203435596427</v>
      </c>
      <c r="T132">
        <v>0</v>
      </c>
      <c r="X132">
        <f t="shared" si="70"/>
        <v>1.2999999999999977E-2</v>
      </c>
      <c r="Y132">
        <f t="shared" si="66"/>
        <v>102.97105250718263</v>
      </c>
    </row>
    <row r="133" spans="1:25" x14ac:dyDescent="0.25">
      <c r="A133">
        <v>132</v>
      </c>
      <c r="B133">
        <f t="shared" si="67"/>
        <v>4.171169770637379E-6</v>
      </c>
      <c r="C133">
        <f t="shared" si="68"/>
        <v>9.4324511133591199E-6</v>
      </c>
      <c r="D133">
        <f t="shared" si="69"/>
        <v>1.130423595801179E-5</v>
      </c>
      <c r="F133">
        <f t="shared" si="60"/>
        <v>1.8337464883235786</v>
      </c>
      <c r="G133">
        <f t="shared" si="61"/>
        <v>0.95186840615272073</v>
      </c>
      <c r="H133">
        <v>0</v>
      </c>
      <c r="K133">
        <v>0</v>
      </c>
      <c r="L133">
        <f t="shared" si="62"/>
        <v>247.87922061357858</v>
      </c>
      <c r="M133">
        <f t="shared" si="63"/>
        <v>71.270737977326391</v>
      </c>
      <c r="O133">
        <v>0</v>
      </c>
      <c r="P133">
        <f t="shared" si="64"/>
        <v>5.4542059672550893</v>
      </c>
      <c r="S133">
        <f t="shared" si="65"/>
        <v>41.213203435596427</v>
      </c>
      <c r="T133">
        <v>0</v>
      </c>
      <c r="X133">
        <f t="shared" si="70"/>
        <v>1.3099999999999976E-2</v>
      </c>
      <c r="Y133">
        <f t="shared" si="66"/>
        <v>105.27017087829667</v>
      </c>
    </row>
    <row r="134" spans="1:25" x14ac:dyDescent="0.25">
      <c r="A134">
        <v>133</v>
      </c>
      <c r="B134">
        <f t="shared" si="67"/>
        <v>4.2030107612529315E-6</v>
      </c>
      <c r="C134">
        <f t="shared" si="68"/>
        <v>9.4556651511640333E-6</v>
      </c>
      <c r="D134">
        <f t="shared" si="69"/>
        <v>1.130645739948087E-5</v>
      </c>
      <c r="F134">
        <f t="shared" si="60"/>
        <v>1.8477445531199417</v>
      </c>
      <c r="G134">
        <f t="shared" si="61"/>
        <v>0.93787034135635805</v>
      </c>
      <c r="H134">
        <v>0</v>
      </c>
      <c r="K134">
        <v>0</v>
      </c>
      <c r="L134">
        <f t="shared" si="62"/>
        <v>247.87922061357858</v>
      </c>
      <c r="M134">
        <f t="shared" si="63"/>
        <v>69.693393675586009</v>
      </c>
      <c r="O134">
        <v>0</v>
      </c>
      <c r="P134">
        <f t="shared" si="64"/>
        <v>5.3739970559719321</v>
      </c>
      <c r="S134">
        <f t="shared" si="65"/>
        <v>41.213203435596427</v>
      </c>
      <c r="T134">
        <v>0</v>
      </c>
      <c r="X134">
        <f t="shared" si="70"/>
        <v>1.3199999999999976E-2</v>
      </c>
      <c r="Y134">
        <f t="shared" si="66"/>
        <v>107.46540030017557</v>
      </c>
    </row>
    <row r="135" spans="1:25" x14ac:dyDescent="0.25">
      <c r="A135">
        <v>134</v>
      </c>
      <c r="B135">
        <f t="shared" si="67"/>
        <v>4.2348517518684839E-6</v>
      </c>
      <c r="C135">
        <f t="shared" si="68"/>
        <v>9.4788791889689467E-6</v>
      </c>
      <c r="D135">
        <f t="shared" si="69"/>
        <v>1.130867884094995E-5</v>
      </c>
      <c r="F135">
        <f t="shared" si="60"/>
        <v>1.8617426179163048</v>
      </c>
      <c r="G135">
        <f t="shared" si="61"/>
        <v>0.92387227655999515</v>
      </c>
      <c r="H135">
        <v>0</v>
      </c>
      <c r="K135">
        <v>0</v>
      </c>
      <c r="L135">
        <f t="shared" si="62"/>
        <v>247.87922061357858</v>
      </c>
      <c r="M135">
        <f t="shared" si="63"/>
        <v>68.131134060418375</v>
      </c>
      <c r="O135">
        <v>0</v>
      </c>
      <c r="P135">
        <f t="shared" si="64"/>
        <v>5.2937881446887722</v>
      </c>
      <c r="S135">
        <f t="shared" si="65"/>
        <v>41.213203435596427</v>
      </c>
      <c r="T135">
        <v>0</v>
      </c>
      <c r="X135">
        <f t="shared" si="70"/>
        <v>1.3299999999999975E-2</v>
      </c>
      <c r="Y135">
        <f t="shared" si="66"/>
        <v>109.55457434641323</v>
      </c>
    </row>
    <row r="136" spans="1:25" x14ac:dyDescent="0.25">
      <c r="A136">
        <v>135</v>
      </c>
      <c r="B136">
        <f t="shared" si="67"/>
        <v>4.2666927424840364E-6</v>
      </c>
      <c r="C136">
        <f t="shared" si="68"/>
        <v>9.5020932267738601E-6</v>
      </c>
      <c r="D136">
        <f t="shared" si="69"/>
        <v>1.131090028241903E-5</v>
      </c>
      <c r="F136">
        <f t="shared" si="60"/>
        <v>1.8757406827126681</v>
      </c>
      <c r="G136">
        <f t="shared" si="61"/>
        <v>0.90987421176363248</v>
      </c>
      <c r="H136">
        <v>0</v>
      </c>
      <c r="K136">
        <v>0</v>
      </c>
      <c r="L136">
        <f t="shared" si="62"/>
        <v>247.87922061357858</v>
      </c>
      <c r="M136">
        <f t="shared" si="63"/>
        <v>66.584336234301404</v>
      </c>
      <c r="O136">
        <v>0</v>
      </c>
      <c r="P136">
        <f t="shared" si="64"/>
        <v>5.2135792334056141</v>
      </c>
      <c r="S136">
        <f t="shared" si="65"/>
        <v>41.213203435596427</v>
      </c>
      <c r="T136">
        <v>0</v>
      </c>
      <c r="X136">
        <f t="shared" si="70"/>
        <v>1.3399999999999974E-2</v>
      </c>
      <c r="Y136">
        <f t="shared" si="66"/>
        <v>111.53563125445501</v>
      </c>
    </row>
    <row r="137" spans="1:25" x14ac:dyDescent="0.25">
      <c r="A137">
        <v>136</v>
      </c>
      <c r="B137">
        <f t="shared" si="67"/>
        <v>4.2985337330995889E-6</v>
      </c>
      <c r="C137">
        <f t="shared" si="68"/>
        <v>9.5253072645787736E-6</v>
      </c>
      <c r="D137">
        <f t="shared" si="69"/>
        <v>1.131312172388811E-5</v>
      </c>
      <c r="F137">
        <f t="shared" si="60"/>
        <v>1.8897387475090313</v>
      </c>
      <c r="G137">
        <f t="shared" si="61"/>
        <v>0.89587614696726958</v>
      </c>
      <c r="H137">
        <v>0</v>
      </c>
      <c r="K137">
        <v>0</v>
      </c>
      <c r="L137">
        <f t="shared" si="62"/>
        <v>247.87922061357858</v>
      </c>
      <c r="M137">
        <f t="shared" si="63"/>
        <v>65.053373275245477</v>
      </c>
      <c r="O137">
        <v>0</v>
      </c>
      <c r="P137">
        <f t="shared" si="64"/>
        <v>5.1333703221224543</v>
      </c>
      <c r="S137">
        <f t="shared" si="65"/>
        <v>41.213203435596427</v>
      </c>
      <c r="T137">
        <v>0</v>
      </c>
      <c r="X137">
        <f t="shared" si="70"/>
        <v>1.3499999999999974E-2</v>
      </c>
      <c r="Y137">
        <f t="shared" si="66"/>
        <v>113.40661596030861</v>
      </c>
    </row>
    <row r="138" spans="1:25" x14ac:dyDescent="0.25">
      <c r="A138">
        <v>137</v>
      </c>
      <c r="B138">
        <f t="shared" si="67"/>
        <v>4.3303747237151414E-6</v>
      </c>
      <c r="C138">
        <f t="shared" si="68"/>
        <v>9.548521302383687E-6</v>
      </c>
      <c r="D138">
        <f t="shared" si="69"/>
        <v>1.131534316535719E-5</v>
      </c>
      <c r="F138">
        <f t="shared" si="60"/>
        <v>1.9037368123053944</v>
      </c>
      <c r="G138">
        <f t="shared" si="61"/>
        <v>0.88187808217090691</v>
      </c>
      <c r="H138">
        <v>0</v>
      </c>
      <c r="K138">
        <v>0</v>
      </c>
      <c r="L138">
        <f t="shared" si="62"/>
        <v>247.87922061357858</v>
      </c>
      <c r="M138">
        <f t="shared" si="63"/>
        <v>63.538614146973543</v>
      </c>
      <c r="O138">
        <v>0</v>
      </c>
      <c r="P138">
        <f t="shared" si="64"/>
        <v>5.0531614108392962</v>
      </c>
      <c r="S138">
        <f t="shared" si="65"/>
        <v>41.213203435596427</v>
      </c>
      <c r="T138">
        <v>0</v>
      </c>
      <c r="X138">
        <f t="shared" si="70"/>
        <v>1.3599999999999973E-2</v>
      </c>
      <c r="Y138">
        <f t="shared" si="66"/>
        <v>115.16568202795608</v>
      </c>
    </row>
    <row r="139" spans="1:25" x14ac:dyDescent="0.25">
      <c r="A139">
        <v>138</v>
      </c>
      <c r="B139">
        <f t="shared" si="67"/>
        <v>4.3622157143306939E-6</v>
      </c>
      <c r="C139">
        <f t="shared" si="68"/>
        <v>9.5717353401886004E-6</v>
      </c>
      <c r="D139">
        <f t="shared" si="69"/>
        <v>1.131756460682627E-5</v>
      </c>
      <c r="F139">
        <f t="shared" si="60"/>
        <v>1.9177348771017577</v>
      </c>
      <c r="G139">
        <f t="shared" si="61"/>
        <v>0.86788001737454401</v>
      </c>
      <c r="H139">
        <v>0</v>
      </c>
      <c r="K139">
        <v>0</v>
      </c>
      <c r="L139">
        <f t="shared" si="62"/>
        <v>247.87922061357858</v>
      </c>
      <c r="M139">
        <f t="shared" si="63"/>
        <v>62.040423610165718</v>
      </c>
      <c r="O139">
        <v>0</v>
      </c>
      <c r="P139">
        <f t="shared" si="64"/>
        <v>4.9729524995561372</v>
      </c>
      <c r="S139">
        <f t="shared" si="65"/>
        <v>41.213203435596427</v>
      </c>
      <c r="T139">
        <v>0</v>
      </c>
      <c r="X139">
        <f t="shared" si="70"/>
        <v>1.3699999999999973E-2</v>
      </c>
      <c r="Y139">
        <f t="shared" si="66"/>
        <v>116.81109347156323</v>
      </c>
    </row>
    <row r="140" spans="1:25" x14ac:dyDescent="0.25">
      <c r="A140">
        <v>139</v>
      </c>
      <c r="B140">
        <f t="shared" si="67"/>
        <v>4.3940567049462464E-6</v>
      </c>
      <c r="C140">
        <f t="shared" si="68"/>
        <v>9.5949493779935138E-6</v>
      </c>
      <c r="D140">
        <f t="shared" si="69"/>
        <v>1.131978604829535E-5</v>
      </c>
      <c r="F140">
        <f t="shared" si="60"/>
        <v>1.9317329418981208</v>
      </c>
      <c r="G140">
        <f t="shared" si="61"/>
        <v>0.85388195257818134</v>
      </c>
      <c r="H140">
        <v>0</v>
      </c>
      <c r="K140">
        <v>0</v>
      </c>
      <c r="L140">
        <f t="shared" si="62"/>
        <v>247.87922061357858</v>
      </c>
      <c r="M140">
        <f t="shared" si="63"/>
        <v>60.559162134790483</v>
      </c>
      <c r="O140">
        <v>0</v>
      </c>
      <c r="P140">
        <f t="shared" si="64"/>
        <v>4.8927435882729791</v>
      </c>
      <c r="S140">
        <f t="shared" si="65"/>
        <v>41.213203435596427</v>
      </c>
      <c r="T140">
        <v>0</v>
      </c>
      <c r="X140">
        <f t="shared" si="70"/>
        <v>1.3799999999999972E-2</v>
      </c>
      <c r="Y140">
        <f t="shared" si="66"/>
        <v>118.34122646868816</v>
      </c>
    </row>
    <row r="141" spans="1:25" x14ac:dyDescent="0.25">
      <c r="A141">
        <v>140</v>
      </c>
      <c r="B141">
        <f t="shared" si="67"/>
        <v>4.4258976955617989E-6</v>
      </c>
      <c r="C141">
        <f t="shared" si="68"/>
        <v>9.6181634157984273E-6</v>
      </c>
      <c r="D141">
        <f t="shared" si="69"/>
        <v>1.132200748976443E-5</v>
      </c>
      <c r="F141">
        <f t="shared" si="60"/>
        <v>1.945731006694484</v>
      </c>
      <c r="G141">
        <f t="shared" si="61"/>
        <v>0.83988388778181844</v>
      </c>
      <c r="H141">
        <v>0</v>
      </c>
      <c r="K141">
        <v>0</v>
      </c>
      <c r="L141">
        <f t="shared" si="62"/>
        <v>247.87922061357858</v>
      </c>
      <c r="M141">
        <f t="shared" si="63"/>
        <v>59.095185813543495</v>
      </c>
      <c r="O141">
        <v>0</v>
      </c>
      <c r="P141">
        <f t="shared" si="64"/>
        <v>4.8125346769898192</v>
      </c>
      <c r="S141">
        <f t="shared" si="65"/>
        <v>41.213203435596427</v>
      </c>
      <c r="T141">
        <v>0</v>
      </c>
      <c r="X141">
        <f t="shared" si="70"/>
        <v>1.3899999999999971E-2</v>
      </c>
      <c r="Y141">
        <f t="shared" si="66"/>
        <v>119.75457096279791</v>
      </c>
    </row>
    <row r="142" spans="1:25" x14ac:dyDescent="0.25">
      <c r="A142">
        <v>141</v>
      </c>
      <c r="B142">
        <f t="shared" si="67"/>
        <v>4.4577386861773514E-6</v>
      </c>
      <c r="C142">
        <f t="shared" si="68"/>
        <v>9.6413774536033407E-6</v>
      </c>
      <c r="D142">
        <f t="shared" si="69"/>
        <v>1.132422893123351E-5</v>
      </c>
      <c r="F142">
        <f t="shared" si="60"/>
        <v>1.9597290714908473</v>
      </c>
      <c r="G142">
        <f t="shared" si="61"/>
        <v>0.82588582298545554</v>
      </c>
      <c r="H142">
        <v>0</v>
      </c>
      <c r="K142">
        <v>0</v>
      </c>
      <c r="L142">
        <f t="shared" si="62"/>
        <v>247.87922061357858</v>
      </c>
      <c r="M142">
        <f t="shared" si="63"/>
        <v>57.648846276413792</v>
      </c>
      <c r="O142">
        <v>0</v>
      </c>
      <c r="P142">
        <f t="shared" si="64"/>
        <v>4.7323257657066602</v>
      </c>
      <c r="S142">
        <f t="shared" si="65"/>
        <v>41.213203435596427</v>
      </c>
      <c r="T142">
        <v>0</v>
      </c>
      <c r="X142">
        <f t="shared" si="70"/>
        <v>1.3999999999999971E-2</v>
      </c>
      <c r="Y142">
        <f t="shared" si="66"/>
        <v>121.04973215351197</v>
      </c>
    </row>
    <row r="143" spans="1:25" x14ac:dyDescent="0.25">
      <c r="A143">
        <v>142</v>
      </c>
      <c r="B143">
        <f t="shared" si="67"/>
        <v>4.4895796767929039E-6</v>
      </c>
      <c r="C143">
        <f t="shared" si="68"/>
        <v>9.6645914914082541E-6</v>
      </c>
      <c r="D143">
        <f t="shared" si="69"/>
        <v>1.132645037270259E-5</v>
      </c>
      <c r="F143">
        <f t="shared" si="60"/>
        <v>1.9737271362872104</v>
      </c>
      <c r="G143">
        <f t="shared" si="61"/>
        <v>0.81188775818909287</v>
      </c>
      <c r="H143">
        <v>0</v>
      </c>
      <c r="K143">
        <v>0</v>
      </c>
      <c r="L143">
        <f t="shared" si="62"/>
        <v>247.87922061357858</v>
      </c>
      <c r="M143">
        <f t="shared" si="63"/>
        <v>56.220490606399551</v>
      </c>
      <c r="O143">
        <v>0</v>
      </c>
      <c r="P143">
        <f t="shared" si="64"/>
        <v>4.6521168544235021</v>
      </c>
      <c r="S143">
        <f t="shared" si="65"/>
        <v>41.213203435596427</v>
      </c>
      <c r="T143">
        <v>0</v>
      </c>
      <c r="X143">
        <f t="shared" si="70"/>
        <v>1.409999999999997E-2</v>
      </c>
      <c r="Y143">
        <f t="shared" si="66"/>
        <v>122.22543187310178</v>
      </c>
    </row>
    <row r="144" spans="1:25" x14ac:dyDescent="0.25">
      <c r="A144">
        <v>143</v>
      </c>
      <c r="B144">
        <f t="shared" si="67"/>
        <v>4.5214206674084564E-6</v>
      </c>
      <c r="C144">
        <f t="shared" si="68"/>
        <v>9.6878055292131676E-6</v>
      </c>
      <c r="D144">
        <f t="shared" si="69"/>
        <v>1.132867181417167E-5</v>
      </c>
      <c r="F144">
        <f t="shared" si="60"/>
        <v>1.9877252010835735</v>
      </c>
      <c r="G144">
        <f t="shared" si="61"/>
        <v>0.79788969339272997</v>
      </c>
      <c r="H144">
        <v>0</v>
      </c>
      <c r="K144">
        <v>0</v>
      </c>
      <c r="L144">
        <f t="shared" si="62"/>
        <v>247.87922061357858</v>
      </c>
      <c r="M144">
        <f t="shared" si="63"/>
        <v>54.810461256391861</v>
      </c>
      <c r="O144">
        <v>0</v>
      </c>
      <c r="P144">
        <f t="shared" si="64"/>
        <v>4.5719079431403422</v>
      </c>
      <c r="S144">
        <f t="shared" si="65"/>
        <v>41.213203435596427</v>
      </c>
      <c r="T144">
        <v>0</v>
      </c>
      <c r="X144">
        <f t="shared" si="70"/>
        <v>1.419999999999997E-2</v>
      </c>
      <c r="Y144">
        <f t="shared" si="66"/>
        <v>123.28050984788804</v>
      </c>
    </row>
    <row r="145" spans="1:25" x14ac:dyDescent="0.25">
      <c r="A145">
        <v>144</v>
      </c>
      <c r="B145">
        <f t="shared" si="67"/>
        <v>4.5532616580240089E-6</v>
      </c>
      <c r="C145">
        <f t="shared" si="68"/>
        <v>9.711019567018081E-6</v>
      </c>
      <c r="D145">
        <f t="shared" si="69"/>
        <v>1.133089325564075E-5</v>
      </c>
      <c r="F145">
        <f t="shared" si="60"/>
        <v>2.0017232658799369</v>
      </c>
      <c r="G145">
        <f t="shared" si="61"/>
        <v>0.78389162859636707</v>
      </c>
      <c r="H145">
        <v>0</v>
      </c>
      <c r="K145">
        <v>0</v>
      </c>
      <c r="L145">
        <f t="shared" si="62"/>
        <v>247.87922061357858</v>
      </c>
      <c r="M145">
        <f t="shared" si="63"/>
        <v>53.419095967247372</v>
      </c>
      <c r="O145">
        <v>0</v>
      </c>
      <c r="P145">
        <f t="shared" si="64"/>
        <v>4.4916990318571832</v>
      </c>
      <c r="S145">
        <f t="shared" si="65"/>
        <v>41.213203435596427</v>
      </c>
      <c r="T145">
        <v>0</v>
      </c>
      <c r="X145">
        <f t="shared" si="70"/>
        <v>1.4299999999999969E-2</v>
      </c>
      <c r="Y145">
        <f t="shared" si="66"/>
        <v>124.2139248432908</v>
      </c>
    </row>
    <row r="146" spans="1:25" x14ac:dyDescent="0.25">
      <c r="A146">
        <v>145</v>
      </c>
      <c r="B146">
        <f t="shared" si="67"/>
        <v>4.5851026486395614E-6</v>
      </c>
      <c r="C146">
        <f t="shared" si="68"/>
        <v>9.7342336048229944E-6</v>
      </c>
      <c r="D146">
        <f t="shared" si="69"/>
        <v>1.133311469710983E-5</v>
      </c>
      <c r="F146">
        <f t="shared" si="60"/>
        <v>2.0157213306762998</v>
      </c>
      <c r="G146">
        <f t="shared" si="61"/>
        <v>0.76989356380000462</v>
      </c>
      <c r="H146">
        <v>0</v>
      </c>
      <c r="K146">
        <v>0</v>
      </c>
      <c r="L146">
        <f t="shared" si="62"/>
        <v>247.87922061357858</v>
      </c>
      <c r="M146">
        <f t="shared" si="63"/>
        <v>52.046727687068838</v>
      </c>
      <c r="O146">
        <v>0</v>
      </c>
      <c r="P146">
        <f t="shared" si="64"/>
        <v>4.411490120574026</v>
      </c>
      <c r="S146">
        <f t="shared" si="65"/>
        <v>41.213203435596427</v>
      </c>
      <c r="T146">
        <v>0</v>
      </c>
      <c r="X146">
        <f t="shared" si="70"/>
        <v>1.4399999999999968E-2</v>
      </c>
      <c r="Y146">
        <f t="shared" si="66"/>
        <v>125.02475569140209</v>
      </c>
    </row>
    <row r="147" spans="1:25" x14ac:dyDescent="0.25">
      <c r="A147">
        <v>146</v>
      </c>
      <c r="B147">
        <f t="shared" si="67"/>
        <v>4.6169436392551138E-6</v>
      </c>
      <c r="C147">
        <f t="shared" si="68"/>
        <v>9.7574476426279078E-6</v>
      </c>
      <c r="D147">
        <f t="shared" si="69"/>
        <v>1.133533613857891E-5</v>
      </c>
      <c r="F147">
        <f t="shared" si="60"/>
        <v>2.0297193954726631</v>
      </c>
      <c r="G147">
        <f t="shared" si="61"/>
        <v>0.75589549900364172</v>
      </c>
      <c r="H147">
        <v>0</v>
      </c>
      <c r="K147">
        <v>0</v>
      </c>
      <c r="L147">
        <f t="shared" si="62"/>
        <v>247.87922061357858</v>
      </c>
      <c r="M147">
        <f t="shared" si="63"/>
        <v>50.693684491713796</v>
      </c>
      <c r="O147">
        <v>0</v>
      </c>
      <c r="P147">
        <f t="shared" si="64"/>
        <v>4.3312812092908661</v>
      </c>
      <c r="S147">
        <f t="shared" si="65"/>
        <v>41.213203435596427</v>
      </c>
      <c r="T147">
        <v>0</v>
      </c>
      <c r="X147">
        <f t="shared" si="70"/>
        <v>1.4499999999999968E-2</v>
      </c>
      <c r="Y147">
        <f t="shared" si="66"/>
        <v>125.71220220006767</v>
      </c>
    </row>
    <row r="148" spans="1:25" x14ac:dyDescent="0.25">
      <c r="A148">
        <v>147</v>
      </c>
      <c r="B148">
        <f t="shared" si="67"/>
        <v>4.6487846298706663E-6</v>
      </c>
      <c r="C148">
        <f t="shared" si="68"/>
        <v>9.7806616804328213E-6</v>
      </c>
      <c r="D148">
        <f t="shared" si="69"/>
        <v>1.133755758004799E-5</v>
      </c>
      <c r="F148">
        <f t="shared" si="60"/>
        <v>2.0437174602690265</v>
      </c>
      <c r="G148">
        <f t="shared" si="61"/>
        <v>0.74189743420727883</v>
      </c>
      <c r="H148">
        <v>0</v>
      </c>
      <c r="K148">
        <v>0</v>
      </c>
      <c r="L148">
        <f t="shared" si="62"/>
        <v>247.87922061357858</v>
      </c>
      <c r="M148">
        <f t="shared" si="63"/>
        <v>49.360289506548341</v>
      </c>
      <c r="O148">
        <v>0</v>
      </c>
      <c r="P148">
        <f t="shared" si="64"/>
        <v>4.2510722980077071</v>
      </c>
      <c r="S148">
        <f t="shared" si="65"/>
        <v>41.213203435596427</v>
      </c>
      <c r="T148">
        <v>0</v>
      </c>
      <c r="X148">
        <f t="shared" si="70"/>
        <v>1.4599999999999967E-2</v>
      </c>
      <c r="Y148">
        <f t="shared" si="66"/>
        <v>126.27558594257985</v>
      </c>
    </row>
    <row r="149" spans="1:25" x14ac:dyDescent="0.25">
      <c r="A149">
        <v>148</v>
      </c>
      <c r="B149">
        <f t="shared" si="67"/>
        <v>4.6806256204862188E-6</v>
      </c>
      <c r="C149">
        <f t="shared" si="68"/>
        <v>9.8038757182377347E-6</v>
      </c>
      <c r="D149">
        <f t="shared" si="69"/>
        <v>1.133977902151707E-5</v>
      </c>
      <c r="F149">
        <f t="shared" si="60"/>
        <v>2.0577155250653894</v>
      </c>
      <c r="G149">
        <f t="shared" si="61"/>
        <v>0.72789936941091593</v>
      </c>
      <c r="H149">
        <v>0</v>
      </c>
      <c r="K149">
        <v>0</v>
      </c>
      <c r="L149">
        <f t="shared" si="62"/>
        <v>247.87922061357858</v>
      </c>
      <c r="M149">
        <f t="shared" si="63"/>
        <v>48.04686082946715</v>
      </c>
      <c r="O149">
        <v>0</v>
      </c>
      <c r="P149">
        <f t="shared" si="64"/>
        <v>4.1708633867245481</v>
      </c>
      <c r="S149">
        <f t="shared" si="65"/>
        <v>41.213203435596427</v>
      </c>
      <c r="T149">
        <v>0</v>
      </c>
      <c r="X149">
        <f t="shared" si="70"/>
        <v>1.4699999999999967E-2</v>
      </c>
      <c r="Y149">
        <f t="shared" si="66"/>
        <v>126.71435092720299</v>
      </c>
    </row>
    <row r="150" spans="1:25" x14ac:dyDescent="0.25">
      <c r="A150">
        <v>149</v>
      </c>
      <c r="B150">
        <f t="shared" si="67"/>
        <v>4.7124666111017713E-6</v>
      </c>
      <c r="C150">
        <f t="shared" si="68"/>
        <v>9.8270897560426481E-6</v>
      </c>
      <c r="D150">
        <f t="shared" si="69"/>
        <v>1.134200046298615E-5</v>
      </c>
      <c r="F150">
        <f t="shared" si="60"/>
        <v>2.0717135898617527</v>
      </c>
      <c r="G150">
        <f t="shared" si="61"/>
        <v>0.71390130461455303</v>
      </c>
      <c r="H150">
        <v>0</v>
      </c>
      <c r="K150">
        <v>0</v>
      </c>
      <c r="L150">
        <f t="shared" si="62"/>
        <v>247.87922061357858</v>
      </c>
      <c r="M150">
        <f t="shared" si="63"/>
        <v>46.753711455195798</v>
      </c>
      <c r="O150">
        <v>0</v>
      </c>
      <c r="P150">
        <f t="shared" si="64"/>
        <v>4.0906544754413892</v>
      </c>
      <c r="S150">
        <f t="shared" si="65"/>
        <v>41.213203435596427</v>
      </c>
      <c r="T150">
        <v>0</v>
      </c>
      <c r="X150">
        <f t="shared" si="70"/>
        <v>1.4799999999999966E-2</v>
      </c>
      <c r="Y150">
        <f t="shared" si="66"/>
        <v>127.02806414586995</v>
      </c>
    </row>
    <row r="151" spans="1:25" x14ac:dyDescent="0.25">
      <c r="A151">
        <v>150</v>
      </c>
      <c r="B151">
        <f t="shared" si="67"/>
        <v>4.7443076017173238E-6</v>
      </c>
      <c r="C151">
        <f t="shared" si="68"/>
        <v>9.8503037938475615E-6</v>
      </c>
      <c r="D151">
        <f t="shared" si="69"/>
        <v>1.134422190445523E-5</v>
      </c>
      <c r="F151">
        <f t="shared" si="60"/>
        <v>2.085711654658116</v>
      </c>
      <c r="G151">
        <f t="shared" si="61"/>
        <v>0.69990323981819058</v>
      </c>
      <c r="H151">
        <v>0</v>
      </c>
      <c r="K151">
        <v>0</v>
      </c>
      <c r="L151">
        <f t="shared" si="62"/>
        <v>247.87922061357858</v>
      </c>
      <c r="M151">
        <f t="shared" si="63"/>
        <v>45.48114920089472</v>
      </c>
      <c r="O151">
        <v>0</v>
      </c>
      <c r="P151">
        <f t="shared" si="64"/>
        <v>4.0104455641582319</v>
      </c>
      <c r="S151">
        <f t="shared" si="65"/>
        <v>41.213203435596427</v>
      </c>
      <c r="T151">
        <v>0</v>
      </c>
      <c r="X151">
        <f t="shared" si="70"/>
        <v>1.4899999999999965E-2</v>
      </c>
      <c r="Y151">
        <f t="shared" si="66"/>
        <v>127.21641600150899</v>
      </c>
    </row>
    <row r="152" spans="1:25" x14ac:dyDescent="0.25">
      <c r="A152">
        <v>151</v>
      </c>
      <c r="B152">
        <f t="shared" si="67"/>
        <v>4.7761485923328763E-6</v>
      </c>
      <c r="C152">
        <f t="shared" si="68"/>
        <v>9.873517831652475E-6</v>
      </c>
      <c r="D152">
        <f t="shared" si="69"/>
        <v>1.134644334592431E-5</v>
      </c>
      <c r="F152">
        <f t="shared" si="60"/>
        <v>2.0997097194544789</v>
      </c>
      <c r="G152">
        <f t="shared" si="61"/>
        <v>0.68590517502182768</v>
      </c>
      <c r="H152">
        <v>0</v>
      </c>
      <c r="K152">
        <v>0</v>
      </c>
      <c r="L152">
        <f t="shared" si="62"/>
        <v>247.87922061357858</v>
      </c>
      <c r="M152">
        <f t="shared" si="63"/>
        <v>44.229476633081845</v>
      </c>
      <c r="O152">
        <v>0</v>
      </c>
      <c r="P152">
        <f t="shared" si="64"/>
        <v>3.9302366528750725</v>
      </c>
      <c r="S152">
        <f t="shared" si="65"/>
        <v>41.213203435596427</v>
      </c>
      <c r="T152">
        <v>0</v>
      </c>
      <c r="X152">
        <f t="shared" si="70"/>
        <v>1.4999999999999965E-2</v>
      </c>
      <c r="Y152">
        <f t="shared" si="66"/>
        <v>127.27922061357856</v>
      </c>
    </row>
    <row r="153" spans="1:25" x14ac:dyDescent="0.25">
      <c r="A153">
        <v>152</v>
      </c>
      <c r="B153">
        <f t="shared" si="67"/>
        <v>4.8079895829484288E-6</v>
      </c>
      <c r="C153">
        <f t="shared" si="68"/>
        <v>9.8967318694573884E-6</v>
      </c>
      <c r="D153">
        <f t="shared" si="69"/>
        <v>1.134866478739339E-5</v>
      </c>
      <c r="F153">
        <f t="shared" si="60"/>
        <v>2.1137077842508423</v>
      </c>
      <c r="G153">
        <f t="shared" si="61"/>
        <v>0.67190711022546479</v>
      </c>
      <c r="H153">
        <v>0</v>
      </c>
      <c r="K153">
        <v>0</v>
      </c>
      <c r="L153">
        <f t="shared" si="62"/>
        <v>247.87922061357858</v>
      </c>
      <c r="M153">
        <f t="shared" si="63"/>
        <v>42.998990995891688</v>
      </c>
      <c r="O153">
        <v>0</v>
      </c>
      <c r="P153">
        <f t="shared" si="64"/>
        <v>3.8500277415919131</v>
      </c>
      <c r="S153">
        <f t="shared" si="65"/>
        <v>41.213203435596427</v>
      </c>
      <c r="T153">
        <v>0</v>
      </c>
      <c r="X153">
        <f t="shared" si="70"/>
        <v>1.5099999999999964E-2</v>
      </c>
      <c r="Y153">
        <f t="shared" si="66"/>
        <v>127.21641600150907</v>
      </c>
    </row>
    <row r="154" spans="1:25" x14ac:dyDescent="0.25">
      <c r="A154">
        <v>153</v>
      </c>
      <c r="B154">
        <f t="shared" si="67"/>
        <v>4.8398305735639813E-6</v>
      </c>
      <c r="C154">
        <f t="shared" si="68"/>
        <v>9.9199459072623018E-6</v>
      </c>
      <c r="D154">
        <f t="shared" si="69"/>
        <v>1.135088622886247E-5</v>
      </c>
      <c r="F154">
        <f t="shared" si="60"/>
        <v>2.1277058490472056</v>
      </c>
      <c r="G154">
        <f t="shared" si="61"/>
        <v>0.65790904542910189</v>
      </c>
      <c r="H154">
        <v>0</v>
      </c>
      <c r="K154">
        <v>0</v>
      </c>
      <c r="L154">
        <f t="shared" si="62"/>
        <v>247.87922061357858</v>
      </c>
      <c r="M154">
        <f t="shared" si="63"/>
        <v>41.789984140686812</v>
      </c>
      <c r="O154">
        <v>0</v>
      </c>
      <c r="P154">
        <f t="shared" si="64"/>
        <v>3.7698188303087532</v>
      </c>
      <c r="S154">
        <f t="shared" si="65"/>
        <v>41.213203435596427</v>
      </c>
      <c r="T154">
        <v>0</v>
      </c>
      <c r="X154">
        <f t="shared" si="70"/>
        <v>1.5199999999999964E-2</v>
      </c>
      <c r="Y154">
        <f t="shared" si="66"/>
        <v>127.02806414587012</v>
      </c>
    </row>
    <row r="155" spans="1:25" x14ac:dyDescent="0.25">
      <c r="A155">
        <v>154</v>
      </c>
      <c r="B155">
        <f t="shared" si="67"/>
        <v>4.8716715641795338E-6</v>
      </c>
      <c r="C155">
        <f t="shared" si="68"/>
        <v>9.9431599450672153E-6</v>
      </c>
      <c r="D155">
        <f t="shared" si="69"/>
        <v>1.135310767033155E-5</v>
      </c>
      <c r="F155">
        <f t="shared" si="60"/>
        <v>2.1417039138435685</v>
      </c>
      <c r="G155">
        <f t="shared" si="61"/>
        <v>0.64391098063273944</v>
      </c>
      <c r="H155">
        <v>0</v>
      </c>
      <c r="K155">
        <v>0</v>
      </c>
      <c r="L155">
        <f t="shared" si="62"/>
        <v>247.87922061357858</v>
      </c>
      <c r="M155">
        <f t="shared" si="63"/>
        <v>40.602742457039909</v>
      </c>
      <c r="O155">
        <v>0</v>
      </c>
      <c r="P155">
        <f t="shared" si="64"/>
        <v>3.6896099190255969</v>
      </c>
      <c r="S155">
        <f t="shared" si="65"/>
        <v>41.213203435596427</v>
      </c>
      <c r="T155">
        <v>0</v>
      </c>
      <c r="X155">
        <f t="shared" si="70"/>
        <v>1.5299999999999963E-2</v>
      </c>
      <c r="Y155">
        <f t="shared" si="66"/>
        <v>126.71435092720324</v>
      </c>
    </row>
    <row r="156" spans="1:25" x14ac:dyDescent="0.25">
      <c r="A156">
        <v>155</v>
      </c>
      <c r="B156">
        <f t="shared" si="67"/>
        <v>4.9035125547950863E-6</v>
      </c>
      <c r="C156">
        <f t="shared" si="68"/>
        <v>9.9663739828721287E-6</v>
      </c>
      <c r="D156">
        <f t="shared" si="69"/>
        <v>1.135532911180063E-5</v>
      </c>
      <c r="F156">
        <f t="shared" si="60"/>
        <v>2.1557019786399318</v>
      </c>
      <c r="G156">
        <f t="shared" si="61"/>
        <v>0.62991291583637654</v>
      </c>
      <c r="H156">
        <v>0</v>
      </c>
      <c r="K156">
        <v>0</v>
      </c>
      <c r="L156">
        <f t="shared" si="62"/>
        <v>247.87922061357858</v>
      </c>
      <c r="M156">
        <f t="shared" si="63"/>
        <v>39.437546805101135</v>
      </c>
      <c r="O156">
        <v>0</v>
      </c>
      <c r="P156">
        <f t="shared" si="64"/>
        <v>3.6094010077424379</v>
      </c>
      <c r="S156">
        <f t="shared" si="65"/>
        <v>41.213203435596427</v>
      </c>
      <c r="T156">
        <v>0</v>
      </c>
      <c r="X156">
        <f t="shared" si="70"/>
        <v>1.5399999999999962E-2</v>
      </c>
      <c r="Y156">
        <f t="shared" si="66"/>
        <v>126.27558594258021</v>
      </c>
    </row>
    <row r="157" spans="1:25" x14ac:dyDescent="0.25">
      <c r="A157">
        <v>156</v>
      </c>
      <c r="B157">
        <f t="shared" si="67"/>
        <v>4.9353535454106388E-6</v>
      </c>
      <c r="C157">
        <f t="shared" si="68"/>
        <v>9.9895880206770421E-6</v>
      </c>
      <c r="D157">
        <f t="shared" si="69"/>
        <v>1.135755055326971E-5</v>
      </c>
      <c r="F157">
        <f t="shared" si="60"/>
        <v>2.1697000434362952</v>
      </c>
      <c r="G157">
        <f t="shared" si="61"/>
        <v>0.61591485104001364</v>
      </c>
      <c r="H157">
        <v>0</v>
      </c>
      <c r="K157">
        <v>0</v>
      </c>
      <c r="L157">
        <f t="shared" si="62"/>
        <v>247.87922061357858</v>
      </c>
      <c r="M157">
        <f t="shared" si="63"/>
        <v>38.29467244936788</v>
      </c>
      <c r="O157">
        <v>0</v>
      </c>
      <c r="P157">
        <f t="shared" si="64"/>
        <v>3.529192096459278</v>
      </c>
      <c r="S157">
        <f t="shared" si="65"/>
        <v>41.213203435596427</v>
      </c>
      <c r="T157">
        <v>0</v>
      </c>
      <c r="X157">
        <f t="shared" si="70"/>
        <v>1.5499999999999962E-2</v>
      </c>
      <c r="Y157">
        <f t="shared" si="66"/>
        <v>125.71220220006809</v>
      </c>
    </row>
    <row r="158" spans="1:25" x14ac:dyDescent="0.25">
      <c r="A158">
        <v>157</v>
      </c>
      <c r="B158">
        <f t="shared" si="67"/>
        <v>4.9671945360261913E-6</v>
      </c>
      <c r="C158">
        <f t="shared" si="68"/>
        <v>1.0012802058481956E-5</v>
      </c>
      <c r="D158">
        <f t="shared" si="69"/>
        <v>1.135977199473879E-5</v>
      </c>
      <c r="F158">
        <f t="shared" si="60"/>
        <v>2.1836981082326581</v>
      </c>
      <c r="G158">
        <f t="shared" si="61"/>
        <v>0.60191678624365075</v>
      </c>
      <c r="H158">
        <v>0</v>
      </c>
      <c r="K158">
        <v>0</v>
      </c>
      <c r="L158">
        <f t="shared" si="62"/>
        <v>247.87922061357858</v>
      </c>
      <c r="M158">
        <f t="shared" si="63"/>
        <v>37.174388993871375</v>
      </c>
      <c r="O158">
        <v>0</v>
      </c>
      <c r="P158">
        <f t="shared" si="64"/>
        <v>3.4489831851761186</v>
      </c>
      <c r="S158">
        <f t="shared" si="65"/>
        <v>41.213203435596427</v>
      </c>
      <c r="T158">
        <v>0</v>
      </c>
      <c r="X158">
        <f t="shared" si="70"/>
        <v>1.5599999999999961E-2</v>
      </c>
      <c r="Y158">
        <f t="shared" si="66"/>
        <v>125.02475569140262</v>
      </c>
    </row>
    <row r="159" spans="1:25" x14ac:dyDescent="0.25">
      <c r="A159">
        <v>158</v>
      </c>
      <c r="B159">
        <f t="shared" si="67"/>
        <v>4.9990355266417437E-6</v>
      </c>
      <c r="C159">
        <f t="shared" si="68"/>
        <v>1.0036016096286869E-5</v>
      </c>
      <c r="D159">
        <f t="shared" si="69"/>
        <v>1.136199343620787E-5</v>
      </c>
      <c r="F159">
        <f t="shared" si="60"/>
        <v>2.1976961730290214</v>
      </c>
      <c r="G159">
        <f t="shared" si="61"/>
        <v>0.58791872144728785</v>
      </c>
      <c r="H159">
        <v>0</v>
      </c>
      <c r="K159">
        <v>0</v>
      </c>
      <c r="L159">
        <f t="shared" si="62"/>
        <v>247.87922061357858</v>
      </c>
      <c r="M159">
        <f t="shared" si="63"/>
        <v>36.076960318796793</v>
      </c>
      <c r="O159">
        <v>0</v>
      </c>
      <c r="P159">
        <f t="shared" si="64"/>
        <v>3.3687742738929591</v>
      </c>
      <c r="S159">
        <f t="shared" si="65"/>
        <v>41.213203435596427</v>
      </c>
      <c r="T159">
        <v>0</v>
      </c>
      <c r="X159">
        <f t="shared" si="70"/>
        <v>1.5699999999999961E-2</v>
      </c>
      <c r="Y159">
        <f t="shared" si="66"/>
        <v>124.21392484329138</v>
      </c>
    </row>
    <row r="160" spans="1:25" x14ac:dyDescent="0.25">
      <c r="A160">
        <v>159</v>
      </c>
      <c r="B160">
        <f t="shared" si="67"/>
        <v>5.0308765172572962E-6</v>
      </c>
      <c r="C160">
        <f t="shared" si="68"/>
        <v>1.0059230134091782E-5</v>
      </c>
      <c r="D160">
        <f t="shared" si="69"/>
        <v>1.136421487767695E-5</v>
      </c>
      <c r="F160">
        <f t="shared" si="60"/>
        <v>2.2116942378253848</v>
      </c>
      <c r="G160">
        <f t="shared" si="61"/>
        <v>0.5739206566509254</v>
      </c>
      <c r="H160">
        <v>0</v>
      </c>
      <c r="K160">
        <v>0</v>
      </c>
      <c r="L160">
        <f t="shared" si="62"/>
        <v>247.87922061357858</v>
      </c>
      <c r="M160">
        <f t="shared" si="63"/>
        <v>35.00264451855017</v>
      </c>
      <c r="O160">
        <v>0</v>
      </c>
      <c r="P160">
        <f t="shared" si="64"/>
        <v>3.2885653626098019</v>
      </c>
      <c r="S160">
        <f t="shared" si="65"/>
        <v>41.213203435596427</v>
      </c>
      <c r="T160">
        <v>0</v>
      </c>
      <c r="X160">
        <f t="shared" si="70"/>
        <v>1.579999999999996E-2</v>
      </c>
      <c r="Y160">
        <f t="shared" si="66"/>
        <v>123.28050984788874</v>
      </c>
    </row>
    <row r="161" spans="1:25" x14ac:dyDescent="0.25">
      <c r="A161">
        <v>160</v>
      </c>
      <c r="B161">
        <f t="shared" si="67"/>
        <v>5.0627175078728487E-6</v>
      </c>
      <c r="C161">
        <f t="shared" si="68"/>
        <v>1.0082444171896696E-5</v>
      </c>
      <c r="D161">
        <f t="shared" si="69"/>
        <v>1.136643631914603E-5</v>
      </c>
      <c r="F161">
        <f t="shared" si="60"/>
        <v>2.2256923026217477</v>
      </c>
      <c r="G161">
        <f t="shared" si="61"/>
        <v>0.5599225918545625</v>
      </c>
      <c r="H161">
        <v>0</v>
      </c>
      <c r="K161">
        <v>0</v>
      </c>
      <c r="L161">
        <f t="shared" si="62"/>
        <v>247.87922061357858</v>
      </c>
      <c r="M161">
        <f t="shared" si="63"/>
        <v>33.95169384128738</v>
      </c>
      <c r="O161">
        <v>0</v>
      </c>
      <c r="P161">
        <f t="shared" si="64"/>
        <v>3.2083564513266429</v>
      </c>
      <c r="S161">
        <f t="shared" si="65"/>
        <v>41.213203435596427</v>
      </c>
      <c r="T161">
        <v>0</v>
      </c>
      <c r="X161">
        <f t="shared" si="70"/>
        <v>1.5899999999999959E-2</v>
      </c>
      <c r="Y161">
        <f t="shared" si="66"/>
        <v>122.22543187310254</v>
      </c>
    </row>
    <row r="162" spans="1:25" x14ac:dyDescent="0.25">
      <c r="A162">
        <v>161</v>
      </c>
      <c r="B162">
        <f t="shared" si="67"/>
        <v>5.0945584984884012E-6</v>
      </c>
      <c r="C162">
        <f t="shared" si="68"/>
        <v>1.0105658209701609E-5</v>
      </c>
      <c r="D162">
        <f t="shared" si="69"/>
        <v>1.136865776061511E-5</v>
      </c>
      <c r="F162">
        <f t="shared" ref="F162:F193" si="71">Vbulk_min/Lp*B162</f>
        <v>2.239690367418111</v>
      </c>
      <c r="G162">
        <f t="shared" ref="G162:G193" si="72">-((Vout+Vsr)*Nps/(Lp))*(C162-$B$202)+$F$202</f>
        <v>0.5459245270581996</v>
      </c>
      <c r="H162">
        <v>0</v>
      </c>
      <c r="K162">
        <v>0</v>
      </c>
      <c r="L162">
        <f t="shared" ref="L162:L193" si="73">Vbulk_max+Nps*(Vout+Vsr)</f>
        <v>247.87922061357858</v>
      </c>
      <c r="M162">
        <f t="shared" ref="M162:M193" si="74">EXP(-alpha*(D162-$C$201))*Nps*(Vout+Vsr)*COS(PI()*(D162-$C$201)/(t_res/(1 + 2*Nvalley)) ) + Vbulk_max</f>
        <v>32.92435462991989</v>
      </c>
      <c r="O162">
        <v>0</v>
      </c>
      <c r="P162">
        <f t="shared" ref="P162:P193" si="75">(eff+Vsr*Iout/Pout)*G162*Nps</f>
        <v>3.1281475400434839</v>
      </c>
      <c r="S162">
        <f t="shared" si="65"/>
        <v>41.213203435596427</v>
      </c>
      <c r="T162">
        <v>0</v>
      </c>
      <c r="X162">
        <f t="shared" si="70"/>
        <v>1.5999999999999959E-2</v>
      </c>
      <c r="Y162">
        <f t="shared" si="66"/>
        <v>121.04973215351282</v>
      </c>
    </row>
    <row r="163" spans="1:25" x14ac:dyDescent="0.25">
      <c r="A163">
        <v>162</v>
      </c>
      <c r="B163">
        <f t="shared" ref="B163:B194" si="76">ton/200+B162</f>
        <v>5.1263994891039537E-6</v>
      </c>
      <c r="C163">
        <f t="shared" ref="C163:C194" si="77">tdemag/200+C162</f>
        <v>1.0128872247506523E-5</v>
      </c>
      <c r="D163">
        <f t="shared" ref="D163:D194" si="78">D162+t_res/200</f>
        <v>1.137087920208419E-5</v>
      </c>
      <c r="F163">
        <f t="shared" si="71"/>
        <v>2.2536884322144743</v>
      </c>
      <c r="G163">
        <f t="shared" si="72"/>
        <v>0.53192646226183671</v>
      </c>
      <c r="H163">
        <v>0</v>
      </c>
      <c r="K163">
        <v>0</v>
      </c>
      <c r="L163">
        <f t="shared" si="73"/>
        <v>247.87922061357858</v>
      </c>
      <c r="M163">
        <f t="shared" si="74"/>
        <v>31.920867264609242</v>
      </c>
      <c r="O163">
        <v>0</v>
      </c>
      <c r="P163">
        <f t="shared" si="75"/>
        <v>3.0479386287603245</v>
      </c>
      <c r="S163">
        <f t="shared" si="65"/>
        <v>41.213203435596427</v>
      </c>
      <c r="T163">
        <v>0</v>
      </c>
      <c r="X163">
        <f t="shared" ref="X163:X194" si="79">1/(fline*200)+X162</f>
        <v>1.6099999999999958E-2</v>
      </c>
      <c r="Y163">
        <f t="shared" si="66"/>
        <v>119.75457096279885</v>
      </c>
    </row>
    <row r="164" spans="1:25" x14ac:dyDescent="0.25">
      <c r="A164">
        <v>163</v>
      </c>
      <c r="B164">
        <f t="shared" si="76"/>
        <v>5.1582404797195062E-6</v>
      </c>
      <c r="C164">
        <f t="shared" si="77"/>
        <v>1.0152086285311436E-5</v>
      </c>
      <c r="D164">
        <f t="shared" si="78"/>
        <v>1.137310064355327E-5</v>
      </c>
      <c r="F164">
        <f t="shared" si="71"/>
        <v>2.2676864970108372</v>
      </c>
      <c r="G164">
        <f t="shared" si="72"/>
        <v>0.51792839746547426</v>
      </c>
      <c r="H164">
        <v>0</v>
      </c>
      <c r="K164">
        <v>0</v>
      </c>
      <c r="L164">
        <f t="shared" si="73"/>
        <v>247.87922061357858</v>
      </c>
      <c r="M164">
        <f t="shared" si="74"/>
        <v>30.941466106765958</v>
      </c>
      <c r="O164">
        <v>0</v>
      </c>
      <c r="P164">
        <f t="shared" si="75"/>
        <v>2.9677297174771673</v>
      </c>
      <c r="S164">
        <f t="shared" si="65"/>
        <v>41.213203435596427</v>
      </c>
      <c r="T164">
        <v>0</v>
      </c>
      <c r="X164">
        <f t="shared" si="79"/>
        <v>1.6199999999999957E-2</v>
      </c>
      <c r="Y164">
        <f t="shared" si="66"/>
        <v>118.34122646868917</v>
      </c>
    </row>
    <row r="165" spans="1:25" x14ac:dyDescent="0.25">
      <c r="A165">
        <v>164</v>
      </c>
      <c r="B165">
        <f t="shared" si="76"/>
        <v>5.1900814703350587E-6</v>
      </c>
      <c r="C165">
        <f t="shared" si="77"/>
        <v>1.017530032311635E-5</v>
      </c>
      <c r="D165">
        <f t="shared" si="78"/>
        <v>1.137532208502235E-5</v>
      </c>
      <c r="F165">
        <f t="shared" si="71"/>
        <v>2.2816845618072006</v>
      </c>
      <c r="G165">
        <f t="shared" si="72"/>
        <v>0.50393033266911136</v>
      </c>
      <c r="H165">
        <v>0</v>
      </c>
      <c r="K165">
        <v>0</v>
      </c>
      <c r="L165">
        <f t="shared" si="73"/>
        <v>247.87922061357858</v>
      </c>
      <c r="M165">
        <f t="shared" si="74"/>
        <v>29.986379444563383</v>
      </c>
      <c r="O165">
        <v>0</v>
      </c>
      <c r="P165">
        <f t="shared" si="75"/>
        <v>2.8875208061940079</v>
      </c>
      <c r="S165">
        <f t="shared" si="65"/>
        <v>41.213203435596427</v>
      </c>
      <c r="T165">
        <v>0</v>
      </c>
      <c r="X165">
        <f t="shared" si="79"/>
        <v>1.6299999999999957E-2</v>
      </c>
      <c r="Y165">
        <f t="shared" si="66"/>
        <v>116.81109347156431</v>
      </c>
    </row>
    <row r="166" spans="1:25" x14ac:dyDescent="0.25">
      <c r="A166">
        <v>165</v>
      </c>
      <c r="B166">
        <f t="shared" si="76"/>
        <v>5.2219224609506112E-6</v>
      </c>
      <c r="C166">
        <f t="shared" si="77"/>
        <v>1.0198514360921263E-5</v>
      </c>
      <c r="D166">
        <f t="shared" si="78"/>
        <v>1.1377543526491429E-5</v>
      </c>
      <c r="F166">
        <f t="shared" si="71"/>
        <v>2.2956826266035635</v>
      </c>
      <c r="G166">
        <f t="shared" si="72"/>
        <v>0.48993226787274846</v>
      </c>
      <c r="H166">
        <v>0</v>
      </c>
      <c r="K166">
        <v>0</v>
      </c>
      <c r="L166">
        <f t="shared" si="73"/>
        <v>247.87922061357858</v>
      </c>
      <c r="M166">
        <f t="shared" si="74"/>
        <v>29.05582943998148</v>
      </c>
      <c r="O166">
        <v>0</v>
      </c>
      <c r="P166">
        <f t="shared" si="75"/>
        <v>2.8073118949108484</v>
      </c>
      <c r="S166">
        <f t="shared" si="65"/>
        <v>41.213203435596427</v>
      </c>
      <c r="T166">
        <v>0</v>
      </c>
      <c r="X166">
        <f t="shared" si="79"/>
        <v>1.6399999999999956E-2</v>
      </c>
      <c r="Y166">
        <f t="shared" si="66"/>
        <v>115.16568202795725</v>
      </c>
    </row>
    <row r="167" spans="1:25" x14ac:dyDescent="0.25">
      <c r="A167">
        <v>166</v>
      </c>
      <c r="B167">
        <f t="shared" si="76"/>
        <v>5.2537634515661637E-6</v>
      </c>
      <c r="C167">
        <f t="shared" si="77"/>
        <v>1.0221728398726176E-5</v>
      </c>
      <c r="D167">
        <f t="shared" si="78"/>
        <v>1.1379764967960509E-5</v>
      </c>
      <c r="F167">
        <f t="shared" si="71"/>
        <v>2.3096806913999268</v>
      </c>
      <c r="G167">
        <f t="shared" si="72"/>
        <v>0.47593420307638556</v>
      </c>
      <c r="H167">
        <v>0</v>
      </c>
      <c r="K167">
        <v>0</v>
      </c>
      <c r="L167">
        <f t="shared" si="73"/>
        <v>247.87922061357858</v>
      </c>
      <c r="M167">
        <f t="shared" si="74"/>
        <v>28.150032077390662</v>
      </c>
      <c r="O167">
        <v>0</v>
      </c>
      <c r="P167">
        <f t="shared" si="75"/>
        <v>2.7271029836276894</v>
      </c>
      <c r="S167">
        <f t="shared" si="65"/>
        <v>41.213203435596427</v>
      </c>
      <c r="T167">
        <v>0</v>
      </c>
      <c r="X167">
        <f t="shared" si="79"/>
        <v>1.6499999999999956E-2</v>
      </c>
      <c r="Y167">
        <f t="shared" si="66"/>
        <v>113.40661596030988</v>
      </c>
    </row>
    <row r="168" spans="1:25" x14ac:dyDescent="0.25">
      <c r="A168">
        <v>167</v>
      </c>
      <c r="B168">
        <f t="shared" si="76"/>
        <v>5.2856044421817162E-6</v>
      </c>
      <c r="C168">
        <f t="shared" si="77"/>
        <v>1.024494243653109E-5</v>
      </c>
      <c r="D168">
        <f t="shared" si="78"/>
        <v>1.1381986409429589E-5</v>
      </c>
      <c r="F168">
        <f t="shared" si="71"/>
        <v>2.3236787561962902</v>
      </c>
      <c r="G168">
        <f t="shared" si="72"/>
        <v>0.46193613828002267</v>
      </c>
      <c r="H168">
        <v>0</v>
      </c>
      <c r="K168">
        <v>0</v>
      </c>
      <c r="L168">
        <f t="shared" si="73"/>
        <v>247.87922061357858</v>
      </c>
      <c r="M168">
        <f t="shared" si="74"/>
        <v>27.269197113689216</v>
      </c>
      <c r="O168">
        <v>0</v>
      </c>
      <c r="P168">
        <f t="shared" si="75"/>
        <v>2.64689407234453</v>
      </c>
      <c r="S168">
        <f t="shared" si="65"/>
        <v>41.213203435596427</v>
      </c>
      <c r="T168">
        <v>0</v>
      </c>
      <c r="X168">
        <f t="shared" si="79"/>
        <v>1.6599999999999955E-2</v>
      </c>
      <c r="Y168">
        <f t="shared" si="66"/>
        <v>111.53563125445635</v>
      </c>
    </row>
    <row r="169" spans="1:25" x14ac:dyDescent="0.25">
      <c r="A169">
        <v>168</v>
      </c>
      <c r="B169">
        <f t="shared" si="76"/>
        <v>5.3174454327972687E-6</v>
      </c>
      <c r="C169">
        <f t="shared" si="77"/>
        <v>1.0268156474336003E-5</v>
      </c>
      <c r="D169">
        <f t="shared" si="78"/>
        <v>1.1384207850898669E-5</v>
      </c>
      <c r="F169">
        <f t="shared" si="71"/>
        <v>2.3376768209926531</v>
      </c>
      <c r="G169">
        <f t="shared" si="72"/>
        <v>0.44793807348366022</v>
      </c>
      <c r="H169">
        <v>0</v>
      </c>
      <c r="K169">
        <v>0</v>
      </c>
      <c r="L169">
        <f t="shared" si="73"/>
        <v>247.87922061357858</v>
      </c>
      <c r="M169">
        <f t="shared" si="74"/>
        <v>26.413528030004343</v>
      </c>
      <c r="O169">
        <v>0</v>
      </c>
      <c r="P169">
        <f t="shared" si="75"/>
        <v>2.5666851610613728</v>
      </c>
      <c r="S169">
        <f t="shared" si="65"/>
        <v>41.213203435596427</v>
      </c>
      <c r="T169">
        <v>0</v>
      </c>
      <c r="X169">
        <f t="shared" si="79"/>
        <v>1.6699999999999954E-2</v>
      </c>
      <c r="Y169">
        <f t="shared" si="66"/>
        <v>109.55457434641464</v>
      </c>
    </row>
    <row r="170" spans="1:25" x14ac:dyDescent="0.25">
      <c r="A170">
        <v>169</v>
      </c>
      <c r="B170">
        <f t="shared" si="76"/>
        <v>5.3492864234128212E-6</v>
      </c>
      <c r="C170">
        <f t="shared" si="77"/>
        <v>1.0291370512140917E-5</v>
      </c>
      <c r="D170">
        <f t="shared" si="78"/>
        <v>1.1386429292367749E-5</v>
      </c>
      <c r="F170">
        <f t="shared" si="71"/>
        <v>2.3516748857890164</v>
      </c>
      <c r="G170">
        <f t="shared" si="72"/>
        <v>0.43394000868729732</v>
      </c>
      <c r="H170">
        <v>0</v>
      </c>
      <c r="K170">
        <v>0</v>
      </c>
      <c r="L170">
        <f t="shared" si="73"/>
        <v>247.87922061357858</v>
      </c>
      <c r="M170">
        <f t="shared" si="74"/>
        <v>25.583221984969128</v>
      </c>
      <c r="O170">
        <v>0</v>
      </c>
      <c r="P170">
        <f t="shared" si="75"/>
        <v>2.4864762497782138</v>
      </c>
      <c r="S170">
        <f t="shared" si="65"/>
        <v>41.213203435596427</v>
      </c>
      <c r="T170">
        <v>0</v>
      </c>
      <c r="X170">
        <f t="shared" si="79"/>
        <v>1.6799999999999954E-2</v>
      </c>
      <c r="Y170">
        <f t="shared" si="66"/>
        <v>107.46540030017707</v>
      </c>
    </row>
    <row r="171" spans="1:25" x14ac:dyDescent="0.25">
      <c r="A171">
        <v>170</v>
      </c>
      <c r="B171">
        <f t="shared" si="76"/>
        <v>5.3811274140283736E-6</v>
      </c>
      <c r="C171">
        <f t="shared" si="77"/>
        <v>1.031458454994583E-5</v>
      </c>
      <c r="D171">
        <f t="shared" si="78"/>
        <v>1.1388650733836829E-5</v>
      </c>
      <c r="F171">
        <f t="shared" si="71"/>
        <v>2.3656729505853797</v>
      </c>
      <c r="G171">
        <f t="shared" si="72"/>
        <v>0.41994194389093442</v>
      </c>
      <c r="H171">
        <v>0</v>
      </c>
      <c r="K171">
        <v>0</v>
      </c>
      <c r="L171">
        <f t="shared" si="73"/>
        <v>247.87922061357858</v>
      </c>
      <c r="M171">
        <f t="shared" si="74"/>
        <v>24.778469769584916</v>
      </c>
      <c r="O171">
        <v>0</v>
      </c>
      <c r="P171">
        <f t="shared" si="75"/>
        <v>2.4062673384950539</v>
      </c>
      <c r="S171">
        <f t="shared" si="65"/>
        <v>41.213203435596427</v>
      </c>
      <c r="T171">
        <v>0</v>
      </c>
      <c r="X171">
        <f t="shared" si="79"/>
        <v>1.6899999999999953E-2</v>
      </c>
      <c r="Y171">
        <f t="shared" si="66"/>
        <v>105.27017087829822</v>
      </c>
    </row>
    <row r="172" spans="1:25" x14ac:dyDescent="0.25">
      <c r="A172">
        <v>171</v>
      </c>
      <c r="B172">
        <f t="shared" si="76"/>
        <v>5.4129684046439261E-6</v>
      </c>
      <c r="C172">
        <f t="shared" si="77"/>
        <v>1.0337798587750744E-5</v>
      </c>
      <c r="D172">
        <f t="shared" si="78"/>
        <v>1.1390872175305909E-5</v>
      </c>
      <c r="F172">
        <f t="shared" si="71"/>
        <v>2.3796710153817426</v>
      </c>
      <c r="G172">
        <f t="shared" si="72"/>
        <v>0.40594387909457152</v>
      </c>
      <c r="H172">
        <v>0</v>
      </c>
      <c r="K172">
        <v>0</v>
      </c>
      <c r="L172">
        <f t="shared" si="73"/>
        <v>247.87922061357858</v>
      </c>
      <c r="M172">
        <f t="shared" si="74"/>
        <v>23.999455763680473</v>
      </c>
      <c r="O172">
        <v>0</v>
      </c>
      <c r="P172">
        <f t="shared" si="75"/>
        <v>2.3260584272118945</v>
      </c>
      <c r="S172">
        <f t="shared" si="65"/>
        <v>41.213203435596427</v>
      </c>
      <c r="T172">
        <v>0</v>
      </c>
      <c r="X172">
        <f t="shared" si="79"/>
        <v>1.6999999999999953E-2</v>
      </c>
      <c r="Y172">
        <f t="shared" si="66"/>
        <v>102.97105250718425</v>
      </c>
    </row>
    <row r="173" spans="1:25" x14ac:dyDescent="0.25">
      <c r="A173">
        <v>172</v>
      </c>
      <c r="B173">
        <f t="shared" si="76"/>
        <v>5.4448093952594786E-6</v>
      </c>
      <c r="C173">
        <f t="shared" si="77"/>
        <v>1.0361012625555657E-5</v>
      </c>
      <c r="D173">
        <f t="shared" si="78"/>
        <v>1.1393093616774989E-5</v>
      </c>
      <c r="F173">
        <f t="shared" si="71"/>
        <v>2.393669080178106</v>
      </c>
      <c r="G173">
        <f t="shared" si="72"/>
        <v>0.39194581429820907</v>
      </c>
      <c r="H173">
        <v>0</v>
      </c>
      <c r="K173">
        <v>0</v>
      </c>
      <c r="L173">
        <f t="shared" si="73"/>
        <v>247.87922061357858</v>
      </c>
      <c r="M173">
        <f t="shared" si="74"/>
        <v>23.246357893976707</v>
      </c>
      <c r="O173">
        <v>0</v>
      </c>
      <c r="P173">
        <f t="shared" si="75"/>
        <v>2.2458495159287382</v>
      </c>
      <c r="S173">
        <f t="shared" si="65"/>
        <v>41.213203435596427</v>
      </c>
      <c r="T173">
        <v>0</v>
      </c>
      <c r="X173">
        <f t="shared" si="79"/>
        <v>1.7099999999999952E-2</v>
      </c>
      <c r="Y173">
        <f t="shared" si="66"/>
        <v>100.57031413909152</v>
      </c>
    </row>
    <row r="174" spans="1:25" x14ac:dyDescent="0.25">
      <c r="A174">
        <v>173</v>
      </c>
      <c r="B174">
        <f t="shared" si="76"/>
        <v>5.4766503858750311E-6</v>
      </c>
      <c r="C174">
        <f t="shared" si="77"/>
        <v>1.038422666336057E-5</v>
      </c>
      <c r="D174">
        <f t="shared" si="78"/>
        <v>1.1395315058244069E-5</v>
      </c>
      <c r="F174">
        <f t="shared" si="71"/>
        <v>2.4076671449744693</v>
      </c>
      <c r="G174">
        <f t="shared" si="72"/>
        <v>0.37794774950184618</v>
      </c>
      <c r="H174">
        <v>0</v>
      </c>
      <c r="K174">
        <v>0</v>
      </c>
      <c r="L174">
        <f t="shared" si="73"/>
        <v>247.87922061357858</v>
      </c>
      <c r="M174">
        <f t="shared" si="74"/>
        <v>22.519347593767392</v>
      </c>
      <c r="O174">
        <v>0</v>
      </c>
      <c r="P174">
        <f t="shared" si="75"/>
        <v>2.1656406046455787</v>
      </c>
      <c r="S174">
        <f t="shared" si="65"/>
        <v>41.213203435596427</v>
      </c>
      <c r="T174">
        <v>0</v>
      </c>
      <c r="X174">
        <f t="shared" si="79"/>
        <v>1.7199999999999951E-2</v>
      </c>
      <c r="Y174">
        <f t="shared" si="66"/>
        <v>98.070325012944764</v>
      </c>
    </row>
    <row r="175" spans="1:25" x14ac:dyDescent="0.25">
      <c r="A175">
        <v>174</v>
      </c>
      <c r="B175">
        <f t="shared" si="76"/>
        <v>5.5084913764905836E-6</v>
      </c>
      <c r="C175">
        <f t="shared" si="77"/>
        <v>1.0407440701165484E-5</v>
      </c>
      <c r="D175">
        <f t="shared" si="78"/>
        <v>1.1397536499713149E-5</v>
      </c>
      <c r="F175">
        <f t="shared" si="71"/>
        <v>2.4216652097708322</v>
      </c>
      <c r="G175">
        <f t="shared" si="72"/>
        <v>0.36394968470548328</v>
      </c>
      <c r="H175">
        <v>0</v>
      </c>
      <c r="K175">
        <v>0</v>
      </c>
      <c r="L175">
        <f t="shared" si="73"/>
        <v>247.87922061357858</v>
      </c>
      <c r="M175">
        <f t="shared" si="74"/>
        <v>21.818589764224114</v>
      </c>
      <c r="O175">
        <v>0</v>
      </c>
      <c r="P175">
        <f t="shared" si="75"/>
        <v>2.0854316933624188</v>
      </c>
      <c r="S175">
        <f t="shared" si="65"/>
        <v>41.213203435596427</v>
      </c>
      <c r="T175">
        <v>0</v>
      </c>
      <c r="X175">
        <f t="shared" si="79"/>
        <v>1.7299999999999951E-2</v>
      </c>
      <c r="Y175">
        <f t="shared" si="66"/>
        <v>95.473552316183984</v>
      </c>
    </row>
    <row r="176" spans="1:25" x14ac:dyDescent="0.25">
      <c r="A176">
        <v>175</v>
      </c>
      <c r="B176">
        <f t="shared" si="76"/>
        <v>5.5403323671061361E-6</v>
      </c>
      <c r="C176">
        <f t="shared" si="77"/>
        <v>1.0430654738970397E-5</v>
      </c>
      <c r="D176">
        <f t="shared" si="78"/>
        <v>1.1399757941182229E-5</v>
      </c>
      <c r="F176">
        <f t="shared" si="71"/>
        <v>2.4356632745671956</v>
      </c>
      <c r="G176">
        <f t="shared" si="72"/>
        <v>0.34995161990912038</v>
      </c>
      <c r="H176">
        <v>0</v>
      </c>
      <c r="K176">
        <v>0</v>
      </c>
      <c r="L176">
        <f t="shared" si="73"/>
        <v>247.87922061357858</v>
      </c>
      <c r="M176">
        <f t="shared" si="74"/>
        <v>21.144242737334864</v>
      </c>
      <c r="O176">
        <v>0</v>
      </c>
      <c r="P176">
        <f t="shared" si="75"/>
        <v>2.0052227820792599</v>
      </c>
      <c r="S176">
        <f t="shared" si="65"/>
        <v>41.213203435596427</v>
      </c>
      <c r="T176">
        <v>0</v>
      </c>
      <c r="X176">
        <f t="shared" si="79"/>
        <v>1.739999999999995E-2</v>
      </c>
      <c r="Y176">
        <f t="shared" si="66"/>
        <v>92.782558749948791</v>
      </c>
    </row>
    <row r="177" spans="1:25" x14ac:dyDescent="0.25">
      <c r="A177">
        <v>176</v>
      </c>
      <c r="B177">
        <f t="shared" si="76"/>
        <v>5.5721733577216886E-6</v>
      </c>
      <c r="C177">
        <f t="shared" si="77"/>
        <v>1.0453868776775311E-5</v>
      </c>
      <c r="D177">
        <f t="shared" si="78"/>
        <v>1.1401979382651309E-5</v>
      </c>
      <c r="F177">
        <f t="shared" si="71"/>
        <v>2.4496613393635589</v>
      </c>
      <c r="G177">
        <f t="shared" si="72"/>
        <v>0.33595355511275748</v>
      </c>
      <c r="H177">
        <v>0</v>
      </c>
      <c r="K177">
        <v>0</v>
      </c>
      <c r="L177">
        <f t="shared" si="73"/>
        <v>247.87922061357858</v>
      </c>
      <c r="M177">
        <f t="shared" si="74"/>
        <v>20.496458240483634</v>
      </c>
      <c r="O177">
        <v>0</v>
      </c>
      <c r="P177">
        <f t="shared" si="75"/>
        <v>1.9250138707961002</v>
      </c>
      <c r="S177">
        <f t="shared" si="65"/>
        <v>41.213203435596427</v>
      </c>
      <c r="T177">
        <v>0</v>
      </c>
      <c r="X177">
        <f t="shared" si="79"/>
        <v>1.749999999999995E-2</v>
      </c>
      <c r="Y177">
        <f t="shared" si="66"/>
        <v>90.000000000001464</v>
      </c>
    </row>
    <row r="178" spans="1:25" x14ac:dyDescent="0.25">
      <c r="A178">
        <v>177</v>
      </c>
      <c r="B178">
        <f t="shared" si="76"/>
        <v>5.6040143483372411E-6</v>
      </c>
      <c r="C178">
        <f t="shared" si="77"/>
        <v>1.0477082814580224E-5</v>
      </c>
      <c r="D178">
        <f t="shared" si="78"/>
        <v>1.1404200824120389E-5</v>
      </c>
      <c r="F178">
        <f t="shared" si="71"/>
        <v>2.4636594041599218</v>
      </c>
      <c r="G178">
        <f t="shared" si="72"/>
        <v>0.32195549031639503</v>
      </c>
      <c r="H178">
        <v>0</v>
      </c>
      <c r="K178">
        <v>0</v>
      </c>
      <c r="L178">
        <f t="shared" si="73"/>
        <v>247.87922061357858</v>
      </c>
      <c r="M178">
        <f t="shared" si="74"/>
        <v>19.875381362679619</v>
      </c>
      <c r="O178">
        <v>0</v>
      </c>
      <c r="P178">
        <f t="shared" si="75"/>
        <v>1.8448049595129432</v>
      </c>
      <c r="S178">
        <f t="shared" si="65"/>
        <v>41.213203435596427</v>
      </c>
      <c r="T178">
        <v>0</v>
      </c>
      <c r="X178">
        <f t="shared" si="79"/>
        <v>1.7599999999999949E-2</v>
      </c>
      <c r="Y178">
        <f t="shared" si="66"/>
        <v>87.128622115885818</v>
      </c>
    </row>
    <row r="179" spans="1:25" x14ac:dyDescent="0.25">
      <c r="A179">
        <v>178</v>
      </c>
      <c r="B179">
        <f t="shared" si="76"/>
        <v>5.6358553389527936E-6</v>
      </c>
      <c r="C179">
        <f t="shared" si="77"/>
        <v>1.0500296852385138E-5</v>
      </c>
      <c r="D179">
        <f t="shared" si="78"/>
        <v>1.1406422265589469E-5</v>
      </c>
      <c r="F179">
        <f t="shared" si="71"/>
        <v>2.4776574689562851</v>
      </c>
      <c r="G179">
        <f t="shared" si="72"/>
        <v>0.30795742552003214</v>
      </c>
      <c r="H179">
        <v>0</v>
      </c>
      <c r="K179">
        <v>0</v>
      </c>
      <c r="L179">
        <f t="shared" si="73"/>
        <v>247.87922061357858</v>
      </c>
      <c r="M179">
        <f t="shared" si="74"/>
        <v>19.281150522443411</v>
      </c>
      <c r="O179">
        <v>0</v>
      </c>
      <c r="P179">
        <f t="shared" si="75"/>
        <v>1.7645960482297842</v>
      </c>
      <c r="S179">
        <f t="shared" si="65"/>
        <v>41.213203435596427</v>
      </c>
      <c r="T179">
        <v>0</v>
      </c>
      <c r="X179">
        <f t="shared" si="79"/>
        <v>1.7699999999999948E-2</v>
      </c>
      <c r="Y179">
        <f t="shared" si="66"/>
        <v>84.171258800907822</v>
      </c>
    </row>
    <row r="180" spans="1:25" x14ac:dyDescent="0.25">
      <c r="A180">
        <v>179</v>
      </c>
      <c r="B180">
        <f t="shared" si="76"/>
        <v>5.6676963295683461E-6</v>
      </c>
      <c r="C180">
        <f t="shared" si="77"/>
        <v>1.0523510890190051E-5</v>
      </c>
      <c r="D180">
        <f t="shared" si="78"/>
        <v>1.1408643707058549E-5</v>
      </c>
      <c r="F180">
        <f t="shared" si="71"/>
        <v>2.4916555337526485</v>
      </c>
      <c r="G180">
        <f t="shared" si="72"/>
        <v>0.29395936072366924</v>
      </c>
      <c r="H180">
        <v>0</v>
      </c>
      <c r="K180">
        <v>0</v>
      </c>
      <c r="L180">
        <f t="shared" si="73"/>
        <v>247.87922061357858</v>
      </c>
      <c r="M180">
        <f t="shared" si="74"/>
        <v>18.713897437356039</v>
      </c>
      <c r="O180">
        <v>0</v>
      </c>
      <c r="P180">
        <f t="shared" si="75"/>
        <v>1.6843871369466246</v>
      </c>
      <c r="S180">
        <f t="shared" si="65"/>
        <v>41.213203435596427</v>
      </c>
      <c r="T180">
        <v>0</v>
      </c>
      <c r="X180">
        <f t="shared" si="79"/>
        <v>1.7799999999999948E-2</v>
      </c>
      <c r="Y180">
        <f t="shared" si="66"/>
        <v>81.130828615612558</v>
      </c>
    </row>
    <row r="181" spans="1:25" x14ac:dyDescent="0.25">
      <c r="A181">
        <v>180</v>
      </c>
      <c r="B181">
        <f t="shared" si="76"/>
        <v>5.6995373201838986E-6</v>
      </c>
      <c r="C181">
        <f t="shared" si="77"/>
        <v>1.0546724927994964E-5</v>
      </c>
      <c r="D181">
        <f t="shared" si="78"/>
        <v>1.1410865148527629E-5</v>
      </c>
      <c r="F181">
        <f t="shared" si="71"/>
        <v>2.5056535985490114</v>
      </c>
      <c r="G181">
        <f t="shared" si="72"/>
        <v>0.27996129592730634</v>
      </c>
      <c r="H181">
        <v>0</v>
      </c>
      <c r="K181">
        <v>0</v>
      </c>
      <c r="L181">
        <f t="shared" si="73"/>
        <v>247.87922061357858</v>
      </c>
      <c r="M181">
        <f t="shared" si="74"/>
        <v>18.173747095279467</v>
      </c>
      <c r="O181">
        <v>0</v>
      </c>
      <c r="P181">
        <f t="shared" si="75"/>
        <v>1.6041782256634654</v>
      </c>
      <c r="S181">
        <f t="shared" si="65"/>
        <v>41.213203435596427</v>
      </c>
      <c r="T181">
        <v>0</v>
      </c>
      <c r="X181">
        <f t="shared" si="79"/>
        <v>1.7899999999999947E-2</v>
      </c>
      <c r="Y181">
        <f t="shared" si="66"/>
        <v>78.01033209751732</v>
      </c>
    </row>
    <row r="182" spans="1:25" x14ac:dyDescent="0.25">
      <c r="A182">
        <v>181</v>
      </c>
      <c r="B182">
        <f t="shared" si="76"/>
        <v>5.7313783107994511E-6</v>
      </c>
      <c r="C182">
        <f t="shared" si="77"/>
        <v>1.0569938965799878E-5</v>
      </c>
      <c r="D182">
        <f t="shared" si="78"/>
        <v>1.1413086589996709E-5</v>
      </c>
      <c r="F182">
        <f t="shared" si="71"/>
        <v>2.5196516633453747</v>
      </c>
      <c r="G182">
        <f t="shared" si="72"/>
        <v>0.26596323113094344</v>
      </c>
      <c r="H182">
        <v>0</v>
      </c>
      <c r="K182">
        <v>0</v>
      </c>
      <c r="L182">
        <f t="shared" si="73"/>
        <v>247.87922061357858</v>
      </c>
      <c r="M182">
        <f t="shared" si="74"/>
        <v>17.660817727252578</v>
      </c>
      <c r="O182">
        <v>0</v>
      </c>
      <c r="P182">
        <f t="shared" si="75"/>
        <v>1.5239693143803059</v>
      </c>
      <c r="S182">
        <f t="shared" si="65"/>
        <v>41.213203435596427</v>
      </c>
      <c r="T182">
        <v>0</v>
      </c>
      <c r="X182">
        <f t="shared" si="79"/>
        <v>1.7999999999999947E-2</v>
      </c>
      <c r="Y182">
        <f t="shared" si="66"/>
        <v>74.812848799943382</v>
      </c>
    </row>
    <row r="183" spans="1:25" x14ac:dyDescent="0.25">
      <c r="A183">
        <v>182</v>
      </c>
      <c r="B183">
        <f t="shared" si="76"/>
        <v>5.7632193014150035E-6</v>
      </c>
      <c r="C183">
        <f t="shared" si="77"/>
        <v>1.0593153003604791E-5</v>
      </c>
      <c r="D183">
        <f t="shared" si="78"/>
        <v>1.1415308031465789E-5</v>
      </c>
      <c r="F183">
        <f t="shared" si="71"/>
        <v>2.5336497281417381</v>
      </c>
      <c r="G183">
        <f t="shared" si="72"/>
        <v>0.25196516633458099</v>
      </c>
      <c r="H183">
        <v>0</v>
      </c>
      <c r="K183">
        <v>0</v>
      </c>
      <c r="L183">
        <f t="shared" si="73"/>
        <v>247.87922061357858</v>
      </c>
      <c r="M183">
        <f t="shared" si="74"/>
        <v>17.175220782070198</v>
      </c>
      <c r="O183">
        <v>0</v>
      </c>
      <c r="P183">
        <f t="shared" si="75"/>
        <v>1.4437604030971491</v>
      </c>
      <c r="S183">
        <f t="shared" si="65"/>
        <v>41.213203435596427</v>
      </c>
      <c r="T183">
        <v>0</v>
      </c>
      <c r="X183">
        <f t="shared" si="79"/>
        <v>1.8099999999999946E-2</v>
      </c>
      <c r="Y183">
        <f t="shared" si="66"/>
        <v>71.541534252868587</v>
      </c>
    </row>
    <row r="184" spans="1:25" x14ac:dyDescent="0.25">
      <c r="A184">
        <v>183</v>
      </c>
      <c r="B184">
        <f t="shared" si="76"/>
        <v>5.795060292030556E-6</v>
      </c>
      <c r="C184">
        <f t="shared" si="77"/>
        <v>1.0616367041409705E-5</v>
      </c>
      <c r="D184">
        <f t="shared" si="78"/>
        <v>1.1417529472934869E-5</v>
      </c>
      <c r="F184">
        <f t="shared" si="71"/>
        <v>2.547647792938101</v>
      </c>
      <c r="G184">
        <f t="shared" si="72"/>
        <v>0.2379671015382181</v>
      </c>
      <c r="H184">
        <v>0</v>
      </c>
      <c r="K184">
        <v>0</v>
      </c>
      <c r="L184">
        <f t="shared" si="73"/>
        <v>247.87922061357858</v>
      </c>
      <c r="M184">
        <f t="shared" si="74"/>
        <v>16.717060902549079</v>
      </c>
      <c r="O184">
        <v>0</v>
      </c>
      <c r="P184">
        <f t="shared" si="75"/>
        <v>1.3635514918139895</v>
      </c>
      <c r="S184">
        <f t="shared" si="65"/>
        <v>41.213203435596427</v>
      </c>
      <c r="T184">
        <v>0</v>
      </c>
      <c r="X184">
        <f t="shared" si="79"/>
        <v>1.8199999999999945E-2</v>
      </c>
      <c r="Y184">
        <f t="shared" si="66"/>
        <v>68.199616848800304</v>
      </c>
    </row>
    <row r="185" spans="1:25" x14ac:dyDescent="0.25">
      <c r="A185">
        <v>184</v>
      </c>
      <c r="B185">
        <f t="shared" si="76"/>
        <v>5.8269012826461085E-6</v>
      </c>
      <c r="C185">
        <f t="shared" si="77"/>
        <v>1.0639581079214618E-5</v>
      </c>
      <c r="D185">
        <f t="shared" si="78"/>
        <v>1.1419750914403949E-5</v>
      </c>
      <c r="F185">
        <f t="shared" si="71"/>
        <v>2.5616458577344643</v>
      </c>
      <c r="G185">
        <f t="shared" si="72"/>
        <v>0.2239690367418552</v>
      </c>
      <c r="H185">
        <v>0</v>
      </c>
      <c r="K185">
        <v>0</v>
      </c>
      <c r="L185">
        <f t="shared" si="73"/>
        <v>247.87922061357858</v>
      </c>
      <c r="M185">
        <f t="shared" si="74"/>
        <v>16.28643590348689</v>
      </c>
      <c r="O185">
        <v>0</v>
      </c>
      <c r="P185">
        <f t="shared" si="75"/>
        <v>1.2833425805308303</v>
      </c>
      <c r="S185">
        <f t="shared" si="65"/>
        <v>41.213203435596427</v>
      </c>
      <c r="T185">
        <v>0</v>
      </c>
      <c r="X185">
        <f t="shared" si="79"/>
        <v>1.8299999999999945E-2</v>
      </c>
      <c r="Y185">
        <f t="shared" si="66"/>
        <v>64.79039465674181</v>
      </c>
    </row>
    <row r="186" spans="1:25" x14ac:dyDescent="0.25">
      <c r="A186">
        <v>185</v>
      </c>
      <c r="B186">
        <f t="shared" si="76"/>
        <v>5.858742273261661E-6</v>
      </c>
      <c r="C186">
        <f t="shared" si="77"/>
        <v>1.0662795117019531E-5</v>
      </c>
      <c r="D186">
        <f t="shared" si="78"/>
        <v>1.1421972355873029E-5</v>
      </c>
      <c r="F186">
        <f t="shared" si="71"/>
        <v>2.5756439225308276</v>
      </c>
      <c r="G186">
        <f t="shared" si="72"/>
        <v>0.2099709719454923</v>
      </c>
      <c r="H186">
        <v>0</v>
      </c>
      <c r="K186">
        <v>0</v>
      </c>
      <c r="L186">
        <f t="shared" si="73"/>
        <v>247.87922061357858</v>
      </c>
      <c r="M186">
        <f t="shared" si="74"/>
        <v>15.883436751317802</v>
      </c>
      <c r="O186">
        <v>0</v>
      </c>
      <c r="P186">
        <f t="shared" si="75"/>
        <v>1.2031336692476708</v>
      </c>
      <c r="S186">
        <f t="shared" si="65"/>
        <v>41.213203435596427</v>
      </c>
      <c r="T186">
        <v>0</v>
      </c>
      <c r="X186">
        <f t="shared" si="79"/>
        <v>1.8399999999999944E-2</v>
      </c>
      <c r="Y186">
        <f t="shared" si="66"/>
        <v>61.317232167396227</v>
      </c>
    </row>
    <row r="187" spans="1:25" x14ac:dyDescent="0.25">
      <c r="A187">
        <v>186</v>
      </c>
      <c r="B187">
        <f t="shared" si="76"/>
        <v>5.8905832638772135E-6</v>
      </c>
      <c r="C187">
        <f t="shared" si="77"/>
        <v>1.0686009154824445E-5</v>
      </c>
      <c r="D187">
        <f t="shared" si="78"/>
        <v>1.1424193797342109E-5</v>
      </c>
      <c r="F187">
        <f t="shared" si="71"/>
        <v>2.5896419873271905</v>
      </c>
      <c r="G187">
        <f t="shared" si="72"/>
        <v>0.19597290714912985</v>
      </c>
      <c r="H187">
        <v>0</v>
      </c>
      <c r="K187">
        <v>0</v>
      </c>
      <c r="L187">
        <f t="shared" si="73"/>
        <v>247.87922061357858</v>
      </c>
      <c r="M187">
        <f t="shared" si="74"/>
        <v>15.508147545469555</v>
      </c>
      <c r="O187">
        <v>0</v>
      </c>
      <c r="P187">
        <f t="shared" si="75"/>
        <v>1.1229247579645139</v>
      </c>
      <c r="S187">
        <f t="shared" si="65"/>
        <v>41.213203435596427</v>
      </c>
      <c r="T187">
        <v>0</v>
      </c>
      <c r="X187">
        <f t="shared" si="79"/>
        <v>1.8499999999999944E-2</v>
      </c>
      <c r="Y187">
        <f t="shared" si="66"/>
        <v>57.783556972820598</v>
      </c>
    </row>
    <row r="188" spans="1:25" x14ac:dyDescent="0.25">
      <c r="A188">
        <v>187</v>
      </c>
      <c r="B188">
        <f t="shared" si="76"/>
        <v>5.922424254492766E-6</v>
      </c>
      <c r="C188">
        <f t="shared" si="77"/>
        <v>1.0709223192629358E-5</v>
      </c>
      <c r="D188">
        <f t="shared" si="78"/>
        <v>1.1426415238811189E-5</v>
      </c>
      <c r="F188">
        <f t="shared" si="71"/>
        <v>2.6036400521235539</v>
      </c>
      <c r="G188">
        <f t="shared" si="72"/>
        <v>0.18197484235276695</v>
      </c>
      <c r="H188">
        <v>0</v>
      </c>
      <c r="K188">
        <v>0</v>
      </c>
      <c r="L188">
        <f t="shared" si="73"/>
        <v>247.87922061357858</v>
      </c>
      <c r="M188">
        <f t="shared" si="74"/>
        <v>15.160645501424924</v>
      </c>
      <c r="O188">
        <v>0</v>
      </c>
      <c r="P188">
        <f t="shared" si="75"/>
        <v>1.0427158466813546</v>
      </c>
      <c r="S188">
        <f t="shared" si="65"/>
        <v>41.213203435596427</v>
      </c>
      <c r="T188">
        <v>0</v>
      </c>
      <c r="X188">
        <f t="shared" si="79"/>
        <v>1.8599999999999943E-2</v>
      </c>
      <c r="Y188">
        <f t="shared" si="66"/>
        <v>54.192856383806166</v>
      </c>
    </row>
    <row r="189" spans="1:25" x14ac:dyDescent="0.25">
      <c r="A189">
        <v>188</v>
      </c>
      <c r="B189">
        <f t="shared" si="76"/>
        <v>5.9542652451083185E-6</v>
      </c>
      <c r="C189">
        <f t="shared" si="77"/>
        <v>1.0732437230434272E-5</v>
      </c>
      <c r="D189">
        <f t="shared" si="78"/>
        <v>1.1428636680280269E-5</v>
      </c>
      <c r="F189">
        <f t="shared" si="71"/>
        <v>2.6176381169199168</v>
      </c>
      <c r="G189">
        <f t="shared" si="72"/>
        <v>0.16797677755640406</v>
      </c>
      <c r="H189">
        <v>0</v>
      </c>
      <c r="K189">
        <v>0</v>
      </c>
      <c r="L189">
        <f t="shared" si="73"/>
        <v>247.87922061357858</v>
      </c>
      <c r="M189">
        <f t="shared" si="74"/>
        <v>14.841000935491323</v>
      </c>
      <c r="O189">
        <v>0</v>
      </c>
      <c r="P189">
        <f t="shared" si="75"/>
        <v>0.96250693539819521</v>
      </c>
      <c r="S189">
        <f t="shared" si="65"/>
        <v>41.213203435596427</v>
      </c>
      <c r="T189">
        <v>0</v>
      </c>
      <c r="X189">
        <f t="shared" si="79"/>
        <v>1.8699999999999942E-2</v>
      </c>
      <c r="Y189">
        <f t="shared" si="66"/>
        <v>50.548673988323756</v>
      </c>
    </row>
    <row r="190" spans="1:25" x14ac:dyDescent="0.25">
      <c r="A190">
        <v>189</v>
      </c>
      <c r="B190">
        <f t="shared" si="76"/>
        <v>5.986106235723871E-6</v>
      </c>
      <c r="C190">
        <f t="shared" si="77"/>
        <v>1.0755651268239185E-5</v>
      </c>
      <c r="D190">
        <f t="shared" si="78"/>
        <v>1.1430858121749349E-5</v>
      </c>
      <c r="F190">
        <f t="shared" si="71"/>
        <v>2.6316361817162801</v>
      </c>
      <c r="G190">
        <f t="shared" si="72"/>
        <v>0.15397871276004116</v>
      </c>
      <c r="H190">
        <v>0</v>
      </c>
      <c r="K190">
        <v>0</v>
      </c>
      <c r="L190">
        <f t="shared" si="73"/>
        <v>247.87922061357858</v>
      </c>
      <c r="M190">
        <f t="shared" si="74"/>
        <v>14.549277251281225</v>
      </c>
      <c r="O190">
        <v>0</v>
      </c>
      <c r="P190">
        <f t="shared" si="75"/>
        <v>0.88229802411503577</v>
      </c>
      <c r="S190">
        <f t="shared" si="65"/>
        <v>41.213203435596427</v>
      </c>
      <c r="T190">
        <v>0</v>
      </c>
      <c r="X190">
        <f t="shared" si="79"/>
        <v>1.8799999999999942E-2</v>
      </c>
      <c r="Y190">
        <f t="shared" si="66"/>
        <v>46.854606154430243</v>
      </c>
    </row>
    <row r="191" spans="1:25" x14ac:dyDescent="0.25">
      <c r="A191">
        <v>190</v>
      </c>
      <c r="B191">
        <f t="shared" si="76"/>
        <v>6.0179472263394235E-6</v>
      </c>
      <c r="C191">
        <f t="shared" si="77"/>
        <v>1.0778865306044099E-5</v>
      </c>
      <c r="D191">
        <f t="shared" si="78"/>
        <v>1.1433079563218429E-5</v>
      </c>
      <c r="F191">
        <f t="shared" si="71"/>
        <v>2.6456342465126435</v>
      </c>
      <c r="G191">
        <f t="shared" si="72"/>
        <v>0.13998064796367826</v>
      </c>
      <c r="H191">
        <v>0</v>
      </c>
      <c r="K191">
        <v>0</v>
      </c>
      <c r="L191">
        <f t="shared" si="73"/>
        <v>247.87922061357858</v>
      </c>
      <c r="M191">
        <f t="shared" si="74"/>
        <v>14.285530927905654</v>
      </c>
      <c r="O191">
        <v>0</v>
      </c>
      <c r="P191">
        <f t="shared" si="75"/>
        <v>0.80208911283187634</v>
      </c>
      <c r="S191">
        <f t="shared" si="65"/>
        <v>41.213203435596427</v>
      </c>
      <c r="T191">
        <v>0</v>
      </c>
      <c r="X191">
        <f t="shared" si="79"/>
        <v>1.8899999999999941E-2</v>
      </c>
      <c r="Y191">
        <f t="shared" si="66"/>
        <v>43.114298481087459</v>
      </c>
    </row>
    <row r="192" spans="1:25" x14ac:dyDescent="0.25">
      <c r="A192">
        <v>191</v>
      </c>
      <c r="B192">
        <f t="shared" si="76"/>
        <v>6.049788216954976E-6</v>
      </c>
      <c r="C192">
        <f t="shared" si="77"/>
        <v>1.0802079343849012E-5</v>
      </c>
      <c r="D192">
        <f t="shared" si="78"/>
        <v>1.1435301004687509E-5</v>
      </c>
      <c r="F192">
        <f t="shared" si="71"/>
        <v>2.6596323113090063</v>
      </c>
      <c r="G192">
        <f t="shared" si="72"/>
        <v>0.12598258316731581</v>
      </c>
      <c r="H192">
        <v>0</v>
      </c>
      <c r="K192">
        <v>0</v>
      </c>
      <c r="L192">
        <f t="shared" si="73"/>
        <v>247.87922061357858</v>
      </c>
      <c r="M192">
        <f t="shared" si="74"/>
        <v>14.049811509882858</v>
      </c>
      <c r="O192">
        <v>0</v>
      </c>
      <c r="P192">
        <f t="shared" si="75"/>
        <v>0.72188020154871957</v>
      </c>
      <c r="S192">
        <f t="shared" si="65"/>
        <v>41.213203435596427</v>
      </c>
      <c r="T192">
        <v>0</v>
      </c>
      <c r="X192">
        <f t="shared" si="79"/>
        <v>1.8999999999999941E-2</v>
      </c>
      <c r="Y192">
        <f t="shared" si="66"/>
        <v>39.331442200396182</v>
      </c>
    </row>
    <row r="193" spans="1:25" x14ac:dyDescent="0.25">
      <c r="A193">
        <v>192</v>
      </c>
      <c r="B193">
        <f t="shared" si="76"/>
        <v>6.0816292075705285E-6</v>
      </c>
      <c r="C193">
        <f t="shared" si="77"/>
        <v>1.0825293381653925E-5</v>
      </c>
      <c r="D193">
        <f t="shared" si="78"/>
        <v>1.1437522446156589E-5</v>
      </c>
      <c r="F193">
        <f t="shared" si="71"/>
        <v>2.6736303761053697</v>
      </c>
      <c r="G193">
        <f t="shared" si="72"/>
        <v>0.11198451837095291</v>
      </c>
      <c r="H193">
        <v>0</v>
      </c>
      <c r="K193">
        <v>0</v>
      </c>
      <c r="L193">
        <f t="shared" si="73"/>
        <v>247.87922061357858</v>
      </c>
      <c r="M193">
        <f t="shared" si="74"/>
        <v>13.842161598763596</v>
      </c>
      <c r="O193">
        <v>0</v>
      </c>
      <c r="P193">
        <f t="shared" si="75"/>
        <v>0.64167129026556013</v>
      </c>
      <c r="S193">
        <f t="shared" si="65"/>
        <v>41.213203435596427</v>
      </c>
      <c r="T193">
        <v>0</v>
      </c>
      <c r="X193">
        <f t="shared" si="79"/>
        <v>1.909999999999994E-2</v>
      </c>
      <c r="Y193">
        <f t="shared" si="66"/>
        <v>35.509770534795678</v>
      </c>
    </row>
    <row r="194" spans="1:25" x14ac:dyDescent="0.25">
      <c r="A194">
        <v>193</v>
      </c>
      <c r="B194">
        <f t="shared" si="76"/>
        <v>6.113470198186081E-6</v>
      </c>
      <c r="C194">
        <f t="shared" si="77"/>
        <v>1.0848507419458839E-5</v>
      </c>
      <c r="D194">
        <f t="shared" si="78"/>
        <v>1.1439743887625669E-5</v>
      </c>
      <c r="F194">
        <f t="shared" ref="F194:F202" si="80">Vbulk_min/Lp*B194</f>
        <v>2.687628440901733</v>
      </c>
      <c r="G194">
        <f t="shared" ref="G194:G201" si="81">-((Vout+Vsr)*Nps/(Lp))*(C194-$B$202)+$F$202</f>
        <v>9.7986453574590016E-2</v>
      </c>
      <c r="H194">
        <v>0</v>
      </c>
      <c r="K194">
        <v>0</v>
      </c>
      <c r="L194">
        <f t="shared" ref="L194:L201" si="82">Vbulk_max+Nps*(Vout+Vsr)</f>
        <v>247.87922061357858</v>
      </c>
      <c r="M194">
        <f t="shared" ref="M194:M200" si="83">EXP(-alpha*(D194-$C$201))*Nps*(Vout+Vsr)*COS(PI()*(D194-$C$201)/(t_res/(1 + 2*Nvalley)) ) + Vbulk_max</f>
        <v>13.662616846474393</v>
      </c>
      <c r="O194">
        <v>0</v>
      </c>
      <c r="P194">
        <f t="shared" ref="P194:P201" si="84">(eff+Vsr*Iout/Pout)*G194*Nps</f>
        <v>0.5614623789824007</v>
      </c>
      <c r="S194">
        <f t="shared" ref="S194:S202" si="85">Vbulk_max/Nps+Vout</f>
        <v>41.213203435596427</v>
      </c>
      <c r="T194">
        <v>0</v>
      </c>
      <c r="X194">
        <f t="shared" si="79"/>
        <v>1.9199999999999939E-2</v>
      </c>
      <c r="Y194">
        <f t="shared" ref="Y194:Y202" si="86">ABS(SQRT(2)*Vac*SIN(2*PI()*fline*X194))</f>
        <v>31.653055012823884</v>
      </c>
    </row>
    <row r="195" spans="1:25" x14ac:dyDescent="0.25">
      <c r="A195">
        <v>194</v>
      </c>
      <c r="B195">
        <f t="shared" ref="B195:B202" si="87">ton/200+B194</f>
        <v>6.1453111888016334E-6</v>
      </c>
      <c r="C195">
        <f t="shared" ref="C195:C201" si="88">tdemag/200+C194</f>
        <v>1.0871721457263752E-5</v>
      </c>
      <c r="D195">
        <f t="shared" ref="D195:D201" si="89">D194+t_res/200</f>
        <v>1.1441965329094749E-5</v>
      </c>
      <c r="F195">
        <f t="shared" si="80"/>
        <v>2.7016265056980959</v>
      </c>
      <c r="G195">
        <f t="shared" si="81"/>
        <v>8.3988388778227119E-2</v>
      </c>
      <c r="H195">
        <v>0</v>
      </c>
      <c r="K195">
        <v>0</v>
      </c>
      <c r="L195">
        <f t="shared" si="82"/>
        <v>247.87922061357858</v>
      </c>
      <c r="M195">
        <f t="shared" si="83"/>
        <v>13.511205950378979</v>
      </c>
      <c r="O195">
        <v>0</v>
      </c>
      <c r="P195">
        <f t="shared" si="84"/>
        <v>0.48125346769924138</v>
      </c>
      <c r="S195">
        <f t="shared" si="85"/>
        <v>41.213203435596427</v>
      </c>
      <c r="T195">
        <v>0</v>
      </c>
      <c r="X195">
        <f t="shared" ref="X195:X202" si="90">1/(fline*200)+X194</f>
        <v>1.9299999999999939E-2</v>
      </c>
      <c r="Y195">
        <f t="shared" si="86"/>
        <v>27.765101747074073</v>
      </c>
    </row>
    <row r="196" spans="1:25" x14ac:dyDescent="0.25">
      <c r="A196">
        <v>195</v>
      </c>
      <c r="B196">
        <f t="shared" si="87"/>
        <v>6.1771521794171859E-6</v>
      </c>
      <c r="C196">
        <f t="shared" si="88"/>
        <v>1.0894935495068666E-5</v>
      </c>
      <c r="D196">
        <f t="shared" si="89"/>
        <v>1.1444186770563829E-5</v>
      </c>
      <c r="F196">
        <f t="shared" si="80"/>
        <v>2.7156245704944593</v>
      </c>
      <c r="G196">
        <f t="shared" si="81"/>
        <v>6.9990323981864666E-2</v>
      </c>
      <c r="H196">
        <v>0</v>
      </c>
      <c r="K196">
        <v>0</v>
      </c>
      <c r="L196">
        <f t="shared" si="82"/>
        <v>247.87922061357858</v>
      </c>
      <c r="M196">
        <f t="shared" si="83"/>
        <v>13.387950650058684</v>
      </c>
      <c r="O196">
        <v>0</v>
      </c>
      <c r="P196">
        <f t="shared" si="84"/>
        <v>0.4010445564160845</v>
      </c>
      <c r="S196">
        <f t="shared" si="85"/>
        <v>41.213203435596427</v>
      </c>
      <c r="T196">
        <v>0</v>
      </c>
      <c r="X196">
        <f t="shared" si="90"/>
        <v>1.9399999999999938E-2</v>
      </c>
      <c r="Y196">
        <f t="shared" si="86"/>
        <v>23.849747678021263</v>
      </c>
    </row>
    <row r="197" spans="1:25" x14ac:dyDescent="0.25">
      <c r="A197">
        <v>196</v>
      </c>
      <c r="B197">
        <f t="shared" si="87"/>
        <v>6.2089931700327384E-6</v>
      </c>
      <c r="C197">
        <f t="shared" si="88"/>
        <v>1.0918149532873579E-5</v>
      </c>
      <c r="D197">
        <f t="shared" si="89"/>
        <v>1.1446408212032909E-5</v>
      </c>
      <c r="F197">
        <f t="shared" si="80"/>
        <v>2.7296226352908226</v>
      </c>
      <c r="G197">
        <f t="shared" si="81"/>
        <v>5.5992259185501769E-2</v>
      </c>
      <c r="H197">
        <v>0</v>
      </c>
      <c r="K197">
        <v>0</v>
      </c>
      <c r="L197">
        <f t="shared" si="82"/>
        <v>247.87922061357858</v>
      </c>
      <c r="M197">
        <f t="shared" si="83"/>
        <v>13.292865725811325</v>
      </c>
      <c r="O197">
        <v>0</v>
      </c>
      <c r="P197">
        <f t="shared" si="84"/>
        <v>0.32083564513292512</v>
      </c>
      <c r="S197">
        <f t="shared" si="85"/>
        <v>41.213203435596427</v>
      </c>
      <c r="T197">
        <v>0</v>
      </c>
      <c r="X197">
        <f t="shared" si="90"/>
        <v>1.9499999999999938E-2</v>
      </c>
      <c r="Y197">
        <f t="shared" si="86"/>
        <v>19.910856787425175</v>
      </c>
    </row>
    <row r="198" spans="1:25" x14ac:dyDescent="0.25">
      <c r="A198">
        <v>197</v>
      </c>
      <c r="B198">
        <f t="shared" si="87"/>
        <v>6.2408341606482909E-6</v>
      </c>
      <c r="C198">
        <f t="shared" si="88"/>
        <v>1.0941363570678493E-5</v>
      </c>
      <c r="D198">
        <f t="shared" si="89"/>
        <v>1.1448629653501989E-5</v>
      </c>
      <c r="F198">
        <f t="shared" si="80"/>
        <v>2.7436207000871855</v>
      </c>
      <c r="G198">
        <f t="shared" si="81"/>
        <v>4.1994194389138872E-2</v>
      </c>
      <c r="H198">
        <v>0</v>
      </c>
      <c r="K198">
        <v>0</v>
      </c>
      <c r="L198">
        <f t="shared" si="82"/>
        <v>247.87922061357858</v>
      </c>
      <c r="M198">
        <f t="shared" si="83"/>
        <v>13.225958998868137</v>
      </c>
      <c r="O198">
        <v>0</v>
      </c>
      <c r="P198">
        <f t="shared" si="84"/>
        <v>0.24062673384976574</v>
      </c>
      <c r="S198">
        <f t="shared" si="85"/>
        <v>41.213203435596427</v>
      </c>
      <c r="T198">
        <v>0</v>
      </c>
      <c r="X198">
        <f t="shared" si="90"/>
        <v>1.9599999999999937E-2</v>
      </c>
      <c r="Y198">
        <f t="shared" si="86"/>
        <v>15.95231628504677</v>
      </c>
    </row>
    <row r="199" spans="1:25" x14ac:dyDescent="0.25">
      <c r="A199">
        <v>198</v>
      </c>
      <c r="B199">
        <f t="shared" si="87"/>
        <v>6.2726751512638434E-6</v>
      </c>
      <c r="C199">
        <f t="shared" si="88"/>
        <v>1.0964577608483406E-5</v>
      </c>
      <c r="D199">
        <f t="shared" si="89"/>
        <v>1.1450851094971069E-5</v>
      </c>
      <c r="F199">
        <f t="shared" si="80"/>
        <v>2.7576187648835488</v>
      </c>
      <c r="G199">
        <f t="shared" si="81"/>
        <v>2.7996129592775976E-2</v>
      </c>
      <c r="H199">
        <v>0</v>
      </c>
      <c r="K199">
        <v>0</v>
      </c>
      <c r="L199">
        <f t="shared" si="82"/>
        <v>247.87922061357858</v>
      </c>
      <c r="M199">
        <f t="shared" si="83"/>
        <v>13.18723133332756</v>
      </c>
      <c r="O199">
        <v>0</v>
      </c>
      <c r="P199">
        <f t="shared" si="84"/>
        <v>0.16041782256660633</v>
      </c>
      <c r="S199">
        <f t="shared" si="85"/>
        <v>41.213203435596427</v>
      </c>
      <c r="T199">
        <v>0</v>
      </c>
      <c r="X199">
        <f t="shared" si="90"/>
        <v>1.9699999999999936E-2</v>
      </c>
      <c r="Y199">
        <f t="shared" si="86"/>
        <v>11.978032772441509</v>
      </c>
    </row>
    <row r="200" spans="1:25" x14ac:dyDescent="0.25">
      <c r="A200">
        <v>199</v>
      </c>
      <c r="B200">
        <f t="shared" si="87"/>
        <v>6.3045161418793959E-6</v>
      </c>
      <c r="C200">
        <f t="shared" si="88"/>
        <v>1.0987791646288319E-5</v>
      </c>
      <c r="D200">
        <f t="shared" si="89"/>
        <v>1.1453072536440149E-5</v>
      </c>
      <c r="F200">
        <f t="shared" si="80"/>
        <v>2.7716168296799122</v>
      </c>
      <c r="G200">
        <f t="shared" si="81"/>
        <v>1.3998064796413079E-2</v>
      </c>
      <c r="H200">
        <v>0</v>
      </c>
      <c r="K200">
        <v>0</v>
      </c>
      <c r="L200">
        <f t="shared" si="82"/>
        <v>247.87922061357858</v>
      </c>
      <c r="M200">
        <f t="shared" si="83"/>
        <v>13.176676639804811</v>
      </c>
      <c r="O200">
        <v>0</v>
      </c>
      <c r="P200">
        <f t="shared" si="84"/>
        <v>8.020891128344694E-2</v>
      </c>
      <c r="S200">
        <f t="shared" si="85"/>
        <v>41.213203435596427</v>
      </c>
      <c r="T200">
        <v>0</v>
      </c>
      <c r="X200">
        <f t="shared" si="90"/>
        <v>1.9799999999999936E-2</v>
      </c>
      <c r="Y200">
        <f t="shared" si="86"/>
        <v>7.9919283876152702</v>
      </c>
    </row>
    <row r="201" spans="1:25" x14ac:dyDescent="0.25">
      <c r="A201">
        <v>200</v>
      </c>
      <c r="B201">
        <f t="shared" si="87"/>
        <v>6.3363571324949484E-6</v>
      </c>
      <c r="C201">
        <f t="shared" si="88"/>
        <v>1.1011005684093233E-5</v>
      </c>
      <c r="D201">
        <f t="shared" si="89"/>
        <v>1.1455293977909229E-5</v>
      </c>
      <c r="F201">
        <f t="shared" si="80"/>
        <v>2.7856148944762751</v>
      </c>
      <c r="G201">
        <f t="shared" si="81"/>
        <v>5.0626169922907138E-14</v>
      </c>
      <c r="H201">
        <v>0</v>
      </c>
      <c r="K201">
        <v>0</v>
      </c>
      <c r="L201">
        <f t="shared" si="82"/>
        <v>247.87922061357858</v>
      </c>
      <c r="M201">
        <v>0</v>
      </c>
      <c r="O201">
        <v>0</v>
      </c>
      <c r="P201">
        <f t="shared" si="84"/>
        <v>2.9008795365825786E-13</v>
      </c>
      <c r="S201">
        <f t="shared" si="85"/>
        <v>41.213203435596427</v>
      </c>
      <c r="T201">
        <v>0</v>
      </c>
      <c r="X201">
        <f t="shared" si="90"/>
        <v>1.9899999999999935E-2</v>
      </c>
      <c r="Y201">
        <f t="shared" si="86"/>
        <v>3.9979369343476634</v>
      </c>
    </row>
    <row r="202" spans="1:25" x14ac:dyDescent="0.25">
      <c r="A202">
        <v>201</v>
      </c>
      <c r="B202">
        <f t="shared" si="87"/>
        <v>6.3681981231105009E-6</v>
      </c>
      <c r="F202">
        <f t="shared" si="80"/>
        <v>2.7996129592726384</v>
      </c>
      <c r="K202">
        <v>0</v>
      </c>
      <c r="O202">
        <v>0</v>
      </c>
      <c r="S202">
        <f t="shared" si="85"/>
        <v>41.213203435596427</v>
      </c>
      <c r="X202">
        <f t="shared" si="90"/>
        <v>1.9999999999999934E-2</v>
      </c>
      <c r="Y202">
        <f t="shared" si="86"/>
        <v>2.6312602996756713E-12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FBFFC-64AA-47D5-BAB7-B3205C7E85B5}">
  <dimension ref="A1:AE36"/>
  <sheetViews>
    <sheetView topLeftCell="G1" workbookViewId="0">
      <selection activeCell="AF1" sqref="AF1"/>
    </sheetView>
  </sheetViews>
  <sheetFormatPr defaultRowHeight="15" x14ac:dyDescent="0.25"/>
  <cols>
    <col min="2" max="3" width="12" bestFit="1" customWidth="1"/>
    <col min="4" max="4" width="10" bestFit="1" customWidth="1"/>
    <col min="5" max="5" width="13.85546875" bestFit="1" customWidth="1"/>
    <col min="8" max="10" width="12" bestFit="1" customWidth="1"/>
    <col min="13" max="13" width="14.42578125" bestFit="1" customWidth="1"/>
    <col min="14" max="14" width="12" bestFit="1" customWidth="1"/>
    <col min="16" max="16" width="16.42578125" bestFit="1" customWidth="1"/>
    <col min="17" max="17" width="12" bestFit="1" customWidth="1"/>
  </cols>
  <sheetData>
    <row r="1" spans="1:31" x14ac:dyDescent="0.25">
      <c r="A1" t="s">
        <v>17</v>
      </c>
      <c r="B1" t="s">
        <v>18</v>
      </c>
      <c r="C1" t="s">
        <v>19</v>
      </c>
      <c r="D1" t="s">
        <v>20</v>
      </c>
      <c r="E1" t="s">
        <v>25</v>
      </c>
      <c r="G1" t="s">
        <v>26</v>
      </c>
      <c r="H1" t="s">
        <v>28</v>
      </c>
      <c r="I1" t="s">
        <v>29</v>
      </c>
      <c r="J1" t="s">
        <v>27</v>
      </c>
      <c r="M1" t="s">
        <v>39</v>
      </c>
      <c r="N1">
        <f>SQRT(2)*Vac*kdroop_desired</f>
        <v>89.095454429504983</v>
      </c>
      <c r="P1" t="s">
        <v>40</v>
      </c>
      <c r="Q1">
        <f>1000*fsw_min_desired_display</f>
        <v>150000</v>
      </c>
      <c r="S1" s="2" t="s">
        <v>24</v>
      </c>
      <c r="T1">
        <f>Vbulk_min*ton/(Nps*(Tsw-ton-t_res)) - Vsr</f>
        <v>20.000000000000004</v>
      </c>
      <c r="V1" t="str">
        <f>"Lp = "&amp;1000000*Lp&amp;"uH"</f>
        <v>Lp = 200uH</v>
      </c>
      <c r="Y1" t="s">
        <v>63</v>
      </c>
      <c r="Z1">
        <f>1/(fline*2*PI())*ASIN(Vbulk_min/(Vbulk_max))</f>
        <v>2.4274260776274161E-3</v>
      </c>
      <c r="AA1" t="s">
        <v>181</v>
      </c>
      <c r="AB1" t="s">
        <v>173</v>
      </c>
      <c r="AD1" t="s">
        <v>188</v>
      </c>
      <c r="AE1" t="s">
        <v>192</v>
      </c>
    </row>
    <row r="2" spans="1:31" x14ac:dyDescent="0.25">
      <c r="A2" s="1">
        <v>8.0000000000000007E-5</v>
      </c>
      <c r="B2">
        <f t="shared" ref="B2:B36" si="0">-((-A2*(Vbulk_min+Nps*(Vout+Vsr))) - SQRT((-A2*(Vbulk_min+Nps*(Vout+Vsr)))^2 -4*eff*Vbulk_min^2/(2*Pout)*Nps*(Vout+Vsr)*(-A2*(Nps*(Vout+Vsr))*t_res)))/(2*eff*Vbulk_min^2/(2*Pout)*Nps*(Vout+Vsr))</f>
        <v>2.6829796269906719E-6</v>
      </c>
      <c r="C2">
        <f t="shared" ref="C2:C36" si="1">Vbulk_min*B2/(Nps*(Vout+Vsr))</f>
        <v>1.9560569343704448E-6</v>
      </c>
      <c r="D2">
        <f t="shared" ref="D2:D36" si="2">B2+C2+t_res</f>
        <v>5.0833248551769538E-6</v>
      </c>
      <c r="E2">
        <f>0.001*1/D2</f>
        <v>196.7216395744571</v>
      </c>
      <c r="F2" s="1"/>
      <c r="G2">
        <f>Pout/10</f>
        <v>6.5</v>
      </c>
      <c r="H2">
        <f t="shared" ref="H2:H11" si="3">-((-Lp*(Vbulk_min+Nps*(Vout+Vsr))) - SQRT((-Lp*(Vbulk_min+Nps*(Vout+Vsr)))^2 -4*eff*Vbulk_min^2/(2*G2)*Nps*(Vout+Vsr)*(-Lp*(Nps*(Vout+Vsr))*t_res)))/(2*eff*Vbulk_min^2/(2*G2)*Nps*(Vout+Vsr))</f>
        <v>8.0701926486310568E-7</v>
      </c>
      <c r="I2">
        <f t="shared" ref="I2:I11" si="4">Vbulk_min*H2/(Nps*(Vout+Vsr))</f>
        <v>5.8836661051228495E-7</v>
      </c>
      <c r="J2">
        <f t="shared" ref="J2:J11" si="5">0.001/(H2+I2+t_res)</f>
        <v>543.57451811133944</v>
      </c>
      <c r="M2" t="s">
        <v>32</v>
      </c>
      <c r="N2">
        <f>1/(2*fline)+1/(2*PI()*fline)*ASIN(Vbulk_min_initial/(SQRT(2)*Vac)) - 1/(4*fline)</f>
        <v>7.4681668889336498E-3</v>
      </c>
      <c r="P2" t="s">
        <v>43</v>
      </c>
      <c r="Q2">
        <f>1/fsw_min_desired</f>
        <v>6.6666666666666666E-6</v>
      </c>
      <c r="S2" s="2" t="s">
        <v>30</v>
      </c>
      <c r="T2">
        <f>ton/(Tsw)</f>
        <v>0.5559174767047611</v>
      </c>
      <c r="V2" t="str">
        <f>"Pout = "&amp;Pout&amp;"W, Vin = "&amp;Vac&amp;"Vrms"</f>
        <v>Pout = 65W, Vin = 90Vrms</v>
      </c>
      <c r="Y2" t="s">
        <v>64</v>
      </c>
      <c r="Z2">
        <f>1/(2*fline) +t_1</f>
        <v>1.2427426077627417E-2</v>
      </c>
      <c r="AA2" t="s">
        <v>182</v>
      </c>
      <c r="AB2">
        <v>1</v>
      </c>
      <c r="AD2" t="s">
        <v>190</v>
      </c>
      <c r="AE2">
        <f>IF('Begin Input Here'!B12="AC",SQRT(2)*Vac,Vac)</f>
        <v>127.27922061357856</v>
      </c>
    </row>
    <row r="3" spans="1:31" x14ac:dyDescent="0.25">
      <c r="A3" s="1">
        <v>8.5000000000000006E-5</v>
      </c>
      <c r="B3">
        <f t="shared" si="0"/>
        <v>2.8371287621452126E-6</v>
      </c>
      <c r="C3">
        <f t="shared" si="1"/>
        <v>2.068441121605011E-6</v>
      </c>
      <c r="D3">
        <f t="shared" si="2"/>
        <v>5.3498581775660607E-6</v>
      </c>
      <c r="E3">
        <f t="shared" ref="E3:E35" si="6">0.001*1/D3</f>
        <v>186.92084291007393</v>
      </c>
      <c r="F3" s="1"/>
      <c r="G3">
        <f t="shared" ref="G3:G11" si="7">G2+Pout/10</f>
        <v>13</v>
      </c>
      <c r="H3">
        <f t="shared" si="3"/>
        <v>1.4423411458142862E-6</v>
      </c>
      <c r="I3">
        <f t="shared" si="4"/>
        <v>1.0515552826475698E-6</v>
      </c>
      <c r="J3">
        <f t="shared" si="5"/>
        <v>340.34619825563453</v>
      </c>
      <c r="P3" t="s">
        <v>41</v>
      </c>
      <c r="Q3" s="1">
        <f>t_res</f>
        <v>4.4428829381583664E-7</v>
      </c>
      <c r="S3" s="2" t="s">
        <v>31</v>
      </c>
      <c r="T3">
        <f>Vbulk_min*D/(Nps*(1-D)) -Vsr</f>
        <v>18.244539721563445</v>
      </c>
      <c r="AA3" t="s">
        <v>183</v>
      </c>
      <c r="AB3">
        <v>2</v>
      </c>
      <c r="AD3" t="s">
        <v>189</v>
      </c>
    </row>
    <row r="4" spans="1:31" x14ac:dyDescent="0.25">
      <c r="A4" s="1">
        <v>9.0000000000000006E-5</v>
      </c>
      <c r="B4">
        <f t="shared" si="0"/>
        <v>2.9911710333677255E-6</v>
      </c>
      <c r="C4">
        <f t="shared" si="1"/>
        <v>2.1807473984696382E-6</v>
      </c>
      <c r="D4">
        <f t="shared" si="2"/>
        <v>5.6162067256532007E-6</v>
      </c>
      <c r="E4">
        <f t="shared" si="6"/>
        <v>178.05612379478313</v>
      </c>
      <c r="F4" s="1"/>
      <c r="G4">
        <f t="shared" si="7"/>
        <v>19.5</v>
      </c>
      <c r="H4">
        <f t="shared" si="3"/>
        <v>2.0648799858132978E-6</v>
      </c>
      <c r="I4">
        <f t="shared" si="4"/>
        <v>1.5054243328053752E-6</v>
      </c>
      <c r="J4">
        <f t="shared" si="5"/>
        <v>249.09127688390402</v>
      </c>
      <c r="M4" t="s">
        <v>33</v>
      </c>
      <c r="N4" s="3">
        <f>2*Pout/eff*t_discharge/((SQRT(2)*Vac)^2 - Vbulk_min_initial^2)</f>
        <v>1.2369398203077806E-4</v>
      </c>
      <c r="P4" t="s">
        <v>0</v>
      </c>
      <c r="Q4">
        <f>Nps*(Vout+Vsr)*(T_sw_desired-t_res_initial)/(Vbulk_min+Nps*(Vout+Vsr))</f>
        <v>3.5987029170746374E-6</v>
      </c>
      <c r="V4" t="str">
        <f>"Vin = "&amp;Vac&amp;"Vrms"</f>
        <v>Vin = 90Vrms</v>
      </c>
      <c r="AA4" t="s">
        <v>184</v>
      </c>
      <c r="AB4">
        <v>3</v>
      </c>
    </row>
    <row r="5" spans="1:31" x14ac:dyDescent="0.25">
      <c r="A5" s="1">
        <v>9.5000000000000005E-5</v>
      </c>
      <c r="B5">
        <f t="shared" si="0"/>
        <v>3.1451211359687087E-6</v>
      </c>
      <c r="C5">
        <f t="shared" si="1"/>
        <v>2.2929864787482534E-6</v>
      </c>
      <c r="D5">
        <f t="shared" si="2"/>
        <v>5.8823959085327987E-6</v>
      </c>
      <c r="E5">
        <f t="shared" si="6"/>
        <v>169.99875825247241</v>
      </c>
      <c r="F5" s="1"/>
      <c r="G5">
        <f t="shared" si="7"/>
        <v>26</v>
      </c>
      <c r="H5">
        <f t="shared" si="3"/>
        <v>2.6829796269906723E-6</v>
      </c>
      <c r="I5">
        <f t="shared" si="4"/>
        <v>1.9560569343704453E-6</v>
      </c>
      <c r="J5">
        <f t="shared" si="5"/>
        <v>196.7216395744571</v>
      </c>
      <c r="P5" t="s">
        <v>42</v>
      </c>
      <c r="Q5">
        <f>eff*(Vbulk_min*Q4)^2*fsw_min_desired/(2*Pout)</f>
        <v>1.0974540681086523E-4</v>
      </c>
      <c r="AB5">
        <v>4</v>
      </c>
    </row>
    <row r="6" spans="1:31" x14ac:dyDescent="0.25">
      <c r="A6" s="1">
        <v>1E-4</v>
      </c>
      <c r="B6">
        <f t="shared" si="0"/>
        <v>3.2989911756956503E-6</v>
      </c>
      <c r="C6">
        <f t="shared" si="1"/>
        <v>2.4051671882742996E-6</v>
      </c>
      <c r="D6">
        <f t="shared" si="2"/>
        <v>6.1484466577857861E-6</v>
      </c>
      <c r="E6">
        <f t="shared" si="6"/>
        <v>162.64270565537049</v>
      </c>
      <c r="F6" s="1"/>
      <c r="G6">
        <f t="shared" si="7"/>
        <v>32.5</v>
      </c>
      <c r="H6">
        <f t="shared" si="3"/>
        <v>3.2989911756956499E-6</v>
      </c>
      <c r="I6">
        <f t="shared" si="4"/>
        <v>2.4051671882742992E-6</v>
      </c>
      <c r="J6">
        <f t="shared" si="5"/>
        <v>162.64270565537049</v>
      </c>
      <c r="P6" t="s">
        <v>44</v>
      </c>
      <c r="Q6">
        <f>(1 + 2*Nvalley)*PI()*SQRT(Q5*Cd)</f>
        <v>3.2911149327543354E-7</v>
      </c>
      <c r="S6" t="s">
        <v>17</v>
      </c>
      <c r="T6">
        <f>Lp_user_input_display*0.000001</f>
        <v>1.9999999999999998E-4</v>
      </c>
      <c r="AB6">
        <v>5</v>
      </c>
    </row>
    <row r="7" spans="1:31" x14ac:dyDescent="0.25">
      <c r="A7" s="1">
        <v>1.05E-4</v>
      </c>
      <c r="B7">
        <f t="shared" si="0"/>
        <v>3.4527912176009047E-6</v>
      </c>
      <c r="C7">
        <f t="shared" si="1"/>
        <v>2.5172968650891299E-6</v>
      </c>
      <c r="D7">
        <f t="shared" si="2"/>
        <v>6.4143763765058707E-6</v>
      </c>
      <c r="E7">
        <f t="shared" si="6"/>
        <v>155.89980090079061</v>
      </c>
      <c r="F7" s="1"/>
      <c r="G7">
        <f t="shared" si="7"/>
        <v>39</v>
      </c>
      <c r="H7">
        <f t="shared" si="3"/>
        <v>3.9138494424927005E-6</v>
      </c>
      <c r="I7">
        <f t="shared" si="4"/>
        <v>2.8534366288336943E-6</v>
      </c>
      <c r="J7">
        <f t="shared" si="5"/>
        <v>138.66597629965329</v>
      </c>
      <c r="M7" t="s">
        <v>34</v>
      </c>
      <c r="P7" t="s">
        <v>45</v>
      </c>
      <c r="Q7">
        <f>Nps*(Vout+Vsr)*(T_sw_desired-Q6)/(Vbulk_min+Nps*(Vout+Vsr))</f>
        <v>3.6653152416951621E-6</v>
      </c>
      <c r="S7" t="s">
        <v>56</v>
      </c>
      <c r="T7">
        <f>0.000000000001*Cd_user_input_display</f>
        <v>1E-10</v>
      </c>
      <c r="AB7">
        <v>6</v>
      </c>
    </row>
    <row r="8" spans="1:31" x14ac:dyDescent="0.25">
      <c r="A8" s="1">
        <v>1.1E-4</v>
      </c>
      <c r="B8">
        <f t="shared" si="0"/>
        <v>3.6065297004265119E-6</v>
      </c>
      <c r="C8">
        <f t="shared" si="1"/>
        <v>2.6293816615539914E-6</v>
      </c>
      <c r="D8">
        <f t="shared" si="2"/>
        <v>6.6801996557963399E-6</v>
      </c>
      <c r="E8">
        <f t="shared" si="6"/>
        <v>149.69612459596328</v>
      </c>
      <c r="F8" s="1"/>
      <c r="G8">
        <f t="shared" si="7"/>
        <v>45.5</v>
      </c>
      <c r="H8">
        <f t="shared" si="3"/>
        <v>4.5280023241018397E-6</v>
      </c>
      <c r="I8">
        <f t="shared" si="4"/>
        <v>3.3011918002669523E-6</v>
      </c>
      <c r="J8">
        <f t="shared" si="5"/>
        <v>120.86808788063159</v>
      </c>
      <c r="M8" t="s">
        <v>35</v>
      </c>
      <c r="N8">
        <f>SQRT(2*0.000001*Cin_actual*(0.000001*Cin_actual*Vac^2-Pout/eff*t_discharge))/(0.000001*Cin_actual)</f>
        <v>87.656541896089678</v>
      </c>
      <c r="P8" t="s">
        <v>46</v>
      </c>
      <c r="Q8">
        <f>eff*(Vbulk_min*Q7)^2*fsw_min_desired/(2*Pout)</f>
        <v>1.1384580347827544E-4</v>
      </c>
    </row>
    <row r="9" spans="1:31" x14ac:dyDescent="0.25">
      <c r="A9" s="1">
        <v>1.15E-4</v>
      </c>
      <c r="B9">
        <f t="shared" si="0"/>
        <v>3.7602137535791171E-6</v>
      </c>
      <c r="C9">
        <f t="shared" si="1"/>
        <v>2.7414267754442116E-6</v>
      </c>
      <c r="D9">
        <f t="shared" si="2"/>
        <v>6.9459288228391653E-6</v>
      </c>
      <c r="E9">
        <f t="shared" si="6"/>
        <v>143.96922650745614</v>
      </c>
      <c r="F9" s="1"/>
      <c r="G9">
        <f t="shared" si="7"/>
        <v>52</v>
      </c>
      <c r="H9">
        <f t="shared" si="3"/>
        <v>5.1416919112670748E-6</v>
      </c>
      <c r="I9">
        <f t="shared" si="4"/>
        <v>3.7486092015954597E-6</v>
      </c>
      <c r="J9">
        <f t="shared" si="5"/>
        <v>107.12843987380491</v>
      </c>
      <c r="M9" t="s">
        <v>32</v>
      </c>
      <c r="N9" s="3">
        <f>1/(2*fline)+1/(2*PI()*fline)*ASIN(N8/(SQRT(2)*Vac)) - 1/(4*fline)</f>
        <v>7.4181601322216338E-3</v>
      </c>
      <c r="P9" t="s">
        <v>47</v>
      </c>
      <c r="Q9">
        <f>(1 + 2*Nvalley)*PI()*SQRT(Q8*Cd)</f>
        <v>3.3520337752694878E-7</v>
      </c>
    </row>
    <row r="10" spans="1:31" x14ac:dyDescent="0.25">
      <c r="A10" s="1">
        <v>1.2E-4</v>
      </c>
      <c r="B10">
        <f t="shared" si="0"/>
        <v>3.9138494424927014E-6</v>
      </c>
      <c r="C10">
        <f t="shared" si="1"/>
        <v>2.8534366288336951E-6</v>
      </c>
      <c r="D10">
        <f t="shared" si="2"/>
        <v>7.2115743651422335E-6</v>
      </c>
      <c r="E10">
        <f t="shared" si="6"/>
        <v>138.66597629965327</v>
      </c>
      <c r="F10" s="1"/>
      <c r="G10">
        <f t="shared" si="7"/>
        <v>58.5</v>
      </c>
      <c r="H10">
        <f t="shared" si="3"/>
        <v>5.7550607056987728E-6</v>
      </c>
      <c r="I10">
        <f t="shared" si="4"/>
        <v>4.1957927253184051E-6</v>
      </c>
      <c r="J10">
        <f t="shared" si="5"/>
        <v>96.198784631391234</v>
      </c>
      <c r="M10" t="s">
        <v>33</v>
      </c>
      <c r="N10">
        <f>2*Pout/eff*N9/((SQRT(2)*Vac)^2 - N8^2)</f>
        <v>1.1919648142647505E-4</v>
      </c>
      <c r="P10" t="s">
        <v>48</v>
      </c>
      <c r="Q10">
        <f>Nps*(Vout+Vsr)*(T_sw_desired-Q9)/(Vbulk_min+Nps*(Vout+Vsr))</f>
        <v>3.6617920098515213E-6</v>
      </c>
    </row>
    <row r="11" spans="1:31" x14ac:dyDescent="0.25">
      <c r="A11" s="1">
        <v>1.25E-4</v>
      </c>
      <c r="B11">
        <f t="shared" si="0"/>
        <v>4.0674419606293302E-6</v>
      </c>
      <c r="C11">
        <f t="shared" si="1"/>
        <v>2.9654150080752667E-6</v>
      </c>
      <c r="D11">
        <f t="shared" si="2"/>
        <v>7.4771452625204332E-6</v>
      </c>
      <c r="E11">
        <f t="shared" si="6"/>
        <v>133.74088169886846</v>
      </c>
      <c r="F11" s="1"/>
      <c r="G11">
        <f t="shared" si="7"/>
        <v>65</v>
      </c>
      <c r="H11">
        <f t="shared" si="3"/>
        <v>6.3681981231105127E-6</v>
      </c>
      <c r="I11">
        <f t="shared" si="4"/>
        <v>4.6428075609828243E-6</v>
      </c>
      <c r="J11">
        <f t="shared" si="5"/>
        <v>87.295882753287543</v>
      </c>
      <c r="M11" t="s">
        <v>36</v>
      </c>
      <c r="P11" t="s">
        <v>49</v>
      </c>
      <c r="Q11">
        <f>eff*(Vbulk_min*Q10)^2*fsw_min_desired/(2*Pout)</f>
        <v>1.1362704336879277E-4</v>
      </c>
    </row>
    <row r="12" spans="1:31" x14ac:dyDescent="0.25">
      <c r="A12" s="1">
        <v>1.2999999999999999E-4</v>
      </c>
      <c r="B12">
        <f t="shared" si="0"/>
        <v>4.2209957812241009E-6</v>
      </c>
      <c r="C12">
        <f t="shared" si="1"/>
        <v>3.0773651744320538E-6</v>
      </c>
      <c r="D12">
        <f t="shared" si="2"/>
        <v>7.7426492494719909E-6</v>
      </c>
      <c r="E12">
        <f t="shared" si="6"/>
        <v>129.15475927935066</v>
      </c>
      <c r="F12" s="1"/>
      <c r="M12" t="s">
        <v>35</v>
      </c>
      <c r="N12">
        <f>SQRT(2*0.000001*Cin_actual*(0.000001*Cin_actual*Vac^2-Pout/eff*N9))/(0.000001*Cin_actual)</f>
        <v>87.981217234493002</v>
      </c>
      <c r="P12" t="s">
        <v>50</v>
      </c>
      <c r="Q12">
        <f>(1 + 2*Nvalley)*PI()*SQRT(Q11*Cd)</f>
        <v>3.3488116807539487E-7</v>
      </c>
    </row>
    <row r="13" spans="1:31" x14ac:dyDescent="0.25">
      <c r="A13" s="1">
        <v>1.35E-4</v>
      </c>
      <c r="B13">
        <f t="shared" si="0"/>
        <v>4.3745147783162891E-6</v>
      </c>
      <c r="C13">
        <f t="shared" si="1"/>
        <v>3.1892899523166286E-6</v>
      </c>
      <c r="D13">
        <f t="shared" si="2"/>
        <v>8.0080930244487552E-6</v>
      </c>
      <c r="E13">
        <f t="shared" si="6"/>
        <v>124.87367428762305</v>
      </c>
      <c r="F13" s="1"/>
      <c r="M13" t="s">
        <v>32</v>
      </c>
      <c r="N13">
        <f>1/(2*fline)+1/(2*PI()*fline)*ASIN(N12/(SQRT(2)*Vac)) - 1/(4*fline)</f>
        <v>7.429377773864698E-3</v>
      </c>
      <c r="P13" t="s">
        <v>51</v>
      </c>
      <c r="Q13">
        <f>Nps*(Vout+Vsr)*(T_sw_desired-Q12)/(Vbulk_min+Nps*(Vout+Vsr))</f>
        <v>3.6619783591899478E-6</v>
      </c>
    </row>
    <row r="14" spans="1:31" x14ac:dyDescent="0.25">
      <c r="A14" s="1">
        <v>1.3999999999999999E-4</v>
      </c>
      <c r="B14">
        <f t="shared" si="0"/>
        <v>4.5280023241018397E-6</v>
      </c>
      <c r="C14">
        <f t="shared" si="1"/>
        <v>3.3011918002669523E-6</v>
      </c>
      <c r="D14">
        <f t="shared" si="2"/>
        <v>8.2734824181846286E-6</v>
      </c>
      <c r="E14">
        <f t="shared" si="6"/>
        <v>120.86808788063159</v>
      </c>
      <c r="F14" s="1"/>
      <c r="M14" t="s">
        <v>33</v>
      </c>
      <c r="N14" s="4">
        <f>2*Pout/eff*N13/((SQRT(2)*Vac)^2 - N12^2)</f>
        <v>1.2018146238058686E-4</v>
      </c>
      <c r="P14" t="s">
        <v>52</v>
      </c>
      <c r="Q14">
        <f>eff*(Vbulk_min*Q13)^2*fsw_min_desired/(2*Pout)</f>
        <v>1.1363860866965362E-4</v>
      </c>
    </row>
    <row r="15" spans="1:31" x14ac:dyDescent="0.25">
      <c r="A15" s="1">
        <v>1.45E-4</v>
      </c>
      <c r="B15">
        <f t="shared" si="0"/>
        <v>4.6814613678545996E-6</v>
      </c>
      <c r="C15">
        <f t="shared" si="1"/>
        <v>3.4130728684848021E-6</v>
      </c>
      <c r="D15">
        <f t="shared" si="2"/>
        <v>8.5388225301552388E-6</v>
      </c>
      <c r="E15">
        <f t="shared" si="6"/>
        <v>117.11216581307959</v>
      </c>
      <c r="F15" s="1"/>
      <c r="M15" t="s">
        <v>37</v>
      </c>
      <c r="P15" t="s">
        <v>176</v>
      </c>
      <c r="Q15">
        <f>(1 + 2*Nvalley)*PI()*SQRT(Q14*Cd)</f>
        <v>3.3489821024599169E-7</v>
      </c>
    </row>
    <row r="16" spans="1:31" x14ac:dyDescent="0.25">
      <c r="A16" s="1">
        <v>1.4999999999999999E-4</v>
      </c>
      <c r="B16">
        <f t="shared" si="0"/>
        <v>4.8348945003723998E-6</v>
      </c>
      <c r="C16">
        <f t="shared" si="1"/>
        <v>3.5249350458209201E-6</v>
      </c>
      <c r="D16">
        <f t="shared" si="2"/>
        <v>8.804117840009156E-6</v>
      </c>
      <c r="E16">
        <f t="shared" si="6"/>
        <v>113.58321392015353</v>
      </c>
      <c r="F16" s="1"/>
      <c r="M16" t="s">
        <v>35</v>
      </c>
      <c r="N16">
        <f>SQRT(2*0.000001*Cin_actual*(0.000001*Cin_actual*Vac^2-Pout/eff*N13))/(0.000001*Cin_actual)</f>
        <v>87.908489570549122</v>
      </c>
      <c r="P16" t="s">
        <v>177</v>
      </c>
      <c r="Q16">
        <f>Nps*(Vout+Vsr)*(T_sw_desired-Q15)/(Vbulk_min+Nps*(Vout+Vsr))</f>
        <v>3.6619685028769164E-6</v>
      </c>
    </row>
    <row r="17" spans="1:17" x14ac:dyDescent="0.25">
      <c r="A17" s="1">
        <v>1.55E-4</v>
      </c>
      <c r="B17">
        <f t="shared" si="0"/>
        <v>4.9883040069604376E-6</v>
      </c>
      <c r="C17">
        <f t="shared" si="1"/>
        <v>3.6367799984031573E-6</v>
      </c>
      <c r="D17">
        <f t="shared" si="2"/>
        <v>9.0693722991794316E-6</v>
      </c>
      <c r="E17">
        <f t="shared" si="6"/>
        <v>110.26121400821498</v>
      </c>
      <c r="F17" s="1"/>
      <c r="M17" t="s">
        <v>32</v>
      </c>
      <c r="N17">
        <f>1/(2*fline)+1/(2*PI()*fline)*ASIN(N16/(SQRT(2)*Vac)) - 1/(4*fline)</f>
        <v>7.4268617294708265E-3</v>
      </c>
      <c r="P17" t="s">
        <v>178</v>
      </c>
      <c r="Q17">
        <f>eff*(Vbulk_min*Q16)^2*fsw_min_desired/(2*Pout)</f>
        <v>1.1363799694774689E-4</v>
      </c>
    </row>
    <row r="18" spans="1:17" x14ac:dyDescent="0.25">
      <c r="A18" s="1">
        <v>1.6000000000000001E-4</v>
      </c>
      <c r="B18">
        <f t="shared" si="0"/>
        <v>5.141691911267074E-6</v>
      </c>
      <c r="C18">
        <f t="shared" si="1"/>
        <v>3.7486092015954593E-6</v>
      </c>
      <c r="D18">
        <f t="shared" si="2"/>
        <v>9.3345894066783703E-6</v>
      </c>
      <c r="E18">
        <f t="shared" si="6"/>
        <v>107.12843987380491</v>
      </c>
      <c r="F18" s="1"/>
      <c r="M18" t="s">
        <v>33</v>
      </c>
      <c r="N18">
        <f>2*Pout/eff*N17/((SQRT(2)*Vac)^2 - N16^2)</f>
        <v>1.1995936061720712E-4</v>
      </c>
    </row>
    <row r="19" spans="1:17" x14ac:dyDescent="0.25">
      <c r="A19" s="1">
        <v>1.65E-4</v>
      </c>
      <c r="B19">
        <f t="shared" si="0"/>
        <v>5.2950600117667904E-6</v>
      </c>
      <c r="C19">
        <f t="shared" si="1"/>
        <v>3.8604239665961835E-6</v>
      </c>
      <c r="D19">
        <f t="shared" si="2"/>
        <v>9.5997722721788105E-6</v>
      </c>
      <c r="E19">
        <f t="shared" si="6"/>
        <v>104.1691377302886</v>
      </c>
      <c r="F19" s="1"/>
      <c r="M19" t="s">
        <v>38</v>
      </c>
    </row>
    <row r="20" spans="1:17" x14ac:dyDescent="0.25">
      <c r="A20" s="1">
        <v>1.7000000000000001E-4</v>
      </c>
      <c r="B20">
        <f t="shared" si="0"/>
        <v>5.4484099122927682E-6</v>
      </c>
      <c r="C20">
        <f t="shared" si="1"/>
        <v>3.9722254626982263E-6</v>
      </c>
      <c r="D20">
        <f t="shared" si="2"/>
        <v>9.8649236688068311E-6</v>
      </c>
      <c r="E20">
        <f t="shared" si="6"/>
        <v>101.36925875686484</v>
      </c>
      <c r="F20" s="1"/>
      <c r="M20" t="s">
        <v>35</v>
      </c>
      <c r="N20">
        <f>IF('Begin Input Here'!B12="AC",SQRT(2*0.000001*Cin_actual*(0.000001*Cin_actual*Vac^2-Pout/eff*N17))/(0.000001*Cin_actual),Vac)</f>
        <v>87.924807147965652</v>
      </c>
    </row>
    <row r="21" spans="1:17" x14ac:dyDescent="0.25">
      <c r="A21" s="1">
        <v>1.75E-4</v>
      </c>
      <c r="B21">
        <f t="shared" si="0"/>
        <v>5.601743047723439E-6</v>
      </c>
      <c r="C21">
        <f t="shared" si="1"/>
        <v>4.0840147360160922E-6</v>
      </c>
      <c r="D21">
        <f t="shared" si="2"/>
        <v>1.0130046077555369E-5</v>
      </c>
      <c r="E21">
        <f t="shared" si="6"/>
        <v>98.716234096471638</v>
      </c>
      <c r="F21" s="1"/>
      <c r="M21" t="s">
        <v>32</v>
      </c>
      <c r="N21">
        <f>1/(2*fline)+1/(2*PI()*fline)*ASIN(N20/(SQRT(2)*Vac)) - 1/(4*fline)</f>
        <v>7.4274260776274166E-3</v>
      </c>
    </row>
    <row r="22" spans="1:17" x14ac:dyDescent="0.25">
      <c r="A22" s="1">
        <v>1.8000000000000001E-4</v>
      </c>
      <c r="B22">
        <f t="shared" si="0"/>
        <v>5.7550607056987736E-6</v>
      </c>
      <c r="C22">
        <f t="shared" si="1"/>
        <v>4.1957927253184059E-6</v>
      </c>
      <c r="D22">
        <f t="shared" si="2"/>
        <v>1.0395141724833015E-5</v>
      </c>
      <c r="E22">
        <f t="shared" si="6"/>
        <v>96.198784631391234</v>
      </c>
      <c r="F22" s="1"/>
      <c r="M22" t="s">
        <v>33</v>
      </c>
      <c r="N22">
        <f>2*Pout/eff*N21/((SQRT(2)*Vac)^2 - N20^2)</f>
        <v>1.2000911849193608E-4</v>
      </c>
    </row>
    <row r="23" spans="1:17" x14ac:dyDescent="0.25">
      <c r="A23" s="1">
        <v>1.85E-4</v>
      </c>
      <c r="B23">
        <f t="shared" si="0"/>
        <v>5.9083640450654392E-6</v>
      </c>
      <c r="C23">
        <f t="shared" si="1"/>
        <v>4.3075602754755633E-6</v>
      </c>
      <c r="D23">
        <f t="shared" si="2"/>
        <v>1.0660212614356838E-5</v>
      </c>
      <c r="E23">
        <f t="shared" si="6"/>
        <v>93.806759412399671</v>
      </c>
      <c r="F23" s="1"/>
    </row>
    <row r="24" spans="1:17" x14ac:dyDescent="0.25">
      <c r="A24" s="1">
        <v>1.9000000000000001E-4</v>
      </c>
      <c r="B24">
        <f t="shared" si="0"/>
        <v>6.0616541116125031E-6</v>
      </c>
      <c r="C24">
        <f t="shared" si="1"/>
        <v>4.4193181489320263E-6</v>
      </c>
      <c r="D24">
        <f t="shared" si="2"/>
        <v>1.0925260554360366E-5</v>
      </c>
      <c r="E24">
        <f t="shared" si="6"/>
        <v>91.530997821456197</v>
      </c>
      <c r="F24" s="1"/>
    </row>
    <row r="25" spans="1:17" x14ac:dyDescent="0.25">
      <c r="A25" s="1">
        <v>1.95E-4</v>
      </c>
      <c r="B25">
        <f t="shared" si="0"/>
        <v>6.2149318515515963E-6</v>
      </c>
      <c r="C25">
        <f t="shared" si="1"/>
        <v>4.5310670355341886E-6</v>
      </c>
      <c r="D25">
        <f t="shared" si="2"/>
        <v>1.1190287180901621E-5</v>
      </c>
      <c r="E25">
        <f t="shared" si="6"/>
        <v>89.363211491720477</v>
      </c>
      <c r="F25" s="1"/>
    </row>
    <row r="26" spans="1:17" x14ac:dyDescent="0.25">
      <c r="A26" s="1">
        <v>2.0000000000000001E-4</v>
      </c>
      <c r="B26">
        <f t="shared" si="0"/>
        <v>6.3681981231105136E-6</v>
      </c>
      <c r="C26">
        <f t="shared" si="1"/>
        <v>4.6428075609828252E-6</v>
      </c>
      <c r="D26">
        <f t="shared" si="2"/>
        <v>1.1455293977909176E-5</v>
      </c>
      <c r="E26">
        <f t="shared" si="6"/>
        <v>87.295882753287515</v>
      </c>
      <c r="F26" s="1"/>
    </row>
    <row r="27" spans="1:17" x14ac:dyDescent="0.25">
      <c r="A27" s="1">
        <v>2.05E-4</v>
      </c>
      <c r="B27">
        <f t="shared" si="0"/>
        <v>6.5214537065416155E-6</v>
      </c>
      <c r="C27">
        <f t="shared" si="1"/>
        <v>4.7545402941298288E-6</v>
      </c>
      <c r="D27">
        <f t="shared" si="2"/>
        <v>1.1720282294487282E-5</v>
      </c>
      <c r="E27">
        <f t="shared" si="6"/>
        <v>85.322176964146777</v>
      </c>
      <c r="F27" s="1"/>
    </row>
    <row r="28" spans="1:17" x14ac:dyDescent="0.25">
      <c r="A28" s="1">
        <v>2.1000000000000001E-4</v>
      </c>
      <c r="B28">
        <f t="shared" si="0"/>
        <v>6.6746993127926575E-6</v>
      </c>
      <c r="C28">
        <f t="shared" si="1"/>
        <v>4.8662657532997786E-6</v>
      </c>
      <c r="D28">
        <f t="shared" si="2"/>
        <v>1.1985253359908274E-5</v>
      </c>
      <c r="E28">
        <f t="shared" si="6"/>
        <v>83.435866557905896</v>
      </c>
      <c r="F28" s="1"/>
      <c r="G28" s="1"/>
    </row>
    <row r="29" spans="1:17" x14ac:dyDescent="0.25">
      <c r="A29" s="1">
        <v>2.1499999999999999E-4</v>
      </c>
      <c r="B29">
        <f t="shared" si="0"/>
        <v>6.8279355910442824E-6</v>
      </c>
      <c r="C29">
        <f t="shared" si="1"/>
        <v>4.9779844117852359E-6</v>
      </c>
      <c r="D29">
        <f t="shared" si="2"/>
        <v>1.2250208296645355E-5</v>
      </c>
      <c r="E29">
        <f t="shared" si="6"/>
        <v>81.631265018884946</v>
      </c>
      <c r="F29" s="1"/>
      <c r="G29" s="1"/>
    </row>
    <row r="30" spans="1:17" x14ac:dyDescent="0.25">
      <c r="A30" s="1">
        <v>2.2000000000000001E-4</v>
      </c>
      <c r="B30">
        <f t="shared" si="0"/>
        <v>6.98116313528354E-6</v>
      </c>
      <c r="C30">
        <f t="shared" si="1"/>
        <v>5.0896967026392412E-6</v>
      </c>
      <c r="D30">
        <f t="shared" si="2"/>
        <v>1.2515148131738617E-5</v>
      </c>
      <c r="E30">
        <f t="shared" si="6"/>
        <v>79.903169301207384</v>
      </c>
      <c r="F30" s="1"/>
      <c r="G30" s="1"/>
    </row>
    <row r="31" spans="1:17" x14ac:dyDescent="0.25">
      <c r="A31" s="1">
        <v>2.2499999999999999E-4</v>
      </c>
      <c r="B31">
        <f t="shared" si="0"/>
        <v>7.1343824900544173E-6</v>
      </c>
      <c r="C31">
        <f t="shared" si="1"/>
        <v>5.2014030228678073E-6</v>
      </c>
      <c r="D31">
        <f t="shared" si="2"/>
        <v>1.2780073806738061E-5</v>
      </c>
      <c r="E31">
        <f t="shared" si="6"/>
        <v>78.246809456825531</v>
      </c>
      <c r="F31" s="1"/>
      <c r="G31" s="1"/>
    </row>
    <row r="32" spans="1:17" x14ac:dyDescent="0.25">
      <c r="A32" s="1">
        <v>2.3000000000000001E-4</v>
      </c>
      <c r="B32">
        <f t="shared" si="0"/>
        <v>7.2875941555032854E-6</v>
      </c>
      <c r="C32">
        <f t="shared" si="1"/>
        <v>5.3131037371083579E-6</v>
      </c>
      <c r="D32">
        <f t="shared" si="2"/>
        <v>1.3044986186427479E-5</v>
      </c>
      <c r="E32">
        <f t="shared" si="6"/>
        <v>76.65780443987282</v>
      </c>
      <c r="F32" s="1"/>
      <c r="G32" s="1"/>
    </row>
    <row r="33" spans="1:7" x14ac:dyDescent="0.25">
      <c r="A33" s="1">
        <v>2.3499999999999999E-4</v>
      </c>
      <c r="B33">
        <f t="shared" si="0"/>
        <v>7.440798591818186E-6</v>
      </c>
      <c r="C33">
        <f t="shared" si="1"/>
        <v>5.4247991808662387E-6</v>
      </c>
      <c r="D33">
        <f t="shared" si="2"/>
        <v>1.3309886066500261E-5</v>
      </c>
      <c r="E33">
        <f t="shared" si="6"/>
        <v>75.132123220566598</v>
      </c>
      <c r="F33" s="1"/>
      <c r="G33" s="1"/>
    </row>
    <row r="34" spans="1:7" x14ac:dyDescent="0.25">
      <c r="A34" s="1">
        <v>2.4000000000000001E-4</v>
      </c>
      <c r="B34">
        <f t="shared" si="0"/>
        <v>7.5939962231453526E-6</v>
      </c>
      <c r="C34">
        <f t="shared" si="1"/>
        <v>5.536489663370104E-6</v>
      </c>
      <c r="D34">
        <f t="shared" si="2"/>
        <v>1.3574774180331293E-5</v>
      </c>
      <c r="E34">
        <f t="shared" si="6"/>
        <v>73.666050478314105</v>
      </c>
      <c r="F34" s="1"/>
      <c r="G34" s="1"/>
    </row>
    <row r="35" spans="1:7" x14ac:dyDescent="0.25">
      <c r="A35" s="1">
        <v>2.4499999999999999E-4</v>
      </c>
      <c r="B35">
        <f t="shared" si="0"/>
        <v>7.7471874410534781E-6</v>
      </c>
      <c r="C35">
        <f t="shared" si="1"/>
        <v>5.648175470097583E-6</v>
      </c>
      <c r="D35">
        <f t="shared" si="2"/>
        <v>1.3839651204966898E-5</v>
      </c>
      <c r="E35">
        <f t="shared" si="6"/>
        <v>72.256156256388252</v>
      </c>
      <c r="F35" s="1"/>
      <c r="G35" s="1"/>
    </row>
    <row r="36" spans="1:7" x14ac:dyDescent="0.25">
      <c r="A36" s="1">
        <v>2.5000000000000001E-4</v>
      </c>
      <c r="B36">
        <f t="shared" si="0"/>
        <v>7.9003726076055558E-6</v>
      </c>
      <c r="C36">
        <f t="shared" si="1"/>
        <v>5.7598568650148335E-6</v>
      </c>
      <c r="D36">
        <f t="shared" si="2"/>
        <v>1.4104517766436226E-5</v>
      </c>
      <c r="E36">
        <f>0.001*1/D36</f>
        <v>70.899269054036509</v>
      </c>
      <c r="F36" s="1"/>
      <c r="G36" s="1"/>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61</vt:i4>
      </vt:variant>
    </vt:vector>
  </HeadingPairs>
  <TitlesOfParts>
    <vt:vector size="64" baseType="lpstr">
      <vt:lpstr>Begin Input Here</vt:lpstr>
      <vt:lpstr>Waveform Data</vt:lpstr>
      <vt:lpstr>Other Calculations</vt:lpstr>
      <vt:lpstr>Ae</vt:lpstr>
      <vt:lpstr>alpha</vt:lpstr>
      <vt:lpstr>Cd</vt:lpstr>
      <vt:lpstr>Cd_user_input_display</vt:lpstr>
      <vt:lpstr>Cin</vt:lpstr>
      <vt:lpstr>Cin_actual</vt:lpstr>
      <vt:lpstr>Cout_recommended</vt:lpstr>
      <vt:lpstr>Cout_selected</vt:lpstr>
      <vt:lpstr>D</vt:lpstr>
      <vt:lpstr>dv_dt</vt:lpstr>
      <vt:lpstr>eff</vt:lpstr>
      <vt:lpstr>ESR</vt:lpstr>
      <vt:lpstr>fline</vt:lpstr>
      <vt:lpstr>fsw</vt:lpstr>
      <vt:lpstr>fsw_min_desired</vt:lpstr>
      <vt:lpstr>fsw_min_desired_display</vt:lpstr>
      <vt:lpstr>I_avg_SR</vt:lpstr>
      <vt:lpstr>I_SR_pk</vt:lpstr>
      <vt:lpstr>Iout</vt:lpstr>
      <vt:lpstr>Ipri</vt:lpstr>
      <vt:lpstr>Irms</vt:lpstr>
      <vt:lpstr>Irms_pri</vt:lpstr>
      <vt:lpstr>Irms_SR</vt:lpstr>
      <vt:lpstr>kdroop_desired</vt:lpstr>
      <vt:lpstr>Lp</vt:lpstr>
      <vt:lpstr>Lp_recommended</vt:lpstr>
      <vt:lpstr>Lp_recommended_display</vt:lpstr>
      <vt:lpstr>Lp_user_input_display</vt:lpstr>
      <vt:lpstr>Npri</vt:lpstr>
      <vt:lpstr>Nps</vt:lpstr>
      <vt:lpstr>Nvalley</vt:lpstr>
      <vt:lpstr>Nvalley_input</vt:lpstr>
      <vt:lpstr>P_cond_SR</vt:lpstr>
      <vt:lpstr>Pcond</vt:lpstr>
      <vt:lpstr>Pout</vt:lpstr>
      <vt:lpstr>R_pri_winding</vt:lpstr>
      <vt:lpstr>Rdson_SR</vt:lpstr>
      <vt:lpstr>t_1</vt:lpstr>
      <vt:lpstr>t_2</vt:lpstr>
      <vt:lpstr>t_discharge</vt:lpstr>
      <vt:lpstr>t_discharge_actual</vt:lpstr>
      <vt:lpstr>t_res</vt:lpstr>
      <vt:lpstr>t_res_initial</vt:lpstr>
      <vt:lpstr>T_sw_desired</vt:lpstr>
      <vt:lpstr>tdemag</vt:lpstr>
      <vt:lpstr>ton</vt:lpstr>
      <vt:lpstr>tres</vt:lpstr>
      <vt:lpstr>Tsw</vt:lpstr>
      <vt:lpstr>Vac</vt:lpstr>
      <vt:lpstr>Vbulk_max</vt:lpstr>
      <vt:lpstr>Vbulk_max_display</vt:lpstr>
      <vt:lpstr>Vbulk_min</vt:lpstr>
      <vt:lpstr>Vbulk_min_display</vt:lpstr>
      <vt:lpstr>Vbulk_min_initial</vt:lpstr>
      <vt:lpstr>Vout</vt:lpstr>
      <vt:lpstr>Vout_ripple_Cout</vt:lpstr>
      <vt:lpstr>Vout_ripple_ESR</vt:lpstr>
      <vt:lpstr>Vsr</vt:lpstr>
      <vt:lpstr>Vsr_drop</vt:lpstr>
      <vt:lpstr>wd</vt:lpstr>
      <vt:lpstr>wo</vt:lpstr>
    </vt:vector>
  </TitlesOfParts>
  <Company>Texas Instruments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Gomez, John</dc:creator>
  <cp:lastModifiedBy>Gomez, John</cp:lastModifiedBy>
  <dcterms:created xsi:type="dcterms:W3CDTF">2022-07-26T19:04:41Z</dcterms:created>
  <dcterms:modified xsi:type="dcterms:W3CDTF">2023-09-06T16:44:24Z</dcterms:modified>
</cp:coreProperties>
</file>