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vsdx" ContentType="application/vnd.ms-visio.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23" documentId="13_ncr:1_{F55CB970-0A64-496A-B554-C38EB8C86C5F}" xr6:coauthVersionLast="47" xr6:coauthVersionMax="47" xr10:uidLastSave="{430C38C5-212D-4191-896F-33811B08A8EB}"/>
  <bookViews>
    <workbookView xWindow="-120" yWindow="-120" windowWidth="29040" windowHeight="15720" xr2:uid="{00000000-000D-0000-FFFF-FFFF00000000}"/>
  </bookViews>
  <sheets>
    <sheet name="TPS7H4104 Calculator" sheetId="3" r:id="rId1"/>
    <sheet name="RevHistory" sheetId="2" r:id="rId2"/>
    <sheet name="Important Notice and Disclaimer"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3" l="1"/>
  <c r="B106" i="3"/>
  <c r="D96" i="3"/>
  <c r="B91" i="3"/>
  <c r="B101" i="3" s="1"/>
  <c r="B102" i="3" s="1"/>
  <c r="B20" i="3"/>
  <c r="B110" i="3" l="1"/>
  <c r="B111" i="3"/>
  <c r="D111" i="3" s="1"/>
  <c r="D101" i="3"/>
  <c r="W6" i="3"/>
  <c r="W9" i="3"/>
  <c r="W8" i="3"/>
  <c r="W13" i="3"/>
  <c r="B52" i="3" l="1"/>
  <c r="D20" i="3" l="1"/>
  <c r="W5" i="3" s="1"/>
  <c r="D97" i="3"/>
  <c r="B95" i="3"/>
  <c r="B37" i="3"/>
  <c r="B71" i="3"/>
  <c r="B16" i="3"/>
  <c r="B58" i="3" s="1"/>
  <c r="D110" i="3" l="1"/>
  <c r="W14" i="3"/>
  <c r="B56" i="3" l="1"/>
  <c r="D56" i="3" s="1"/>
  <c r="B53" i="3"/>
  <c r="D46" i="3"/>
  <c r="W18" i="3" s="1"/>
  <c r="B90" i="3"/>
  <c r="B100" i="3" s="1"/>
  <c r="B83" i="3"/>
  <c r="B66" i="3"/>
  <c r="B67" i="3"/>
  <c r="B65" i="3"/>
  <c r="B50" i="3"/>
  <c r="B25" i="3"/>
  <c r="B17" i="3"/>
  <c r="B21" i="3" s="1"/>
  <c r="B86" i="3" l="1"/>
  <c r="D86" i="3" s="1"/>
  <c r="W7" i="3" s="1"/>
  <c r="D102" i="3"/>
  <c r="W15" i="3" s="1"/>
  <c r="B77" i="3"/>
  <c r="B76" i="3"/>
  <c r="D76" i="3" s="1"/>
  <c r="B57" i="3"/>
  <c r="D57" i="3" s="1"/>
  <c r="D100" i="3"/>
  <c r="W16" i="3" s="1"/>
  <c r="B30" i="3"/>
  <c r="D30" i="3" s="1"/>
  <c r="B32" i="3"/>
  <c r="D32" i="3" s="1"/>
  <c r="B75" i="3"/>
  <c r="D75" i="3" s="1"/>
  <c r="D21" i="3"/>
  <c r="B33" i="3"/>
  <c r="D33" i="3" s="1"/>
  <c r="B61" i="3"/>
  <c r="D61" i="3" s="1"/>
  <c r="D58" i="3"/>
  <c r="B29" i="3"/>
  <c r="B60" i="3" s="1"/>
  <c r="D60" i="3" s="1"/>
  <c r="D29" i="3" l="1"/>
  <c r="D28" i="3"/>
  <c r="B78" i="3"/>
  <c r="D78" i="3" s="1"/>
  <c r="W11" i="3" s="1"/>
  <c r="D77" i="3"/>
  <c r="W10" i="3" s="1"/>
  <c r="B79" i="3"/>
  <c r="D79" i="3" s="1"/>
  <c r="W12" i="3" s="1"/>
  <c r="B43" i="3"/>
  <c r="B31" i="3"/>
  <c r="D31" i="3" s="1"/>
  <c r="B59" i="3"/>
  <c r="D59" i="3" s="1"/>
  <c r="D43" i="3" l="1"/>
  <c r="B44" i="3"/>
  <c r="D44" i="3" s="1"/>
  <c r="D45" i="3" l="1"/>
</calcChain>
</file>

<file path=xl/sharedStrings.xml><?xml version="1.0" encoding="utf-8"?>
<sst xmlns="http://schemas.openxmlformats.org/spreadsheetml/2006/main" count="266" uniqueCount="137">
  <si>
    <t>Equation</t>
  </si>
  <si>
    <t>Value</t>
  </si>
  <si>
    <t>Units</t>
  </si>
  <si>
    <t>Description</t>
  </si>
  <si>
    <t>V</t>
  </si>
  <si>
    <t>A</t>
  </si>
  <si>
    <t>µH</t>
  </si>
  <si>
    <t>mV</t>
  </si>
  <si>
    <t>µF</t>
  </si>
  <si>
    <t>µA</t>
  </si>
  <si>
    <t>nF</t>
  </si>
  <si>
    <t>kΩ</t>
  </si>
  <si>
    <t>Component</t>
  </si>
  <si>
    <t>ms</t>
  </si>
  <si>
    <t>%</t>
  </si>
  <si>
    <t>pF</t>
  </si>
  <si>
    <t>kHz</t>
  </si>
  <si>
    <t>Revision</t>
  </si>
  <si>
    <t>Date</t>
  </si>
  <si>
    <t>Comment</t>
  </si>
  <si>
    <t>Initial release</t>
  </si>
  <si>
    <t>REFCAP</t>
  </si>
  <si>
    <t>CIN</t>
  </si>
  <si>
    <t>RT</t>
  </si>
  <si>
    <t>RSC</t>
  </si>
  <si>
    <t>Output voltage of converter</t>
  </si>
  <si>
    <t>Output current of converter</t>
  </si>
  <si>
    <t>RT (Freqeuency set resistor)</t>
  </si>
  <si>
    <t>LOUT (Output Inductance)</t>
  </si>
  <si>
    <t>Inductor Ripple Current</t>
  </si>
  <si>
    <t>RMS Inductor Current</t>
  </si>
  <si>
    <t>Peak Inductor Current</t>
  </si>
  <si>
    <t>Ideal Slope Compensation</t>
  </si>
  <si>
    <t>Slope Compensation Current</t>
  </si>
  <si>
    <t>Maximum Inductor Current</t>
  </si>
  <si>
    <t xml:space="preserve">RSC (Slope Compensation Resistor) </t>
  </si>
  <si>
    <t xml:space="preserve">Input capacitance into converter </t>
  </si>
  <si>
    <t>Largest expected output current step applied to converter</t>
  </si>
  <si>
    <t>Largest allowable voltage change during transient</t>
  </si>
  <si>
    <t>Output voltage ripple allowed in design</t>
  </si>
  <si>
    <t>Input Ripple Current</t>
  </si>
  <si>
    <t>Input Voltage Ripple</t>
  </si>
  <si>
    <t>Minimum output capacitance to meet current step</t>
  </si>
  <si>
    <t>Minimum output capacitance to meet voltage ripple</t>
  </si>
  <si>
    <t>Output Capacitance RMS Current</t>
  </si>
  <si>
    <t>User defined output capacitor parasitic resistance</t>
  </si>
  <si>
    <t>Modulator Pole</t>
  </si>
  <si>
    <t>ESR Zero</t>
  </si>
  <si>
    <t>RCOMP</t>
  </si>
  <si>
    <t>CCOMP</t>
  </si>
  <si>
    <t>CHF (optional)</t>
  </si>
  <si>
    <t>Adjustable UVLO turn on voltage</t>
  </si>
  <si>
    <t>INPUT Parameter</t>
  </si>
  <si>
    <t>CALCULATED Solution</t>
  </si>
  <si>
    <t>us</t>
  </si>
  <si>
    <t>A/us</t>
  </si>
  <si>
    <t>VIN (MIN)</t>
  </si>
  <si>
    <t>VIN (MAX)</t>
  </si>
  <si>
    <t>VOUT</t>
  </si>
  <si>
    <t>IOUT</t>
  </si>
  <si>
    <t>FSW</t>
  </si>
  <si>
    <r>
      <t>Current Ripple (K</t>
    </r>
    <r>
      <rPr>
        <vertAlign val="subscript"/>
        <sz val="11"/>
        <color theme="1"/>
        <rFont val="Calibri"/>
        <family val="2"/>
        <scheme val="minor"/>
      </rPr>
      <t>IND</t>
    </r>
    <r>
      <rPr>
        <sz val="11"/>
        <color theme="1"/>
        <rFont val="Calibri"/>
        <family val="2"/>
        <scheme val="minor"/>
      </rPr>
      <t>)</t>
    </r>
  </si>
  <si>
    <t>mV pk-pk</t>
  </si>
  <si>
    <t>ΔIOUT</t>
  </si>
  <si>
    <t>ΔVOUT</t>
  </si>
  <si>
    <r>
      <t>V</t>
    </r>
    <r>
      <rPr>
        <sz val="8"/>
        <color theme="1"/>
        <rFont val="Calibri"/>
        <family val="2"/>
        <scheme val="minor"/>
      </rPr>
      <t>OUTRIPPLE</t>
    </r>
  </si>
  <si>
    <t xml:space="preserve"> mΩ</t>
  </si>
  <si>
    <t>FCO (Cross-Over Frequency)</t>
  </si>
  <si>
    <t>Error Amplifier Transconductance (gmea)</t>
  </si>
  <si>
    <t>µS</t>
  </si>
  <si>
    <t>S</t>
  </si>
  <si>
    <t>COMP to Iswitch gm (gmps)</t>
  </si>
  <si>
    <t>TSS</t>
  </si>
  <si>
    <t>VSTART</t>
  </si>
  <si>
    <t>ISS</t>
  </si>
  <si>
    <t>Targeted current ripple of inductor typically in 10% to 40% range. Lower current ripple equates to lower voltage ripple but higher inductance values.</t>
  </si>
  <si>
    <t>Green fields are calculation results.</t>
  </si>
  <si>
    <t>DATASHEET Parameter</t>
  </si>
  <si>
    <t>Chosen LOUT (Output Inductance)</t>
  </si>
  <si>
    <t>Inductance chosen by user after seeing calculated inductance for chosen current ripple.</t>
  </si>
  <si>
    <t>Minimum input voltage</t>
  </si>
  <si>
    <t>Maximum input voltage</t>
  </si>
  <si>
    <t>Slope compensation chosen by user after seeing calculated ideal slope compensation.</t>
  </si>
  <si>
    <t>RESR of Chosen Output Capacitance</t>
  </si>
  <si>
    <t>Internal voltage reference</t>
  </si>
  <si>
    <t>Typical value in datasheet.</t>
  </si>
  <si>
    <r>
      <t>R</t>
    </r>
    <r>
      <rPr>
        <vertAlign val="subscript"/>
        <sz val="11"/>
        <color theme="1"/>
        <rFont val="Calibri"/>
        <family val="2"/>
        <scheme val="minor"/>
      </rPr>
      <t>TOP</t>
    </r>
    <r>
      <rPr>
        <sz val="11"/>
        <color theme="1"/>
        <rFont val="Calibri"/>
        <family val="2"/>
        <scheme val="minor"/>
      </rPr>
      <t xml:space="preserve"> VSENSE Feedback Resistor</t>
    </r>
  </si>
  <si>
    <r>
      <t>R</t>
    </r>
    <r>
      <rPr>
        <vertAlign val="subscript"/>
        <sz val="11"/>
        <color theme="1"/>
        <rFont val="Calibri"/>
        <family val="2"/>
        <scheme val="minor"/>
      </rPr>
      <t>BOTTOM</t>
    </r>
    <r>
      <rPr>
        <sz val="11"/>
        <color theme="1"/>
        <rFont val="Calibri"/>
        <family val="2"/>
        <scheme val="minor"/>
      </rPr>
      <t xml:space="preserve"> VSENSE Feedback Resistor</t>
    </r>
  </si>
  <si>
    <t>Desired soft start time.</t>
  </si>
  <si>
    <t>VENRISING</t>
  </si>
  <si>
    <t>VENFALLING</t>
  </si>
  <si>
    <t>If false, please choose a larger inductance, for lower current ripple, to satisfy the requirement.</t>
  </si>
  <si>
    <t xml:space="preserve">Is Peak Inductor Current less than current limit less slope compensation? </t>
  </si>
  <si>
    <t>Current Ripple (Kind) for Chosen Inductor</t>
  </si>
  <si>
    <t>Blue fields are electrical specifications in datasheet.</t>
  </si>
  <si>
    <t>A field turns RED if input or calculation exceeds ROC of device.</t>
  </si>
  <si>
    <t>Yellow fields are inputs provided by user.</t>
  </si>
  <si>
    <t>STEP 1.  Input design requirements to calculate RT and LOUT values needed.</t>
  </si>
  <si>
    <t>Chosen Slope Compensation</t>
  </si>
  <si>
    <t>STEP 4.  Input input-capacitance, transient step description, and voltage ripple targets.</t>
  </si>
  <si>
    <t>STEP 5.  Input output-capacitance and desired loop bandwidth to calculate compensation circuit.</t>
  </si>
  <si>
    <r>
      <t>STEP 6.  Input upper resistor value of voltage divider to VSENSE feedback pin to calculate lower resistor value for desired V</t>
    </r>
    <r>
      <rPr>
        <b/>
        <vertAlign val="subscript"/>
        <sz val="11"/>
        <color theme="1"/>
        <rFont val="Calibri"/>
        <family val="2"/>
        <scheme val="minor"/>
      </rPr>
      <t>OUT</t>
    </r>
    <r>
      <rPr>
        <b/>
        <sz val="11"/>
        <color theme="1"/>
        <rFont val="Calibri"/>
        <family val="2"/>
        <scheme val="minor"/>
      </rPr>
      <t>.</t>
    </r>
  </si>
  <si>
    <t>STEP 7.  Input desired soft start time and under voltage lock out (UVLO) thresholds to calculate component values required.</t>
  </si>
  <si>
    <t>Chosen Output Capacitance (COUT)</t>
  </si>
  <si>
    <t>Target crossover frequency for design. A rule of thumb crossover frequency is 1/10 the switching frequency as a starting point. Measurements showed 1/16 cross-over as optimal point for EVM.</t>
  </si>
  <si>
    <t>Top  VSENSE feedback resistor. Default EVM configuration uses 10kΩ.</t>
  </si>
  <si>
    <t>Summary of Component Selection</t>
  </si>
  <si>
    <t>COUT</t>
  </si>
  <si>
    <t>CHF</t>
  </si>
  <si>
    <t>LOUT</t>
  </si>
  <si>
    <t>RTOP</t>
  </si>
  <si>
    <t>RBOTTOM</t>
  </si>
  <si>
    <t>RENU</t>
  </si>
  <si>
    <t>RENL</t>
  </si>
  <si>
    <r>
      <t>k</t>
    </r>
    <r>
      <rPr>
        <sz val="11"/>
        <color theme="1"/>
        <rFont val="Calibri"/>
        <family val="2"/>
      </rPr>
      <t>Ω</t>
    </r>
  </si>
  <si>
    <t>CSS</t>
  </si>
  <si>
    <t>Soft Start Capacitor (CSS)</t>
  </si>
  <si>
    <t>STEP 2.  Input "LOUT (Output Inductance)" to calculated value above, or, to some other value to see affect of deviation.</t>
  </si>
  <si>
    <t>STEP 3.  Input slope compensation to "Ideal Slope Compensation" calculated above, or, to some other value to see impact of deviation.</t>
  </si>
  <si>
    <t>Maxium Output Capacitance Parasitic Resistance</t>
  </si>
  <si>
    <t>On Time (not including efficiency)</t>
  </si>
  <si>
    <t>Typical TPS7H4104-SP converter design.</t>
  </si>
  <si>
    <t>TPS7H4104-SP Buck Converter Calculator</t>
  </si>
  <si>
    <t>REN_TOP</t>
  </si>
  <si>
    <t>UVLO Rising Threshold (VUVLO_CH_RISING)</t>
  </si>
  <si>
    <t>STEP 8. Check Choosen upper and lower enable resistors</t>
  </si>
  <si>
    <t>Desired lower enable resistor</t>
  </si>
  <si>
    <t>Upper Enable Resistor (REN_TOP)</t>
  </si>
  <si>
    <t>Lower Enable Resistor (REN_BOT)</t>
  </si>
  <si>
    <t>UVLO Falling Threshold (VUVLO_CH_FALLING)</t>
  </si>
  <si>
    <t>Choosen REN_BOT</t>
  </si>
  <si>
    <t>High-side switch current limit threshold (min)</t>
  </si>
  <si>
    <t xml:space="preserve">User defined output capacitance-can set to value calculated above to meet ΔVOUT transient requirement or other value.  The device was tested using COUT=1x470 µF for SEE radiation testing. </t>
  </si>
  <si>
    <t>Starting at Step 1 (Row 10) move down the page providing converter requirements in the yellow fields.  Where applicable, datasheet specifications needed for subsequent calculations are provided in blue fields.  Default values of spreadsheet (or real values very near) represent the configuration of the evaluation module available on ti.com (TPS7H4104EVM).</t>
  </si>
  <si>
    <t>Switching frequency of converter (max bounded by duty cycle and minimum on time of Switch node)</t>
  </si>
  <si>
    <t>Value in datasheet.</t>
  </si>
  <si>
    <t>Corrected RSC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</si>
</sst>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vertAlign val="subscript"/>
      <sz val="11"/>
      <color theme="1"/>
      <name val="Calibri"/>
      <family val="2"/>
      <scheme val="minor"/>
    </font>
    <font>
      <b/>
      <sz val="12"/>
      <color theme="1"/>
      <name val="Calibri"/>
      <family val="2"/>
      <scheme val="minor"/>
    </font>
    <font>
      <sz val="12"/>
      <color theme="1"/>
      <name val="Calibri"/>
      <family val="2"/>
      <scheme val="minor"/>
    </font>
    <font>
      <b/>
      <vertAlign val="subscript"/>
      <sz val="11"/>
      <color theme="1"/>
      <name val="Calibri"/>
      <family val="2"/>
      <scheme val="minor"/>
    </font>
    <font>
      <sz val="11"/>
      <color theme="1"/>
      <name val="Calibri"/>
      <family val="2"/>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1">
    <xf numFmtId="0" fontId="0" fillId="0" borderId="0"/>
  </cellStyleXfs>
  <cellXfs count="163">
    <xf numFmtId="0" fontId="0" fillId="0" borderId="0" xfId="0"/>
    <xf numFmtId="0" fontId="0" fillId="0" borderId="0" xfId="0" applyAlignment="1">
      <alignment vertical="center"/>
    </xf>
    <xf numFmtId="14"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2" fillId="0" borderId="0" xfId="0" applyFont="1" applyAlignment="1">
      <alignment horizontal="right"/>
    </xf>
    <xf numFmtId="0" fontId="0" fillId="0" borderId="0" xfId="0" applyAlignment="1">
      <alignment horizontal="right"/>
    </xf>
    <xf numFmtId="0" fontId="0" fillId="2" borderId="1" xfId="0" applyFill="1" applyBorder="1" applyAlignment="1">
      <alignment vertical="center"/>
    </xf>
    <xf numFmtId="0" fontId="0" fillId="2" borderId="1" xfId="0" applyFill="1" applyBorder="1" applyAlignment="1">
      <alignment horizontal="right" vertical="center"/>
    </xf>
    <xf numFmtId="0" fontId="0" fillId="0" borderId="0" xfId="0" applyAlignment="1">
      <alignment horizontal="right" vertical="center" wrapText="1"/>
    </xf>
    <xf numFmtId="0" fontId="0" fillId="4" borderId="1" xfId="0" applyFill="1" applyBorder="1" applyAlignment="1">
      <alignment horizontal="right" vertical="center"/>
    </xf>
    <xf numFmtId="0" fontId="0" fillId="4" borderId="1" xfId="0" applyFill="1" applyBorder="1" applyAlignment="1">
      <alignment vertical="center"/>
    </xf>
    <xf numFmtId="0" fontId="0" fillId="4" borderId="1" xfId="0" applyFill="1" applyBorder="1" applyAlignment="1">
      <alignment horizontal="center" vertical="center"/>
    </xf>
    <xf numFmtId="0" fontId="0" fillId="5" borderId="1" xfId="0" applyFill="1" applyBorder="1" applyAlignment="1">
      <alignment horizontal="right" vertical="center"/>
    </xf>
    <xf numFmtId="0" fontId="0" fillId="5" borderId="1" xfId="0" applyFill="1" applyBorder="1" applyAlignment="1">
      <alignment horizontal="center" vertical="center"/>
    </xf>
    <xf numFmtId="0" fontId="0" fillId="5" borderId="1" xfId="0" applyFill="1" applyBorder="1" applyAlignment="1">
      <alignment vertical="center"/>
    </xf>
    <xf numFmtId="0" fontId="0" fillId="5" borderId="1" xfId="0" applyFill="1" applyBorder="1"/>
    <xf numFmtId="0" fontId="0" fillId="5" borderId="1" xfId="0" applyFill="1" applyBorder="1" applyAlignment="1">
      <alignment horizontal="right"/>
    </xf>
    <xf numFmtId="0" fontId="0" fillId="0" borderId="0" xfId="0"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right"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horizontal="right" vertical="center"/>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1" xfId="0" applyBorder="1" applyAlignment="1">
      <alignment vertical="center"/>
    </xf>
    <xf numFmtId="0" fontId="0" fillId="2" borderId="12" xfId="0" applyFill="1" applyBorder="1" applyAlignment="1">
      <alignment vertical="center"/>
    </xf>
    <xf numFmtId="0" fontId="0" fillId="0" borderId="13" xfId="0" applyBorder="1" applyAlignment="1">
      <alignment vertical="center"/>
    </xf>
    <xf numFmtId="0" fontId="0" fillId="2" borderId="14" xfId="0" applyFill="1" applyBorder="1" applyAlignment="1">
      <alignment vertical="center"/>
    </xf>
    <xf numFmtId="0" fontId="0" fillId="2" borderId="15" xfId="0" applyFill="1" applyBorder="1" applyAlignment="1">
      <alignment horizontal="right" vertical="center"/>
    </xf>
    <xf numFmtId="0" fontId="0" fillId="2" borderId="15" xfId="0" applyFill="1" applyBorder="1" applyAlignment="1">
      <alignment vertical="center"/>
    </xf>
    <xf numFmtId="0" fontId="0" fillId="2" borderId="15" xfId="0" applyFill="1" applyBorder="1" applyAlignment="1">
      <alignment horizontal="center" vertical="center"/>
    </xf>
    <xf numFmtId="0" fontId="0" fillId="0" borderId="16" xfId="0" applyBorder="1" applyAlignment="1">
      <alignment vertical="center" wrapText="1"/>
    </xf>
    <xf numFmtId="0" fontId="0" fillId="4" borderId="5" xfId="0" applyFill="1" applyBorder="1" applyAlignment="1">
      <alignment horizontal="right" vertical="center"/>
    </xf>
    <xf numFmtId="0" fontId="0" fillId="4" borderId="5" xfId="0" applyFill="1" applyBorder="1" applyAlignment="1">
      <alignment horizontal="center" vertical="center"/>
    </xf>
    <xf numFmtId="0" fontId="1" fillId="0" borderId="8" xfId="0" applyFont="1" applyBorder="1"/>
    <xf numFmtId="0" fontId="0" fillId="4" borderId="9" xfId="0" applyFill="1" applyBorder="1" applyAlignment="1">
      <alignment horizontal="left" vertical="center"/>
    </xf>
    <xf numFmtId="0" fontId="0" fillId="4" borderId="10" xfId="0" applyFill="1" applyBorder="1" applyAlignment="1">
      <alignment horizontal="right" vertical="center"/>
    </xf>
    <xf numFmtId="0" fontId="0" fillId="4" borderId="10" xfId="0" applyFill="1" applyBorder="1" applyAlignment="1">
      <alignment vertical="center"/>
    </xf>
    <xf numFmtId="0" fontId="0" fillId="4" borderId="10" xfId="0" applyFill="1" applyBorder="1" applyAlignment="1">
      <alignment horizontal="center" vertical="center"/>
    </xf>
    <xf numFmtId="0" fontId="0" fillId="0" borderId="11" xfId="0" applyBorder="1"/>
    <xf numFmtId="0" fontId="0" fillId="4" borderId="14" xfId="0" applyFill="1" applyBorder="1" applyAlignment="1">
      <alignment horizontal="left" vertical="center"/>
    </xf>
    <xf numFmtId="0" fontId="0" fillId="4" borderId="15" xfId="0" applyFill="1" applyBorder="1" applyAlignment="1">
      <alignment horizontal="right" vertical="center"/>
    </xf>
    <xf numFmtId="0" fontId="0" fillId="4" borderId="15" xfId="0" applyFill="1" applyBorder="1" applyAlignment="1">
      <alignment vertical="center"/>
    </xf>
    <xf numFmtId="0" fontId="0" fillId="4" borderId="15" xfId="0" applyFill="1" applyBorder="1" applyAlignment="1">
      <alignment horizontal="center" vertical="center"/>
    </xf>
    <xf numFmtId="0" fontId="0" fillId="0" borderId="16" xfId="0" applyBorder="1"/>
    <xf numFmtId="0" fontId="0" fillId="2" borderId="17" xfId="0" applyFill="1" applyBorder="1" applyAlignment="1">
      <alignment vertical="center"/>
    </xf>
    <xf numFmtId="0" fontId="0" fillId="2" borderId="18" xfId="0" applyFill="1" applyBorder="1" applyAlignment="1">
      <alignment horizontal="right" vertical="center"/>
    </xf>
    <xf numFmtId="0" fontId="0" fillId="2" borderId="18" xfId="0" applyFill="1" applyBorder="1" applyAlignment="1">
      <alignment vertical="center"/>
    </xf>
    <xf numFmtId="0" fontId="0" fillId="2" borderId="18" xfId="0" applyFill="1" applyBorder="1" applyAlignment="1">
      <alignment horizontal="center" vertical="center"/>
    </xf>
    <xf numFmtId="0" fontId="0" fillId="0" borderId="19" xfId="0" applyBorder="1" applyAlignment="1">
      <alignment wrapText="1"/>
    </xf>
    <xf numFmtId="0" fontId="0" fillId="4" borderId="12" xfId="0" applyFill="1" applyBorder="1" applyAlignment="1">
      <alignment horizontal="left" vertical="center"/>
    </xf>
    <xf numFmtId="0" fontId="0" fillId="0" borderId="13" xfId="0" applyBorder="1"/>
    <xf numFmtId="0" fontId="0" fillId="2" borderId="6" xfId="0" applyFill="1" applyBorder="1" applyAlignment="1">
      <alignment vertical="center"/>
    </xf>
    <xf numFmtId="0" fontId="0" fillId="2" borderId="7" xfId="0" applyFill="1" applyBorder="1" applyAlignment="1">
      <alignment horizontal="right" vertical="center"/>
    </xf>
    <xf numFmtId="0" fontId="0" fillId="2" borderId="7" xfId="0" applyFill="1" applyBorder="1" applyAlignment="1">
      <alignment vertical="center"/>
    </xf>
    <xf numFmtId="0" fontId="0" fillId="2" borderId="7" xfId="0" applyFill="1" applyBorder="1" applyAlignment="1">
      <alignment horizontal="center" vertical="center"/>
    </xf>
    <xf numFmtId="0" fontId="0" fillId="0" borderId="8" xfId="0" applyBorder="1" applyAlignment="1">
      <alignment wrapText="1"/>
    </xf>
    <xf numFmtId="0" fontId="0" fillId="4" borderId="12" xfId="0" applyFill="1" applyBorder="1" applyAlignment="1">
      <alignment horizontal="left" vertical="center" wrapText="1"/>
    </xf>
    <xf numFmtId="0" fontId="0" fillId="0" borderId="13" xfId="0" applyBorder="1" applyAlignment="1">
      <alignment wrapText="1"/>
    </xf>
    <xf numFmtId="0" fontId="0" fillId="2" borderId="9" xfId="0" applyFill="1" applyBorder="1" applyAlignment="1">
      <alignment horizontal="left" vertical="center"/>
    </xf>
    <xf numFmtId="0" fontId="0" fillId="0" borderId="11" xfId="0" applyBorder="1" applyAlignment="1">
      <alignment wrapText="1"/>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5" borderId="9" xfId="0" applyFill="1" applyBorder="1"/>
    <xf numFmtId="0" fontId="0" fillId="5" borderId="10" xfId="0" applyFill="1" applyBorder="1" applyAlignment="1">
      <alignment horizontal="right"/>
    </xf>
    <xf numFmtId="0" fontId="0" fillId="5" borderId="10" xfId="0" applyFill="1" applyBorder="1"/>
    <xf numFmtId="0" fontId="0" fillId="5" borderId="10" xfId="0" applyFill="1" applyBorder="1" applyAlignment="1">
      <alignment horizontal="center"/>
    </xf>
    <xf numFmtId="0" fontId="0" fillId="5" borderId="14" xfId="0" applyFill="1" applyBorder="1"/>
    <xf numFmtId="0" fontId="0" fillId="5" borderId="15" xfId="0" applyFill="1" applyBorder="1" applyAlignment="1">
      <alignment horizontal="right"/>
    </xf>
    <xf numFmtId="0" fontId="0" fillId="5" borderId="15" xfId="0" applyFill="1" applyBorder="1"/>
    <xf numFmtId="0" fontId="0" fillId="5" borderId="15" xfId="0" applyFill="1" applyBorder="1" applyAlignment="1">
      <alignment horizontal="center" vertical="center"/>
    </xf>
    <xf numFmtId="0" fontId="0" fillId="0" borderId="8" xfId="0" applyBorder="1"/>
    <xf numFmtId="0" fontId="0" fillId="4" borderId="6" xfId="0" applyFill="1" applyBorder="1" applyAlignment="1">
      <alignment horizontal="left" vertical="center"/>
    </xf>
    <xf numFmtId="0" fontId="0" fillId="4" borderId="7" xfId="0" applyFill="1" applyBorder="1" applyAlignment="1">
      <alignment horizontal="right" vertical="center"/>
    </xf>
    <xf numFmtId="0" fontId="0" fillId="4" borderId="7" xfId="0" applyFill="1" applyBorder="1" applyAlignment="1">
      <alignment vertical="center"/>
    </xf>
    <xf numFmtId="0" fontId="0" fillId="4" borderId="7" xfId="0" applyFill="1" applyBorder="1" applyAlignment="1">
      <alignment horizontal="center" vertical="center"/>
    </xf>
    <xf numFmtId="0" fontId="0" fillId="0" borderId="16" xfId="0" applyBorder="1" applyAlignment="1">
      <alignment vertical="center"/>
    </xf>
    <xf numFmtId="164" fontId="0" fillId="2" borderId="1" xfId="0" applyNumberFormat="1" applyFill="1" applyBorder="1" applyAlignment="1">
      <alignment horizontal="right" vertical="center"/>
    </xf>
    <xf numFmtId="2" fontId="0" fillId="2" borderId="10" xfId="0" applyNumberFormat="1" applyFill="1" applyBorder="1" applyAlignment="1">
      <alignment horizontal="right" vertical="center"/>
    </xf>
    <xf numFmtId="2" fontId="0" fillId="2" borderId="1" xfId="0" applyNumberFormat="1" applyFill="1" applyBorder="1" applyAlignment="1">
      <alignment horizontal="right" vertical="center"/>
    </xf>
    <xf numFmtId="0" fontId="0" fillId="0" borderId="13" xfId="0" applyBorder="1" applyAlignment="1">
      <alignment horizontal="left" vertical="center" wrapText="1"/>
    </xf>
    <xf numFmtId="0" fontId="1" fillId="0" borderId="7" xfId="0" applyFont="1" applyBorder="1" applyAlignment="1">
      <alignment horizontal="right"/>
    </xf>
    <xf numFmtId="0" fontId="1" fillId="0" borderId="7" xfId="0" applyFont="1" applyBorder="1"/>
    <xf numFmtId="0" fontId="1" fillId="0" borderId="22" xfId="0" applyFont="1" applyBorder="1" applyAlignment="1">
      <alignment vertical="center"/>
    </xf>
    <xf numFmtId="0" fontId="1" fillId="0" borderId="23" xfId="0" applyFont="1" applyBorder="1" applyAlignment="1">
      <alignment horizontal="right" vertical="center"/>
    </xf>
    <xf numFmtId="0" fontId="1" fillId="0" borderId="23" xfId="0" applyFont="1" applyBorder="1" applyAlignment="1">
      <alignment vertical="center"/>
    </xf>
    <xf numFmtId="0" fontId="1" fillId="0" borderId="23" xfId="0" applyFont="1" applyBorder="1" applyAlignment="1">
      <alignment horizontal="center" vertical="center"/>
    </xf>
    <xf numFmtId="0" fontId="0" fillId="0" borderId="16" xfId="0" applyBorder="1" applyAlignment="1">
      <alignment wrapText="1"/>
    </xf>
    <xf numFmtId="0" fontId="0" fillId="5" borderId="12" xfId="0" applyFill="1" applyBorder="1"/>
    <xf numFmtId="0" fontId="1" fillId="0" borderId="8" xfId="0" applyFont="1" applyBorder="1" applyAlignment="1">
      <alignment horizontal="center" vertical="center"/>
    </xf>
    <xf numFmtId="0" fontId="1" fillId="0" borderId="8" xfId="0" applyFont="1" applyBorder="1" applyAlignment="1">
      <alignment horizontal="center"/>
    </xf>
    <xf numFmtId="0" fontId="1" fillId="0" borderId="0" xfId="0" applyFont="1"/>
    <xf numFmtId="0" fontId="1" fillId="0" borderId="24" xfId="0" applyFont="1" applyBorder="1" applyAlignment="1">
      <alignment horizontal="center" vertical="center"/>
    </xf>
    <xf numFmtId="10" fontId="0" fillId="4" borderId="10" xfId="0" applyNumberFormat="1" applyFill="1" applyBorder="1" applyAlignment="1">
      <alignment horizontal="right" vertical="center"/>
    </xf>
    <xf numFmtId="0" fontId="0" fillId="4" borderId="20" xfId="0" applyFill="1" applyBorder="1" applyAlignment="1">
      <alignment horizontal="left" vertical="center"/>
    </xf>
    <xf numFmtId="0" fontId="0" fillId="0" borderId="21" xfId="0" applyBorder="1"/>
    <xf numFmtId="0" fontId="0" fillId="0" borderId="0" xfId="0" applyAlignment="1">
      <alignment horizontal="left"/>
    </xf>
    <xf numFmtId="2" fontId="0" fillId="5" borderId="1" xfId="0" applyNumberFormat="1" applyFill="1" applyBorder="1" applyAlignment="1">
      <alignment horizontal="right" vertical="center"/>
    </xf>
    <xf numFmtId="11" fontId="0" fillId="4" borderId="1" xfId="0" applyNumberFormat="1" applyFill="1" applyBorder="1" applyAlignment="1">
      <alignment horizontal="right" vertical="center"/>
    </xf>
    <xf numFmtId="11" fontId="0" fillId="4" borderId="15" xfId="0" applyNumberFormat="1" applyFill="1" applyBorder="1" applyAlignment="1">
      <alignment horizontal="right" vertical="center"/>
    </xf>
    <xf numFmtId="2" fontId="0" fillId="4" borderId="15" xfId="0" applyNumberFormat="1" applyFill="1" applyBorder="1" applyAlignment="1">
      <alignment horizontal="righ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5" borderId="2" xfId="0" applyFont="1" applyFill="1" applyBorder="1" applyAlignment="1">
      <alignment horizontal="left" vertical="center"/>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xf numFmtId="0" fontId="2" fillId="0" borderId="0" xfId="0" applyFont="1" applyAlignment="1">
      <alignment horizontal="center"/>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4" borderId="4" xfId="0" applyFont="1" applyFill="1" applyBorder="1" applyAlignment="1">
      <alignment horizontal="left" vertical="center"/>
    </xf>
    <xf numFmtId="0" fontId="0" fillId="0" borderId="8" xfId="0" applyBorder="1" applyAlignment="1">
      <alignment vertical="center" wrapText="1"/>
    </xf>
    <xf numFmtId="0" fontId="0" fillId="5" borderId="6" xfId="0" applyFill="1" applyBorder="1"/>
    <xf numFmtId="0" fontId="0" fillId="5" borderId="7" xfId="0" applyFill="1" applyBorder="1" applyAlignment="1">
      <alignment horizontal="right"/>
    </xf>
    <xf numFmtId="0" fontId="0" fillId="5" borderId="7" xfId="0" applyFill="1" applyBorder="1"/>
    <xf numFmtId="0" fontId="0" fillId="5" borderId="7" xfId="0" applyFill="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14" fontId="0" fillId="0" borderId="1" xfId="0" applyNumberFormat="1" applyBorder="1"/>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wrapText="1"/>
    </xf>
    <xf numFmtId="0" fontId="0" fillId="2" borderId="20" xfId="0" applyFill="1" applyBorder="1" applyAlignment="1">
      <alignment vertical="center"/>
    </xf>
    <xf numFmtId="0" fontId="0" fillId="2" borderId="5" xfId="0" applyFill="1" applyBorder="1" applyAlignment="1">
      <alignment horizontal="right" vertical="center"/>
    </xf>
    <xf numFmtId="0" fontId="0" fillId="2" borderId="5" xfId="0" applyFill="1" applyBorder="1" applyAlignment="1">
      <alignment vertical="center"/>
    </xf>
    <xf numFmtId="0" fontId="0" fillId="2" borderId="5" xfId="0" applyFill="1" applyBorder="1" applyAlignment="1">
      <alignment horizontal="center" vertical="center"/>
    </xf>
    <xf numFmtId="165" fontId="0" fillId="5" borderId="1" xfId="0" applyNumberFormat="1" applyFill="1" applyBorder="1" applyAlignment="1">
      <alignment horizontal="right" vertical="center"/>
    </xf>
    <xf numFmtId="0" fontId="1" fillId="0" borderId="25" xfId="0" applyFont="1" applyBorder="1" applyAlignment="1">
      <alignment horizontal="left"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0" fillId="4" borderId="12" xfId="0" applyFill="1" applyBorder="1" applyAlignment="1">
      <alignment horizontal="left" vertical="center"/>
    </xf>
    <xf numFmtId="0" fontId="0" fillId="4" borderId="1" xfId="0" applyFill="1" applyBorder="1" applyAlignment="1">
      <alignment horizontal="left" vertical="center"/>
    </xf>
    <xf numFmtId="2" fontId="0" fillId="4" borderId="1" xfId="0" applyNumberFormat="1" applyFill="1" applyBorder="1" applyAlignment="1">
      <alignment horizontal="center" vertical="center"/>
    </xf>
    <xf numFmtId="0" fontId="0" fillId="4" borderId="1"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2"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0" fillId="4" borderId="14" xfId="0" applyFill="1" applyBorder="1" applyAlignment="1">
      <alignment horizontal="left" vertical="center"/>
    </xf>
    <xf numFmtId="0" fontId="0" fillId="4" borderId="15" xfId="0" applyFill="1" applyBorder="1" applyAlignment="1">
      <alignment horizontal="left" vertical="center"/>
    </xf>
    <xf numFmtId="2" fontId="0" fillId="4" borderId="15" xfId="0" applyNumberFormat="1" applyFill="1" applyBorder="1" applyAlignment="1">
      <alignment horizontal="center" vertical="center"/>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8" fillId="4" borderId="1" xfId="0" applyFont="1" applyFill="1" applyBorder="1" applyAlignment="1">
      <alignment horizontal="center" vertical="center"/>
    </xf>
    <xf numFmtId="0" fontId="2" fillId="0" borderId="0" xfId="0" applyFont="1" applyAlignment="1">
      <alignment horizontal="center"/>
    </xf>
    <xf numFmtId="0" fontId="5" fillId="0" borderId="0" xfId="0" applyFont="1" applyAlignment="1">
      <alignment horizontal="left" vertical="center" wrapText="1"/>
    </xf>
    <xf numFmtId="0" fontId="0" fillId="0" borderId="1" xfId="0" applyBorder="1" applyAlignment="1">
      <alignment vertical="center"/>
    </xf>
    <xf numFmtId="14" fontId="0" fillId="0" borderId="1" xfId="0" applyNumberFormat="1" applyBorder="1" applyAlignment="1">
      <alignment vertical="center"/>
    </xf>
  </cellXfs>
  <cellStyles count="1">
    <cellStyle name="Normal" xfId="0" builtinId="0"/>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hyperlink" Target="https://www.ti.com/legal/terms-conditions/terms-of-sale.html"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5</xdr:col>
      <xdr:colOff>128588</xdr:colOff>
      <xdr:row>19</xdr:row>
      <xdr:rowOff>420177</xdr:rowOff>
    </xdr:from>
    <xdr:ext cx="2711823" cy="365036"/>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24081" y="5840036"/>
              <a:ext cx="2711823" cy="36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14:m>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𝐿</m:t>
                      </m:r>
                    </m:e>
                    <m:sub>
                      <m:r>
                        <a:rPr lang="en-US" sz="1100" b="0" i="1">
                          <a:latin typeface="Cambria Math"/>
                        </a:rPr>
                        <m:t>𝑂𝑈𝑇</m:t>
                      </m:r>
                    </m:sub>
                  </m:sSub>
                  <m:r>
                    <a:rPr lang="en-US" sz="1100" b="0" i="1">
                      <a:latin typeface="Cambria Math"/>
                    </a:rPr>
                    <m:t>=</m:t>
                  </m:r>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a:rPr>
                            <m:t>𝑉</m:t>
                          </m:r>
                        </m:e>
                        <m:sub>
                          <m:r>
                            <a:rPr lang="en-US" sz="1100" b="0" i="1">
                              <a:latin typeface="Cambria Math"/>
                            </a:rPr>
                            <m:t>𝐼𝑁</m:t>
                          </m:r>
                          <m:r>
                            <a:rPr lang="en-US" sz="1100" b="0" i="1">
                              <a:latin typeface="Cambria Math" panose="02040503050406030204" pitchFamily="18" charset="0"/>
                            </a:rPr>
                            <m:t>_</m:t>
                          </m:r>
                          <m:r>
                            <a:rPr lang="en-US" sz="1100" b="0" i="1">
                              <a:latin typeface="Cambria Math"/>
                            </a:rPr>
                            <m:t>𝑀𝐴𝑋</m:t>
                          </m:r>
                        </m:sub>
                      </m:sSub>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𝑂𝑈𝑇</m:t>
                          </m:r>
                        </m:sub>
                      </m:sSub>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a:rPr>
                            <m:t>𝐾</m:t>
                          </m:r>
                        </m:e>
                        <m:sub>
                          <m:r>
                            <a:rPr lang="en-US" sz="1100" b="0" i="1">
                              <a:latin typeface="Cambria Math"/>
                            </a:rPr>
                            <m:t>𝐼𝑁𝐷</m:t>
                          </m:r>
                        </m:sub>
                      </m:sSub>
                    </m:den>
                  </m:f>
                  <m:r>
                    <a:rPr lang="en-US" sz="1100" b="0" i="1">
                      <a:latin typeface="Cambria Math"/>
                    </a:rPr>
                    <m:t> ∗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𝐼𝑁</m:t>
                          </m:r>
                          <m:r>
                            <a:rPr lang="en-US" sz="1100" b="0" i="1">
                              <a:latin typeface="Cambria Math" panose="02040503050406030204" pitchFamily="18" charset="0"/>
                            </a:rPr>
                            <m:t>_</m:t>
                          </m:r>
                          <m:r>
                            <a:rPr lang="en-US" sz="1100" b="0" i="1">
                              <a:latin typeface="Cambria Math"/>
                            </a:rPr>
                            <m:t>𝑀𝐴𝑋</m:t>
                          </m:r>
                        </m:sub>
                      </m:sSub>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a:rPr>
                            <m:t>𝐹</m:t>
                          </m:r>
                        </m:e>
                        <m:sub>
                          <m:r>
                            <a:rPr lang="en-US" sz="1100" b="0" i="1">
                              <a:latin typeface="Cambria Math"/>
                            </a:rPr>
                            <m:t>𝑆𝑊</m:t>
                          </m:r>
                        </m:sub>
                      </m:sSub>
                    </m:den>
                  </m:f>
                </m:oMath>
              </a14:m>
              <a:endParaRPr lang="en-US" sz="1100"/>
            </a:p>
          </xdr:txBody>
        </xdr:sp>
      </mc:Choice>
      <mc:Fallback xmlns="">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924081" y="5840036"/>
              <a:ext cx="2711823" cy="365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r>
                <a:rPr lang="en-US" sz="1100" b="0" i="0">
                  <a:latin typeface="Cambria Math"/>
                </a:rPr>
                <a:t>𝐿</a:t>
              </a:r>
              <a:r>
                <a:rPr lang="en-US" sz="1100" b="0" i="0">
                  <a:latin typeface="Cambria Math" panose="02040503050406030204" pitchFamily="18" charset="0"/>
                </a:rPr>
                <a:t>_</a:t>
              </a:r>
              <a:r>
                <a:rPr lang="en-US" sz="1100" b="0" i="0">
                  <a:latin typeface="Cambria Math"/>
                </a:rPr>
                <a:t>𝑂𝑈𝑇=</a:t>
              </a:r>
              <a:r>
                <a:rPr lang="en-US" sz="1100" i="0">
                  <a:latin typeface="Cambria Math" panose="02040503050406030204" pitchFamily="18" charset="0"/>
                </a:rPr>
                <a:t>(</a:t>
              </a:r>
              <a:r>
                <a:rPr lang="en-US" sz="1100" b="0" i="0">
                  <a:latin typeface="Cambria Math"/>
                </a:rPr>
                <a:t>𝑉</a:t>
              </a:r>
              <a:r>
                <a:rPr lang="en-US" sz="1100" b="0" i="0">
                  <a:latin typeface="Cambria Math" panose="02040503050406030204" pitchFamily="18" charset="0"/>
                </a:rPr>
                <a:t>_(</a:t>
              </a:r>
              <a:r>
                <a:rPr lang="en-US" sz="1100" b="0" i="0">
                  <a:latin typeface="Cambria Math"/>
                </a:rPr>
                <a:t>𝐼𝑁</a:t>
              </a:r>
              <a:r>
                <a:rPr lang="en-US" sz="1100" b="0" i="0">
                  <a:latin typeface="Cambria Math" panose="02040503050406030204" pitchFamily="18" charset="0"/>
                </a:rPr>
                <a:t>_</a:t>
              </a:r>
              <a:r>
                <a:rPr lang="en-US" sz="1100" b="0" i="0">
                  <a:latin typeface="Cambria Math"/>
                </a:rPr>
                <a:t>𝑀𝐴𝑋</a:t>
              </a:r>
              <a:r>
                <a:rPr lang="en-US" sz="1100" b="0" i="0">
                  <a:latin typeface="Cambria Math" panose="02040503050406030204" pitchFamily="18" charset="0"/>
                </a:rPr>
                <a:t>)</a:t>
              </a:r>
              <a:r>
                <a:rPr lang="en-US" sz="1100" b="0" i="0">
                  <a:latin typeface="Cambria Math"/>
                </a:rPr>
                <a:t>  −𝑉</a:t>
              </a:r>
              <a:r>
                <a:rPr lang="en-US"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a:t>
              </a:r>
              <a:r>
                <a:rPr lang="en-US" sz="1100" b="0" i="0">
                  <a:latin typeface="Cambria Math"/>
                </a:rPr>
                <a:t>𝐼</a:t>
              </a:r>
              <a:r>
                <a:rPr lang="en-US" sz="1100" b="0" i="0">
                  <a:latin typeface="Cambria Math" panose="02040503050406030204" pitchFamily="18" charset="0"/>
                </a:rPr>
                <a:t>_</a:t>
              </a:r>
              <a:r>
                <a:rPr lang="en-US" sz="1100" b="0" i="0">
                  <a:latin typeface="Cambria Math"/>
                </a:rPr>
                <a:t>𝑂𝑈𝑇  ∗𝐾</a:t>
              </a:r>
              <a:r>
                <a:rPr lang="en-US" sz="1100" b="0" i="0">
                  <a:latin typeface="Cambria Math" panose="02040503050406030204" pitchFamily="18" charset="0"/>
                </a:rPr>
                <a:t>_</a:t>
              </a:r>
              <a:r>
                <a:rPr lang="en-US" sz="1100" b="0" i="0">
                  <a:latin typeface="Cambria Math"/>
                </a:rPr>
                <a:t>𝐼𝑁𝐷</a:t>
              </a:r>
              <a:r>
                <a:rPr lang="en-US" sz="1100" b="0" i="0">
                  <a:latin typeface="Cambria Math" panose="02040503050406030204" pitchFamily="18" charset="0"/>
                </a:rPr>
                <a:t> )</a:t>
              </a:r>
              <a:r>
                <a:rPr lang="en-US" sz="1100" b="0" i="0">
                  <a:latin typeface="Cambria Math"/>
                </a:rPr>
                <a:t>  ∗ </a:t>
              </a:r>
              <a:r>
                <a:rPr lang="en-US" sz="1100" b="0" i="0">
                  <a:latin typeface="Cambria Math" panose="02040503050406030204" pitchFamily="18" charset="0"/>
                </a:rPr>
                <a:t> </a:t>
              </a:r>
              <a:r>
                <a:rPr lang="en-US" sz="1100" b="0" i="0">
                  <a:latin typeface="Cambria Math"/>
                </a:rPr>
                <a:t>𝑉</a:t>
              </a:r>
              <a:r>
                <a:rPr lang="en-US"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a:t>
              </a:r>
              <a:r>
                <a:rPr lang="en-US" sz="1100" b="0" i="0">
                  <a:latin typeface="Cambria Math"/>
                </a:rPr>
                <a:t>𝑉</a:t>
              </a:r>
              <a:r>
                <a:rPr lang="en-US" sz="1100" b="0" i="0">
                  <a:latin typeface="Cambria Math" panose="02040503050406030204" pitchFamily="18" charset="0"/>
                </a:rPr>
                <a:t>_(</a:t>
              </a:r>
              <a:r>
                <a:rPr lang="en-US" sz="1100" b="0" i="0">
                  <a:latin typeface="Cambria Math"/>
                </a:rPr>
                <a:t>𝐼𝑁</a:t>
              </a:r>
              <a:r>
                <a:rPr lang="en-US" sz="1100" b="0" i="0">
                  <a:latin typeface="Cambria Math" panose="02040503050406030204" pitchFamily="18" charset="0"/>
                </a:rPr>
                <a:t>_</a:t>
              </a:r>
              <a:r>
                <a:rPr lang="en-US" sz="1100" b="0" i="0">
                  <a:latin typeface="Cambria Math"/>
                </a:rPr>
                <a:t>𝑀𝐴𝑋</a:t>
              </a:r>
              <a:r>
                <a:rPr lang="en-US" sz="1100" b="0" i="0">
                  <a:latin typeface="Cambria Math" panose="02040503050406030204" pitchFamily="18" charset="0"/>
                </a:rPr>
                <a:t>)</a:t>
              </a:r>
              <a:r>
                <a:rPr lang="en-US" sz="1100" b="0" i="0">
                  <a:latin typeface="Cambria Math"/>
                </a:rPr>
                <a:t>  ∗𝐹</a:t>
              </a:r>
              <a:r>
                <a:rPr lang="en-US" sz="1100" b="0" i="0">
                  <a:latin typeface="Cambria Math" panose="02040503050406030204" pitchFamily="18" charset="0"/>
                </a:rPr>
                <a:t>_</a:t>
              </a:r>
              <a:r>
                <a:rPr lang="en-US" sz="1100" b="0" i="0">
                  <a:latin typeface="Cambria Math"/>
                </a:rPr>
                <a:t>𝑆𝑊</a:t>
              </a:r>
              <a:r>
                <a:rPr lang="en-US" sz="1100" b="0" i="0">
                  <a:latin typeface="Cambria Math" panose="02040503050406030204" pitchFamily="18" charset="0"/>
                </a:rPr>
                <a:t> )</a:t>
              </a:r>
              <a:endParaRPr lang="en-US" sz="1100"/>
            </a:p>
          </xdr:txBody>
        </xdr:sp>
      </mc:Fallback>
    </mc:AlternateContent>
    <xdr:clientData/>
  </xdr:oneCellAnchor>
  <xdr:oneCellAnchor>
    <xdr:from>
      <xdr:col>5</xdr:col>
      <xdr:colOff>195263</xdr:colOff>
      <xdr:row>28</xdr:row>
      <xdr:rowOff>12205</xdr:rowOff>
    </xdr:from>
    <xdr:ext cx="2711823" cy="36183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990756" y="8222487"/>
              <a:ext cx="2711823" cy="36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14:m>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𝑅𝐼𝑃𝑃𝐿𝐸</m:t>
                      </m:r>
                    </m:sub>
                  </m:sSub>
                  <m:r>
                    <a:rPr lang="en-US" sz="1100" b="0" i="1">
                      <a:latin typeface="Cambria Math"/>
                    </a:rPr>
                    <m:t>=</m:t>
                  </m:r>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a:rPr>
                            <m:t>𝑉</m:t>
                          </m:r>
                        </m:e>
                        <m:sub>
                          <m:r>
                            <a:rPr lang="en-US" sz="1100" b="0" i="1">
                              <a:latin typeface="Cambria Math"/>
                            </a:rPr>
                            <m:t>𝐼𝑁</m:t>
                          </m:r>
                          <m:r>
                            <a:rPr lang="en-US" sz="1100" b="0" i="1">
                              <a:latin typeface="Cambria Math" panose="02040503050406030204" pitchFamily="18" charset="0"/>
                            </a:rPr>
                            <m:t>_</m:t>
                          </m:r>
                          <m:r>
                            <a:rPr lang="en-US" sz="1100" b="0" i="1">
                              <a:latin typeface="Cambria Math"/>
                            </a:rPr>
                            <m:t>𝑀𝐴𝑋</m:t>
                          </m:r>
                        </m:sub>
                      </m:sSub>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𝐿</m:t>
                          </m:r>
                        </m:e>
                        <m:sub>
                          <m:r>
                            <a:rPr lang="en-US" sz="1100" b="0" i="1">
                              <a:latin typeface="Cambria Math"/>
                            </a:rPr>
                            <m:t>𝑂𝑈𝑇</m:t>
                          </m:r>
                        </m:sub>
                      </m:sSub>
                    </m:den>
                  </m:f>
                  <m:r>
                    <a:rPr lang="en-US" sz="1100" b="0" i="1">
                      <a:latin typeface="Cambria Math"/>
                    </a:rPr>
                    <m:t> ∗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𝐼𝑁</m:t>
                          </m:r>
                          <m:r>
                            <a:rPr lang="en-US" sz="1100" b="0" i="1">
                              <a:latin typeface="Cambria Math" panose="02040503050406030204" pitchFamily="18" charset="0"/>
                            </a:rPr>
                            <m:t>_</m:t>
                          </m:r>
                          <m:r>
                            <a:rPr lang="en-US" sz="1100" b="0" i="1">
                              <a:latin typeface="Cambria Math" panose="02040503050406030204" pitchFamily="18" charset="0"/>
                            </a:rPr>
                            <m:t>𝑀𝐴𝑋</m:t>
                          </m:r>
                        </m:sub>
                      </m:sSub>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𝑆𝑊</m:t>
                          </m:r>
                        </m:sub>
                      </m:sSub>
                    </m:den>
                  </m:f>
                </m:oMath>
              </a14:m>
              <a:endParaRPr lang="en-US" sz="1100"/>
            </a:p>
          </xdr:txBody>
        </xdr:sp>
      </mc:Choice>
      <mc:Fallback xmlns="">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990756" y="8222487"/>
              <a:ext cx="2711823" cy="3618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r>
                <a:rPr lang="en-US" sz="1100" b="0" i="0">
                  <a:latin typeface="Cambria Math"/>
                </a:rPr>
                <a:t>𝐼</a:t>
              </a:r>
              <a:r>
                <a:rPr lang="en-US" sz="1100" b="0" i="0">
                  <a:latin typeface="Cambria Math" panose="02040503050406030204" pitchFamily="18" charset="0"/>
                </a:rPr>
                <a:t>_</a:t>
              </a:r>
              <a:r>
                <a:rPr lang="en-US" sz="1100" b="0" i="0">
                  <a:latin typeface="Cambria Math"/>
                </a:rPr>
                <a:t>𝑅𝐼𝑃𝑃𝐿𝐸=</a:t>
              </a:r>
              <a:r>
                <a:rPr lang="en-US" sz="1100" i="0">
                  <a:latin typeface="Cambria Math" panose="02040503050406030204" pitchFamily="18" charset="0"/>
                </a:rPr>
                <a:t>(</a:t>
              </a:r>
              <a:r>
                <a:rPr lang="en-US" sz="1100" b="0" i="0">
                  <a:latin typeface="Cambria Math"/>
                </a:rPr>
                <a:t>𝑉</a:t>
              </a:r>
              <a:r>
                <a:rPr lang="en-US" sz="1100" b="0" i="0">
                  <a:latin typeface="Cambria Math" panose="02040503050406030204" pitchFamily="18" charset="0"/>
                </a:rPr>
                <a:t>_(</a:t>
              </a:r>
              <a:r>
                <a:rPr lang="en-US" sz="1100" b="0" i="0">
                  <a:latin typeface="Cambria Math"/>
                </a:rPr>
                <a:t>𝐼𝑁</a:t>
              </a:r>
              <a:r>
                <a:rPr lang="en-US" sz="1100" b="0" i="0">
                  <a:latin typeface="Cambria Math" panose="02040503050406030204" pitchFamily="18" charset="0"/>
                </a:rPr>
                <a:t>_</a:t>
              </a:r>
              <a:r>
                <a:rPr lang="en-US" sz="1100" b="0" i="0">
                  <a:latin typeface="Cambria Math"/>
                </a:rPr>
                <a:t>𝑀𝐴𝑋</a:t>
              </a:r>
              <a:r>
                <a:rPr lang="en-US" sz="1100" b="0" i="0">
                  <a:latin typeface="Cambria Math" panose="02040503050406030204" pitchFamily="18" charset="0"/>
                </a:rPr>
                <a:t>)</a:t>
              </a:r>
              <a:r>
                <a:rPr lang="en-US" sz="1100" b="0" i="0">
                  <a:latin typeface="Cambria Math"/>
                </a:rPr>
                <a:t>  −𝑉</a:t>
              </a:r>
              <a:r>
                <a:rPr lang="en-US"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a:t>
              </a:r>
              <a:r>
                <a:rPr lang="en-US" sz="1100" b="0" i="0">
                  <a:latin typeface="Cambria Math"/>
                </a:rPr>
                <a:t>𝐿</a:t>
              </a:r>
              <a:r>
                <a:rPr lang="en-US"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 </a:t>
              </a:r>
              <a:r>
                <a:rPr lang="en-US" sz="1100" b="0" i="0">
                  <a:latin typeface="Cambria Math"/>
                </a:rPr>
                <a:t>  ∗ </a:t>
              </a:r>
              <a:r>
                <a:rPr lang="en-US" sz="1100" b="0" i="0">
                  <a:latin typeface="Cambria Math" panose="02040503050406030204" pitchFamily="18" charset="0"/>
                </a:rPr>
                <a:t> </a:t>
              </a:r>
              <a:r>
                <a:rPr lang="en-US" sz="1100" b="0" i="0">
                  <a:latin typeface="Cambria Math"/>
                </a:rPr>
                <a:t>𝑉</a:t>
              </a:r>
              <a:r>
                <a:rPr lang="en-US"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/(𝑉_(𝐼𝑁_𝑀𝐴𝑋)</a:t>
              </a:r>
              <a:r>
                <a:rPr lang="en-US" sz="1100" b="0" i="0">
                  <a:latin typeface="Cambria Math"/>
                </a:rPr>
                <a:t>  ∗</a:t>
              </a:r>
              <a:r>
                <a:rPr lang="en-US" sz="1100" b="0" i="0">
                  <a:latin typeface="Cambria Math" panose="02040503050406030204" pitchFamily="18" charset="0"/>
                </a:rPr>
                <a:t>𝑓_𝑆𝑊 )</a:t>
              </a:r>
              <a:endParaRPr lang="en-US" sz="1100"/>
            </a:p>
          </xdr:txBody>
        </xdr:sp>
      </mc:Fallback>
    </mc:AlternateContent>
    <xdr:clientData/>
  </xdr:oneCellAnchor>
  <xdr:oneCellAnchor>
    <xdr:from>
      <xdr:col>5</xdr:col>
      <xdr:colOff>328618</xdr:colOff>
      <xdr:row>28</xdr:row>
      <xdr:rowOff>238124</xdr:rowOff>
    </xdr:from>
    <xdr:ext cx="3204235" cy="663246"/>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348168" y="6057899"/>
              <a:ext cx="3204235" cy="6632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200">
                  <a:latin typeface="Cambria Math" panose="02040503050406030204" pitchFamily="18" charset="0"/>
                  <a:ea typeface="Cambria Math" panose="02040503050406030204" pitchFamily="18" charset="0"/>
                </a:rPr>
                <a:t>  </a:t>
              </a:r>
              <a14:m>
                <m:oMath xmlns:m="http://schemas.openxmlformats.org/officeDocument/2006/math">
                  <m:sSub>
                    <m:sSubPr>
                      <m:ctrlPr>
                        <a:rPr lang="en-US" sz="120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𝐼</m:t>
                      </m:r>
                    </m:e>
                    <m:sub>
                      <m:r>
                        <a:rPr lang="en-US" sz="1200" b="0" i="1">
                          <a:latin typeface="Cambria Math"/>
                          <a:ea typeface="Cambria Math" panose="02040503050406030204" pitchFamily="18" charset="0"/>
                        </a:rPr>
                        <m:t>𝑅𝑀𝑆</m:t>
                      </m:r>
                    </m:sub>
                  </m:sSub>
                  <m:r>
                    <a:rPr lang="en-US" sz="1200" b="0" i="1">
                      <a:latin typeface="Cambria Math"/>
                      <a:ea typeface="Cambria Math" panose="02040503050406030204" pitchFamily="18" charset="0"/>
                    </a:rPr>
                    <m:t>=</m:t>
                  </m:r>
                  <m:rad>
                    <m:radPr>
                      <m:degHide m:val="on"/>
                      <m:ctrlPr>
                        <a:rPr lang="en-US" sz="1200" i="1">
                          <a:latin typeface="Cambria Math" panose="02040503050406030204" pitchFamily="18" charset="0"/>
                          <a:ea typeface="Cambria Math" panose="02040503050406030204" pitchFamily="18" charset="0"/>
                        </a:rPr>
                      </m:ctrlPr>
                    </m:radPr>
                    <m:deg/>
                    <m:e>
                      <m:sSup>
                        <m:sSupPr>
                          <m:ctrlPr>
                            <a:rPr lang="en-US" sz="1100" i="1">
                              <a:solidFill>
                                <a:schemeClr val="tx1"/>
                              </a:solidFill>
                              <a:effectLst/>
                              <a:latin typeface="Cambria Math" panose="02040503050406030204" pitchFamily="18" charset="0"/>
                              <a:ea typeface="+mn-ea"/>
                              <a:cs typeface="+mn-cs"/>
                            </a:rPr>
                          </m:ctrlPr>
                        </m:sSupPr>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𝑂𝑈𝑇</m:t>
                              </m:r>
                            </m:sub>
                          </m:sSub>
                        </m:e>
                        <m:sup>
                          <m:r>
                            <a:rPr lang="en-US" sz="1100" b="0" i="1">
                              <a:solidFill>
                                <a:schemeClr val="tx1"/>
                              </a:solidFill>
                              <a:effectLst/>
                              <a:latin typeface="Cambria Math"/>
                              <a:ea typeface="+mn-ea"/>
                              <a:cs typeface="+mn-cs"/>
                            </a:rPr>
                            <m:t>2</m:t>
                          </m:r>
                        </m:sup>
                      </m:sSup>
                      <m:r>
                        <a:rPr lang="en-US" sz="1200" b="0" i="1">
                          <a:latin typeface="Cambria Math" panose="02040503050406030204" pitchFamily="18" charset="0"/>
                          <a:ea typeface="Cambria Math" panose="02040503050406030204" pitchFamily="18" charset="0"/>
                        </a:rPr>
                        <m:t>+ </m:t>
                      </m:r>
                      <m:f>
                        <m:fPr>
                          <m:ctrlPr>
                            <a:rPr lang="en-US" sz="1200" b="0" i="1">
                              <a:latin typeface="Cambria Math" panose="02040503050406030204" pitchFamily="18" charset="0"/>
                              <a:ea typeface="Cambria Math" panose="02040503050406030204" pitchFamily="18" charset="0"/>
                            </a:rPr>
                          </m:ctrlPr>
                        </m:fPr>
                        <m:num>
                          <m:r>
                            <a:rPr lang="en-US" sz="1200" b="0" i="1">
                              <a:latin typeface="Cambria Math" panose="02040503050406030204" pitchFamily="18" charset="0"/>
                              <a:ea typeface="Cambria Math" panose="02040503050406030204" pitchFamily="18" charset="0"/>
                            </a:rPr>
                            <m:t>1</m:t>
                          </m:r>
                        </m:num>
                        <m:den>
                          <m:r>
                            <a:rPr lang="en-US" sz="1200" b="0" i="1">
                              <a:latin typeface="Cambria Math" panose="02040503050406030204" pitchFamily="18" charset="0"/>
                              <a:ea typeface="Cambria Math" panose="02040503050406030204" pitchFamily="18" charset="0"/>
                            </a:rPr>
                            <m:t>12</m:t>
                          </m:r>
                        </m:den>
                      </m:f>
                      <m:sSup>
                        <m:sSupPr>
                          <m:ctrlPr>
                            <a:rPr lang="en-US" sz="1200" b="0" i="1">
                              <a:latin typeface="Cambria Math" panose="02040503050406030204" pitchFamily="18" charset="0"/>
                              <a:ea typeface="Cambria Math" panose="02040503050406030204" pitchFamily="18" charset="0"/>
                            </a:rPr>
                          </m:ctrlPr>
                        </m:sSupPr>
                        <m:e>
                          <m:r>
                            <a:rPr lang="en-US" sz="1200" b="0" i="1">
                              <a:latin typeface="Cambria Math" panose="02040503050406030204" pitchFamily="18" charset="0"/>
                              <a:ea typeface="Cambria Math" panose="02040503050406030204" pitchFamily="18" charset="0"/>
                            </a:rPr>
                            <m:t>(</m:t>
                          </m:r>
                          <m:f>
                            <m:fPr>
                              <m:ctrlPr>
                                <a:rPr lang="en-US" sz="1200" b="0" i="1">
                                  <a:latin typeface="Cambria Math" panose="02040503050406030204" pitchFamily="18" charset="0"/>
                                  <a:ea typeface="Cambria Math" panose="02040503050406030204" pitchFamily="18" charset="0"/>
                                </a:rPr>
                              </m:ctrlPr>
                            </m:fPr>
                            <m:num>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𝑉</m:t>
                                  </m:r>
                                </m:e>
                                <m:sub>
                                  <m:r>
                                    <a:rPr lang="en-US" sz="1200" b="0" i="1">
                                      <a:latin typeface="Cambria Math"/>
                                      <a:ea typeface="Cambria Math" panose="02040503050406030204" pitchFamily="18" charset="0"/>
                                    </a:rPr>
                                    <m:t>𝑂𝑈𝑇</m:t>
                                  </m:r>
                                </m:sub>
                              </m:sSub>
                              <m:r>
                                <a:rPr lang="en-US" sz="1200" b="0" i="1">
                                  <a:latin typeface="Cambria Math" panose="02040503050406030204" pitchFamily="18" charset="0"/>
                                  <a:ea typeface="Cambria Math" panose="02040503050406030204" pitchFamily="18" charset="0"/>
                                </a:rPr>
                                <m:t> ∗</m:t>
                              </m:r>
                              <m:d>
                                <m:dPr>
                                  <m:ctrlPr>
                                    <a:rPr lang="en-US" sz="1200" b="0" i="1">
                                      <a:latin typeface="Cambria Math" panose="02040503050406030204" pitchFamily="18" charset="0"/>
                                      <a:ea typeface="Cambria Math" panose="02040503050406030204" pitchFamily="18" charset="0"/>
                                    </a:rPr>
                                  </m:ctrlPr>
                                </m:dPr>
                                <m:e>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𝑉</m:t>
                                      </m:r>
                                    </m:e>
                                    <m:sub>
                                      <m:r>
                                        <a:rPr lang="en-US" sz="1200" b="0" i="1">
                                          <a:latin typeface="Cambria Math"/>
                                          <a:ea typeface="Cambria Math" panose="02040503050406030204" pitchFamily="18" charset="0"/>
                                        </a:rPr>
                                        <m:t>𝐼𝑁</m:t>
                                      </m:r>
                                      <m:r>
                                        <a:rPr lang="en-US" sz="1200" b="0" i="1">
                                          <a:latin typeface="Cambria Math" panose="02040503050406030204" pitchFamily="18" charset="0"/>
                                          <a:ea typeface="Cambria Math" panose="02040503050406030204" pitchFamily="18" charset="0"/>
                                        </a:rPr>
                                        <m:t>_</m:t>
                                      </m:r>
                                      <m:r>
                                        <a:rPr lang="en-US" sz="1200" b="0" i="1">
                                          <a:latin typeface="Cambria Math"/>
                                          <a:ea typeface="Cambria Math" panose="02040503050406030204" pitchFamily="18" charset="0"/>
                                        </a:rPr>
                                        <m:t>𝑀𝐴𝑋</m:t>
                                      </m:r>
                                    </m:sub>
                                  </m:sSub>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𝑉</m:t>
                                      </m:r>
                                    </m:e>
                                    <m:sub>
                                      <m:r>
                                        <a:rPr lang="en-US" sz="1200" b="0" i="1">
                                          <a:latin typeface="Cambria Math"/>
                                          <a:ea typeface="Cambria Math" panose="02040503050406030204" pitchFamily="18" charset="0"/>
                                        </a:rPr>
                                        <m:t>𝑂𝑈𝑇</m:t>
                                      </m:r>
                                    </m:sub>
                                  </m:sSub>
                                </m:e>
                              </m:d>
                            </m:num>
                            <m:den>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𝑉</m:t>
                                  </m:r>
                                </m:e>
                                <m:sub>
                                  <m:r>
                                    <a:rPr lang="en-US" sz="1200" b="0" i="1">
                                      <a:latin typeface="Cambria Math"/>
                                      <a:ea typeface="Cambria Math" panose="02040503050406030204" pitchFamily="18" charset="0"/>
                                    </a:rPr>
                                    <m:t>𝐼𝑁</m:t>
                                  </m:r>
                                  <m:r>
                                    <a:rPr lang="en-US" sz="1200" b="0" i="1">
                                      <a:latin typeface="Cambria Math" panose="02040503050406030204" pitchFamily="18" charset="0"/>
                                      <a:ea typeface="Cambria Math" panose="02040503050406030204" pitchFamily="18" charset="0"/>
                                    </a:rPr>
                                    <m:t>_</m:t>
                                  </m:r>
                                  <m:r>
                                    <a:rPr lang="en-US" sz="1200" b="0" i="1">
                                      <a:latin typeface="Cambria Math"/>
                                      <a:ea typeface="Cambria Math" panose="02040503050406030204" pitchFamily="18" charset="0"/>
                                    </a:rPr>
                                    <m:t>𝑀𝐴𝑋</m:t>
                                  </m:r>
                                </m:sub>
                              </m:sSub>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𝐿</m:t>
                                  </m:r>
                                </m:e>
                                <m:sub>
                                  <m:r>
                                    <a:rPr lang="en-US" sz="1200" b="0" i="1">
                                      <a:latin typeface="Cambria Math"/>
                                      <a:ea typeface="Cambria Math" panose="02040503050406030204" pitchFamily="18" charset="0"/>
                                    </a:rPr>
                                    <m:t>𝑂𝑈𝑇</m:t>
                                  </m:r>
                                </m:sub>
                              </m:sSub>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r>
                                    <a:rPr lang="en-US" sz="1200" b="0" i="1">
                                      <a:latin typeface="Cambria Math"/>
                                      <a:ea typeface="Cambria Math" panose="02040503050406030204" pitchFamily="18" charset="0"/>
                                    </a:rPr>
                                    <m:t>𝐹</m:t>
                                  </m:r>
                                </m:e>
                                <m:sub>
                                  <m:r>
                                    <a:rPr lang="en-US" sz="1200" b="0" i="1">
                                      <a:latin typeface="Cambria Math"/>
                                      <a:ea typeface="Cambria Math" panose="02040503050406030204" pitchFamily="18" charset="0"/>
                                    </a:rPr>
                                    <m:t>𝑆𝑊</m:t>
                                  </m:r>
                                </m:sub>
                              </m:sSub>
                            </m:den>
                          </m:f>
                          <m:r>
                            <a:rPr lang="en-US" sz="1200" b="0" i="1">
                              <a:latin typeface="Cambria Math" panose="02040503050406030204" pitchFamily="18" charset="0"/>
                              <a:ea typeface="Cambria Math" panose="02040503050406030204" pitchFamily="18" charset="0"/>
                            </a:rPr>
                            <m:t>)</m:t>
                          </m:r>
                        </m:e>
                        <m:sup>
                          <m:r>
                            <a:rPr lang="en-US" sz="1200" b="0" i="1">
                              <a:latin typeface="Cambria Math" panose="02040503050406030204" pitchFamily="18" charset="0"/>
                              <a:ea typeface="Cambria Math" panose="02040503050406030204" pitchFamily="18" charset="0"/>
                            </a:rPr>
                            <m:t>2</m:t>
                          </m:r>
                        </m:sup>
                      </m:sSup>
                    </m:e>
                  </m:rad>
                </m:oMath>
              </a14:m>
              <a:endParaRPr lang="en-US" sz="1200">
                <a:latin typeface="Cambria Math" panose="02040503050406030204" pitchFamily="18"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348168" y="6057899"/>
              <a:ext cx="3204235" cy="6632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120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𝐼</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𝑅𝑀𝑆=</a:t>
              </a:r>
              <a:r>
                <a:rPr lang="en-US" sz="1200" i="0">
                  <a:latin typeface="Cambria Math" panose="02040503050406030204" pitchFamily="18" charset="0"/>
                  <a:ea typeface="Cambria Math" panose="02040503050406030204" pitchFamily="18" charset="0"/>
                </a:rPr>
                <a:t>√(</a:t>
              </a:r>
              <a:r>
                <a:rPr lang="en-US" sz="110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𝐼</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𝑂𝑈𝑇</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Cambria Math"/>
                  <a:ea typeface="+mn-ea"/>
                  <a:cs typeface="+mn-cs"/>
                </a:rPr>
                <a:t>2</a:t>
              </a:r>
              <a:r>
                <a:rPr lang="en-US" sz="1200" b="0" i="0">
                  <a:latin typeface="Cambria Math" panose="02040503050406030204" pitchFamily="18" charset="0"/>
                  <a:ea typeface="Cambria Math" panose="02040503050406030204" pitchFamily="18" charset="0"/>
                </a:rPr>
                <a:t>+ 1/12 〖((</a:t>
              </a:r>
              <a:r>
                <a:rPr lang="en-US" sz="1200" b="0" i="0">
                  <a:latin typeface="Cambria Math"/>
                  <a:ea typeface="Cambria Math" panose="02040503050406030204" pitchFamily="18" charset="0"/>
                </a:rPr>
                <a:t>𝑉</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𝑂𝑈𝑇</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𝑉</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𝐼𝑁</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𝑀𝐴𝑋</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𝑉</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𝑂𝑈𝑇</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𝑉</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𝐼𝑁</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𝑀𝐴𝑋</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𝐿</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𝑂𝑈𝑇</a:t>
              </a:r>
              <a:r>
                <a:rPr lang="en-US" sz="1200" b="0" i="0">
                  <a:latin typeface="Cambria Math" panose="02040503050406030204" pitchFamily="18" charset="0"/>
                  <a:ea typeface="Cambria Math" panose="02040503050406030204" pitchFamily="18" charset="0"/>
                </a:rPr>
                <a:t>  ∗</a:t>
              </a:r>
              <a:r>
                <a:rPr lang="en-US" sz="1200" b="0" i="0">
                  <a:latin typeface="Cambria Math"/>
                  <a:ea typeface="Cambria Math" panose="02040503050406030204" pitchFamily="18" charset="0"/>
                </a:rPr>
                <a:t>𝐹</a:t>
              </a:r>
              <a:r>
                <a:rPr lang="en-US" sz="1200" b="0" i="0">
                  <a:latin typeface="Cambria Math" panose="02040503050406030204" pitchFamily="18" charset="0"/>
                  <a:ea typeface="Cambria Math" panose="02040503050406030204" pitchFamily="18" charset="0"/>
                </a:rPr>
                <a:t>_</a:t>
              </a:r>
              <a:r>
                <a:rPr lang="en-US" sz="1200" b="0" i="0">
                  <a:latin typeface="Cambria Math"/>
                  <a:ea typeface="Cambria Math" panose="02040503050406030204" pitchFamily="18" charset="0"/>
                </a:rPr>
                <a:t>𝑆𝑊</a:t>
              </a:r>
              <a:r>
                <a:rPr lang="en-US" sz="1200" b="0" i="0">
                  <a:latin typeface="Cambria Math" panose="02040503050406030204" pitchFamily="18" charset="0"/>
                  <a:ea typeface="Cambria Math" panose="02040503050406030204" pitchFamily="18" charset="0"/>
                </a:rPr>
                <a:t> ))〗^2 )</a:t>
              </a:r>
              <a:endParaRPr lang="en-US" sz="1200">
                <a:latin typeface="Cambria Math" panose="02040503050406030204" pitchFamily="18" charset="0"/>
                <a:ea typeface="Cambria Math" panose="02040503050406030204" pitchFamily="18" charset="0"/>
              </a:endParaRPr>
            </a:p>
          </xdr:txBody>
        </xdr:sp>
      </mc:Fallback>
    </mc:AlternateContent>
    <xdr:clientData/>
  </xdr:oneCellAnchor>
  <xdr:oneCellAnchor>
    <xdr:from>
      <xdr:col>5</xdr:col>
      <xdr:colOff>161867</xdr:colOff>
      <xdr:row>29</xdr:row>
      <xdr:rowOff>385762</xdr:rowOff>
    </xdr:from>
    <xdr:ext cx="2185989" cy="448235"/>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4181417" y="6586537"/>
              <a:ext cx="2185989" cy="448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𝑃𝐸𝐴𝐾</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𝑂𝑈𝑇</m:t>
                        </m:r>
                      </m:sub>
                    </m:sSub>
                    <m:r>
                      <a:rPr lang="en-US" sz="1100" b="0" i="1">
                        <a:latin typeface="Cambria Math"/>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𝑅𝐼𝑃𝑃𝐿𝐸</m:t>
                            </m:r>
                          </m:sub>
                        </m:sSub>
                      </m:num>
                      <m:den>
                        <m:r>
                          <a:rPr lang="en-US" sz="1100" b="0" i="1">
                            <a:latin typeface="Cambria Math"/>
                          </a:rPr>
                          <m:t>2</m:t>
                        </m:r>
                      </m:den>
                    </m:f>
                  </m:oMath>
                </m:oMathPara>
              </a14:m>
              <a:endParaRPr lang="en-US" sz="1100"/>
            </a:p>
          </xdr:txBody>
        </xdr:sp>
      </mc:Choice>
      <mc:Fallback xmlns="">
        <xdr:sp macro="" textlink="">
          <xdr:nvSpPr>
            <xdr:cNvPr id="6" name="TextBox 5"/>
            <xdr:cNvSpPr txBox="1"/>
          </xdr:nvSpPr>
          <xdr:spPr>
            <a:xfrm>
              <a:off x="4181417" y="6586537"/>
              <a:ext cx="2185989" cy="4482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r>
                <a:rPr lang="en-US" sz="1100" b="0" i="0">
                  <a:latin typeface="Cambria Math"/>
                </a:rPr>
                <a:t>𝐼_𝑃𝐸𝐴𝐾=𝐼_𝑂𝑈𝑇+  𝐼_𝑅𝐼𝑃𝑃𝐿𝐸/2</a:t>
              </a:r>
              <a:endParaRPr lang="en-US" sz="1100"/>
            </a:p>
          </xdr:txBody>
        </xdr:sp>
      </mc:Fallback>
    </mc:AlternateContent>
    <xdr:clientData/>
  </xdr:oneCellAnchor>
  <xdr:oneCellAnchor>
    <xdr:from>
      <xdr:col>5</xdr:col>
      <xdr:colOff>91052</xdr:colOff>
      <xdr:row>30</xdr:row>
      <xdr:rowOff>390525</xdr:rowOff>
    </xdr:from>
    <xdr:ext cx="2384612" cy="453714"/>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366097" y="6962776"/>
              <a:ext cx="2384612" cy="453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𝑡</m:t>
                        </m:r>
                      </m:e>
                      <m:sub>
                        <m:r>
                          <a:rPr lang="en-US" sz="1100" b="0" i="1">
                            <a:solidFill>
                              <a:schemeClr val="tx1"/>
                            </a:solidFill>
                            <a:effectLst/>
                            <a:latin typeface="Cambria Math"/>
                            <a:ea typeface="+mn-ea"/>
                            <a:cs typeface="+mn-cs"/>
                          </a:rPr>
                          <m:t>𝑂𝑁</m:t>
                        </m:r>
                      </m:sub>
                    </m:sSub>
                    <m:r>
                      <a:rPr lang="en-US" sz="1100" b="0" i="1">
                        <a:latin typeface="Cambria Math"/>
                      </a:rPr>
                      <m:t>=</m:t>
                    </m:r>
                    <m:f>
                      <m:fPr>
                        <m:ctrlPr>
                          <a:rPr lang="en-US" sz="1100" b="0" i="1">
                            <a:latin typeface="Cambria Math" panose="02040503050406030204" pitchFamily="18" charset="0"/>
                          </a:rPr>
                        </m:ctrlPr>
                      </m:fPr>
                      <m:num>
                        <m:r>
                          <a:rPr lang="en-US" sz="1100" b="0" i="1">
                            <a:latin typeface="Cambria Math"/>
                          </a:rPr>
                          <m:t>1</m:t>
                        </m:r>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a:rPr>
                              <m:t>𝑆𝑊</m:t>
                            </m:r>
                          </m:sub>
                        </m:sSub>
                      </m:den>
                    </m:f>
                    <m:r>
                      <a:rPr lang="en-US" sz="1100" b="0" i="1">
                        <a:latin typeface="Cambria Math"/>
                      </a:rPr>
                      <m:t>∗</m:t>
                    </m:r>
                    <m:f>
                      <m:fPr>
                        <m:ctrlPr>
                          <a:rPr lang="en-US" sz="1100" b="0" i="1">
                            <a:latin typeface="Cambria Math" panose="02040503050406030204" pitchFamily="18" charset="0"/>
                            <a:ea typeface="Cambria Math"/>
                          </a:rPr>
                        </m:ctrlPr>
                      </m:fPr>
                      <m:num>
                        <m:sSub>
                          <m:sSubPr>
                            <m:ctrlPr>
                              <a:rPr lang="en-US" sz="1100" b="0" i="1">
                                <a:latin typeface="Cambria Math" panose="02040503050406030204" pitchFamily="18" charset="0"/>
                                <a:ea typeface="Cambria Math"/>
                              </a:rPr>
                            </m:ctrlPr>
                          </m:sSubPr>
                          <m:e>
                            <m:r>
                              <a:rPr lang="en-US" sz="1100" b="0" i="1">
                                <a:latin typeface="Cambria Math"/>
                                <a:ea typeface="Cambria Math"/>
                              </a:rPr>
                              <m:t>𝑉</m:t>
                            </m:r>
                          </m:e>
                          <m:sub>
                            <m:r>
                              <a:rPr lang="en-US" sz="1100" b="0" i="1">
                                <a:latin typeface="Cambria Math"/>
                                <a:ea typeface="Cambria Math"/>
                              </a:rPr>
                              <m:t>𝑂𝑈𝑇</m:t>
                            </m:r>
                          </m:sub>
                        </m:sSub>
                      </m:num>
                      <m:den>
                        <m:sSub>
                          <m:sSubPr>
                            <m:ctrlPr>
                              <a:rPr lang="en-US" sz="1100" b="0" i="1">
                                <a:latin typeface="Cambria Math" panose="02040503050406030204" pitchFamily="18" charset="0"/>
                                <a:ea typeface="Cambria Math"/>
                              </a:rPr>
                            </m:ctrlPr>
                          </m:sSubPr>
                          <m:e>
                            <m:r>
                              <a:rPr lang="en-US" sz="1100" b="0" i="1">
                                <a:latin typeface="Cambria Math"/>
                                <a:ea typeface="Cambria Math"/>
                              </a:rPr>
                              <m:t>𝑉</m:t>
                            </m:r>
                          </m:e>
                          <m:sub>
                            <m:r>
                              <a:rPr lang="en-US" sz="1100" b="0" i="1">
                                <a:latin typeface="Cambria Math"/>
                                <a:ea typeface="Cambria Math"/>
                              </a:rPr>
                              <m:t>𝐼𝑁</m:t>
                            </m:r>
                            <m:r>
                              <a:rPr lang="en-US" sz="1100" b="0" i="1">
                                <a:latin typeface="Cambria Math" panose="02040503050406030204" pitchFamily="18" charset="0"/>
                                <a:ea typeface="Cambria Math"/>
                              </a:rPr>
                              <m:t>_</m:t>
                            </m:r>
                            <m:r>
                              <a:rPr lang="en-US" sz="1100" b="0" i="1">
                                <a:latin typeface="Cambria Math"/>
                                <a:ea typeface="Cambria Math"/>
                              </a:rPr>
                              <m:t>𝑀𝐴𝑋</m:t>
                            </m:r>
                          </m:sub>
                        </m:sSub>
                      </m:den>
                    </m:f>
                  </m:oMath>
                </m:oMathPara>
              </a14:m>
              <a:endParaRPr lang="en-US" sz="1100"/>
            </a:p>
          </xdr:txBody>
        </xdr:sp>
      </mc:Choice>
      <mc:Fallback xmlns="">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4366097" y="6962776"/>
              <a:ext cx="2384612" cy="453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0" i="0">
                  <a:solidFill>
                    <a:schemeClr val="tx1"/>
                  </a:solidFill>
                  <a:effectLst/>
                  <a:latin typeface="Cambria Math"/>
                  <a:ea typeface="+mn-ea"/>
                  <a:cs typeface="+mn-cs"/>
                </a:rPr>
                <a:t>𝑡</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𝑂𝑁</a:t>
              </a:r>
              <a:r>
                <a:rPr lang="en-US" sz="1100" b="0" i="0">
                  <a:latin typeface="Cambria Math"/>
                </a:rPr>
                <a:t>=1</a:t>
              </a:r>
              <a:r>
                <a:rPr lang="en-US" sz="1100" b="0" i="0">
                  <a:latin typeface="Cambria Math" panose="02040503050406030204" pitchFamily="18" charset="0"/>
                </a:rPr>
                <a:t>/𝑓_</a:t>
              </a:r>
              <a:r>
                <a:rPr lang="en-US" sz="1100" b="0" i="0">
                  <a:latin typeface="Cambria Math"/>
                </a:rPr>
                <a:t>𝑆𝑊</a:t>
              </a:r>
              <a:r>
                <a:rPr lang="en-US" sz="1100" b="0" i="0">
                  <a:latin typeface="Cambria Math" panose="02040503050406030204" pitchFamily="18" charset="0"/>
                </a:rPr>
                <a:t> </a:t>
              </a:r>
              <a:r>
                <a:rPr lang="en-US" sz="1100" b="0" i="0">
                  <a:latin typeface="Cambria Math"/>
                </a:rPr>
                <a:t>∗</a:t>
              </a:r>
              <a:r>
                <a:rPr lang="en-US" sz="1100" b="0" i="0">
                  <a:latin typeface="Cambria Math"/>
                  <a:ea typeface="Cambria Math"/>
                </a:rPr>
                <a:t>𝑉</a:t>
              </a:r>
              <a:r>
                <a:rPr lang="en-US" sz="1100" b="0" i="0">
                  <a:latin typeface="Cambria Math" panose="02040503050406030204" pitchFamily="18" charset="0"/>
                  <a:ea typeface="Cambria Math"/>
                </a:rPr>
                <a:t>_</a:t>
              </a:r>
              <a:r>
                <a:rPr lang="en-US" sz="1100" b="0" i="0">
                  <a:latin typeface="Cambria Math"/>
                  <a:ea typeface="Cambria Math"/>
                </a:rPr>
                <a:t>𝑂𝑈𝑇</a:t>
              </a:r>
              <a:r>
                <a:rPr lang="en-US" sz="1100" b="0" i="0">
                  <a:latin typeface="Cambria Math" panose="02040503050406030204" pitchFamily="18" charset="0"/>
                  <a:ea typeface="Cambria Math"/>
                </a:rPr>
                <a:t>/</a:t>
              </a:r>
              <a:r>
                <a:rPr lang="en-US" sz="1100" b="0" i="0">
                  <a:latin typeface="Cambria Math"/>
                  <a:ea typeface="Cambria Math"/>
                </a:rPr>
                <a:t>𝑉</a:t>
              </a:r>
              <a:r>
                <a:rPr lang="en-US" sz="1100" b="0" i="0">
                  <a:latin typeface="Cambria Math" panose="02040503050406030204" pitchFamily="18" charset="0"/>
                  <a:ea typeface="Cambria Math"/>
                </a:rPr>
                <a:t>_(</a:t>
              </a:r>
              <a:r>
                <a:rPr lang="en-US" sz="1100" b="0" i="0">
                  <a:latin typeface="Cambria Math"/>
                  <a:ea typeface="Cambria Math"/>
                </a:rPr>
                <a:t>𝐼𝑁</a:t>
              </a:r>
              <a:r>
                <a:rPr lang="en-US" sz="1100" b="0" i="0">
                  <a:latin typeface="Cambria Math" panose="02040503050406030204" pitchFamily="18" charset="0"/>
                  <a:ea typeface="Cambria Math"/>
                </a:rPr>
                <a:t>_</a:t>
              </a:r>
              <a:r>
                <a:rPr lang="en-US" sz="1100" b="0" i="0">
                  <a:latin typeface="Cambria Math"/>
                  <a:ea typeface="Cambria Math"/>
                </a:rPr>
                <a:t>𝑀𝐴𝑋</a:t>
              </a:r>
              <a:r>
                <a:rPr lang="en-US" sz="1100" b="0" i="0">
                  <a:latin typeface="Cambria Math" panose="02040503050406030204" pitchFamily="18" charset="0"/>
                  <a:ea typeface="Cambria Math"/>
                </a:rPr>
                <a:t>) </a:t>
              </a:r>
              <a:endParaRPr lang="en-US" sz="1100"/>
            </a:p>
          </xdr:txBody>
        </xdr:sp>
      </mc:Fallback>
    </mc:AlternateContent>
    <xdr:clientData/>
  </xdr:oneCellAnchor>
  <xdr:oneCellAnchor>
    <xdr:from>
      <xdr:col>5</xdr:col>
      <xdr:colOff>65255</xdr:colOff>
      <xdr:row>31</xdr:row>
      <xdr:rowOff>413824</xdr:rowOff>
    </xdr:from>
    <xdr:ext cx="2711823" cy="359522"/>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964902" y="7742471"/>
              <a:ext cx="2711823" cy="359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14:m>
                <m:oMath xmlns:m="http://schemas.openxmlformats.org/officeDocument/2006/math">
                  <m:sSub>
                    <m:sSubPr>
                      <m:ctrlPr>
                        <a:rPr lang="en-US" sz="1100" i="1">
                          <a:latin typeface="Cambria Math" panose="02040503050406030204" pitchFamily="18" charset="0"/>
                        </a:rPr>
                      </m:ctrlPr>
                    </m:sSubPr>
                    <m:e>
                      <m:r>
                        <a:rPr lang="en-US" sz="1100" b="0" i="1">
                          <a:latin typeface="Cambria Math"/>
                        </a:rPr>
                        <m:t>𝑆𝐶</m:t>
                      </m:r>
                    </m:e>
                    <m:sub>
                      <m:r>
                        <a:rPr lang="en-US" sz="1100" b="0" i="1">
                          <a:latin typeface="Cambria Math"/>
                        </a:rPr>
                        <m:t>𝑖𝑑𝑒𝑎𝑙</m:t>
                      </m:r>
                    </m:sub>
                  </m:sSub>
                  <m:r>
                    <a:rPr lang="en-US" sz="1100" b="0" i="1">
                      <a:latin typeface="Cambria Math"/>
                    </a:rPr>
                    <m:t>=</m:t>
                  </m:r>
                  <m:f>
                    <m:fPr>
                      <m:ctrlPr>
                        <a:rPr lang="en-US" sz="1100" i="1">
                          <a:latin typeface="Cambria Math" panose="02040503050406030204" pitchFamily="18" charset="0"/>
                        </a:rPr>
                      </m:ctrlPr>
                    </m:fPr>
                    <m:num>
                      <m:sSub>
                        <m:sSubPr>
                          <m:ctrlPr>
                            <a:rPr lang="en-US" sz="110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𝐿</m:t>
                          </m:r>
                        </m:e>
                        <m:sub>
                          <m:r>
                            <a:rPr lang="en-US" sz="1100" b="0" i="1">
                              <a:latin typeface="Cambria Math"/>
                            </a:rPr>
                            <m:t>𝑂𝑈𝑇</m:t>
                          </m:r>
                        </m:sub>
                      </m:sSub>
                    </m:den>
                  </m:f>
                  <m:r>
                    <a:rPr lang="en-US" sz="1100" b="0" i="1">
                      <a:latin typeface="Cambria Math"/>
                    </a:rPr>
                    <m:t> </m:t>
                  </m:r>
                </m:oMath>
              </a14:m>
              <a:endParaRPr lang="en-US" sz="1100"/>
            </a:p>
          </xdr:txBody>
        </xdr:sp>
      </mc:Choice>
      <mc:Fallback xmlns="">
        <xdr:sp macro="" textlink="">
          <xdr:nvSpPr>
            <xdr:cNvPr id="8" name="TextBox 7"/>
            <xdr:cNvSpPr txBox="1"/>
          </xdr:nvSpPr>
          <xdr:spPr>
            <a:xfrm>
              <a:off x="3964902" y="7742471"/>
              <a:ext cx="2711823" cy="3595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r>
                <a:rPr lang="en-US" sz="1100" i="0">
                  <a:latin typeface="Cambria Math"/>
                </a:rPr>
                <a:t>〖</a:t>
              </a:r>
              <a:r>
                <a:rPr lang="en-US" sz="1100" b="0" i="0">
                  <a:latin typeface="Cambria Math"/>
                </a:rPr>
                <a:t>𝑆𝐶〗_𝑖𝑑𝑒𝑎𝑙=𝑉_𝑂𝑈𝑇/𝐿_𝑂𝑈𝑇   </a:t>
              </a:r>
              <a:endParaRPr lang="en-US" sz="1100"/>
            </a:p>
          </xdr:txBody>
        </xdr:sp>
      </mc:Fallback>
    </mc:AlternateContent>
    <xdr:clientData/>
  </xdr:oneCellAnchor>
  <xdr:oneCellAnchor>
    <xdr:from>
      <xdr:col>5</xdr:col>
      <xdr:colOff>38380</xdr:colOff>
      <xdr:row>42</xdr:row>
      <xdr:rowOff>0</xdr:rowOff>
    </xdr:from>
    <xdr:ext cx="2384612" cy="264560"/>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4313425" y="9379324"/>
              <a:ext cx="23846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𝑆𝐶</m:t>
                        </m:r>
                      </m:sub>
                    </m:sSub>
                    <m:r>
                      <a:rPr lang="en-US" sz="1100" b="0" i="1">
                        <a:latin typeface="Cambria Math"/>
                      </a:rPr>
                      <m:t>=</m:t>
                    </m:r>
                    <m:r>
                      <a:rPr lang="en-US" sz="1100" b="0" i="1">
                        <a:latin typeface="Cambria Math"/>
                      </a:rPr>
                      <m:t>𝑆𝐶</m:t>
                    </m:r>
                    <m:r>
                      <a:rPr lang="en-US" sz="1100" b="0" i="1">
                        <a:latin typeface="Cambria Math"/>
                        <a:ea typeface="Cambria Math"/>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𝑡</m:t>
                        </m:r>
                      </m:e>
                      <m:sub>
                        <m:r>
                          <a:rPr lang="en-US" sz="1100" b="0" i="1">
                            <a:solidFill>
                              <a:schemeClr val="tx1"/>
                            </a:solidFill>
                            <a:effectLst/>
                            <a:latin typeface="Cambria Math"/>
                            <a:ea typeface="+mn-ea"/>
                            <a:cs typeface="+mn-cs"/>
                          </a:rPr>
                          <m:t>𝑂𝑁</m:t>
                        </m:r>
                      </m:sub>
                    </m:sSub>
                  </m:oMath>
                </m:oMathPara>
              </a14:m>
              <a:endParaRPr lang="en-US" sz="1100"/>
            </a:p>
          </xdr:txBody>
        </xdr:sp>
      </mc:Choice>
      <mc:Fallback xmlns="">
        <xdr:sp macro="" textlink="">
          <xdr:nvSpPr>
            <xdr:cNvPr id="9" name="TextBox 8"/>
            <xdr:cNvSpPr txBox="1"/>
          </xdr:nvSpPr>
          <xdr:spPr>
            <a:xfrm>
              <a:off x="4313425" y="9379324"/>
              <a:ext cx="23846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0" i="0">
                  <a:latin typeface="Cambria Math"/>
                </a:rPr>
                <a:t>𝐼_𝑆𝐶=𝑆𝐶</a:t>
              </a:r>
              <a:r>
                <a:rPr lang="en-US" sz="1100" b="0" i="0">
                  <a:latin typeface="Cambria Math"/>
                  <a:ea typeface="Cambria Math"/>
                </a:rPr>
                <a:t>×</a:t>
              </a:r>
              <a:r>
                <a:rPr lang="en-US" sz="1100" b="0" i="0">
                  <a:solidFill>
                    <a:schemeClr val="tx1"/>
                  </a:solidFill>
                  <a:effectLst/>
                  <a:latin typeface="Cambria Math"/>
                  <a:ea typeface="+mn-ea"/>
                  <a:cs typeface="+mn-cs"/>
                </a:rPr>
                <a:t>𝑡_𝑂𝑁</a:t>
              </a:r>
              <a:endParaRPr lang="en-US" sz="1100"/>
            </a:p>
          </xdr:txBody>
        </xdr:sp>
      </mc:Fallback>
    </mc:AlternateContent>
    <xdr:clientData/>
  </xdr:oneCellAnchor>
  <xdr:oneCellAnchor>
    <xdr:from>
      <xdr:col>5</xdr:col>
      <xdr:colOff>144838</xdr:colOff>
      <xdr:row>43</xdr:row>
      <xdr:rowOff>23252</xdr:rowOff>
    </xdr:from>
    <xdr:ext cx="2384612" cy="267574"/>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044485" y="10119752"/>
              <a:ext cx="2384612" cy="267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14:m>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𝐿𝑀𝐴𝑋</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𝐻𝑆</m:t>
                      </m:r>
                      <m:r>
                        <a:rPr lang="en-US" sz="1100" b="0" i="1">
                          <a:latin typeface="Cambria Math"/>
                        </a:rPr>
                        <m:t>_</m:t>
                      </m:r>
                      <m:r>
                        <a:rPr lang="en-US" sz="1100" b="0" i="1">
                          <a:latin typeface="Cambria Math"/>
                        </a:rPr>
                        <m:t>𝐼𝐿</m:t>
                      </m:r>
                    </m:sub>
                  </m:sSub>
                </m:oMath>
              </a14:m>
              <a:r>
                <a:rPr lang="en-US" sz="1100"/>
                <a:t>-</a:t>
              </a:r>
              <a14:m>
                <m:oMath xmlns:m="http://schemas.openxmlformats.org/officeDocument/2006/math">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𝑆𝐶</m:t>
                      </m:r>
                    </m:sub>
                  </m:sSub>
                </m:oMath>
              </a14:m>
              <a:endParaRPr lang="en-US" sz="1100"/>
            </a:p>
          </xdr:txBody>
        </xdr:sp>
      </mc:Choice>
      <mc:Fallback xmlns="">
        <xdr:sp macro="" textlink="">
          <xdr:nvSpPr>
            <xdr:cNvPr id="10" name="TextBox 9"/>
            <xdr:cNvSpPr txBox="1"/>
          </xdr:nvSpPr>
          <xdr:spPr>
            <a:xfrm>
              <a:off x="4044485" y="10119752"/>
              <a:ext cx="2384612" cy="267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0" i="0">
                  <a:latin typeface="Cambria Math"/>
                </a:rPr>
                <a:t>𝐼_𝐿𝑀𝐴𝑋=𝐼_(𝐻𝑆_𝐼𝐿)</a:t>
              </a:r>
              <a:r>
                <a:rPr lang="en-US" sz="1100"/>
                <a:t>-</a:t>
              </a:r>
              <a:r>
                <a:rPr lang="en-US" sz="1100" b="0" i="0">
                  <a:solidFill>
                    <a:schemeClr val="tx1"/>
                  </a:solidFill>
                  <a:effectLst/>
                  <a:latin typeface="Cambria Math"/>
                  <a:ea typeface="+mn-ea"/>
                  <a:cs typeface="+mn-cs"/>
                </a:rPr>
                <a:t>𝐼_𝑆𝐶</a:t>
              </a:r>
              <a:endParaRPr lang="en-US" sz="1100"/>
            </a:p>
          </xdr:txBody>
        </xdr:sp>
      </mc:Fallback>
    </mc:AlternateContent>
    <xdr:clientData/>
  </xdr:oneCellAnchor>
  <xdr:oneCellAnchor>
    <xdr:from>
      <xdr:col>5</xdr:col>
      <xdr:colOff>355516</xdr:colOff>
      <xdr:row>44</xdr:row>
      <xdr:rowOff>29975</xdr:rowOff>
    </xdr:from>
    <xdr:ext cx="2384612" cy="267574"/>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255163" y="10440240"/>
              <a:ext cx="2384612" cy="267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𝑃𝐸𝐴𝐾</m:t>
                        </m:r>
                      </m:sub>
                    </m:sSub>
                    <m:r>
                      <a:rPr lang="en-US" sz="1100" b="0" i="1">
                        <a:latin typeface="Cambria Math"/>
                      </a:rPr>
                      <m:t>&lt;</m:t>
                    </m:r>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𝑀𝐴𝑋</m:t>
                        </m:r>
                      </m:sub>
                    </m:sSub>
                  </m:oMath>
                </m:oMathPara>
              </a14:m>
              <a:endParaRPr lang="en-US" sz="1100"/>
            </a:p>
          </xdr:txBody>
        </xdr:sp>
      </mc:Choice>
      <mc:Fallback xmlns="">
        <xdr:sp macro="" textlink="">
          <xdr:nvSpPr>
            <xdr:cNvPr id="11" name="TextBox 10"/>
            <xdr:cNvSpPr txBox="1"/>
          </xdr:nvSpPr>
          <xdr:spPr>
            <a:xfrm>
              <a:off x="4255163" y="10440240"/>
              <a:ext cx="2384612" cy="2675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0" i="0">
                  <a:latin typeface="Cambria Math"/>
                </a:rPr>
                <a:t>𝐼_𝑃𝐸𝐴𝐾&lt;𝐼_𝑀𝐴𝑋</a:t>
              </a:r>
              <a:endParaRPr lang="en-US" sz="1100"/>
            </a:p>
          </xdr:txBody>
        </xdr:sp>
      </mc:Fallback>
    </mc:AlternateContent>
    <xdr:clientData/>
  </xdr:oneCellAnchor>
  <xdr:oneCellAnchor>
    <xdr:from>
      <xdr:col>5</xdr:col>
      <xdr:colOff>316878</xdr:colOff>
      <xdr:row>45</xdr:row>
      <xdr:rowOff>0</xdr:rowOff>
    </xdr:from>
    <xdr:ext cx="2384612" cy="356060"/>
    <mc:AlternateContent xmlns:mc="http://schemas.openxmlformats.org/markup-compatibility/2006">
      <mc:Choice xmlns:a14="http://schemas.microsoft.com/office/drawing/2010/main" Requires="a14">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112371" y="13522817"/>
              <a:ext cx="2384612" cy="356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14:m>
                <m:oMath xmlns:m="http://schemas.openxmlformats.org/officeDocument/2006/math">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𝑆𝐶</m:t>
                      </m:r>
                    </m:sub>
                  </m:sSub>
                  <m:r>
                    <a:rPr lang="en-US" sz="1100" b="0" i="1">
                      <a:latin typeface="Cambria Math"/>
                    </a:rPr>
                    <m:t>=</m:t>
                  </m:r>
                  <m:f>
                    <m:fPr>
                      <m:ctrlPr>
                        <a:rPr lang="en-US" sz="1100" b="0" i="1">
                          <a:latin typeface="Cambria Math" panose="02040503050406030204" pitchFamily="18" charset="0"/>
                        </a:rPr>
                      </m:ctrlPr>
                    </m:fPr>
                    <m:num>
                      <m:r>
                        <a:rPr lang="en-US" sz="1100" b="0" i="1">
                          <a:latin typeface="Cambria Math" panose="02040503050406030204" pitchFamily="18" charset="0"/>
                        </a:rPr>
                        <m:t>−</m:t>
                      </m:r>
                      <m:r>
                        <a:rPr lang="en-US" sz="1100" b="0" i="1">
                          <a:latin typeface="Cambria Math"/>
                        </a:rPr>
                        <m:t>2</m:t>
                      </m:r>
                      <m:r>
                        <a:rPr lang="en-US" sz="1100" b="0" i="1">
                          <a:latin typeface="Cambria Math" panose="02040503050406030204" pitchFamily="18" charset="0"/>
                        </a:rPr>
                        <m:t>0245</m:t>
                      </m:r>
                    </m:num>
                    <m:den>
                      <m:sSub>
                        <m:sSubPr>
                          <m:ctrlPr>
                            <a:rPr lang="en-US" sz="1100" b="0" i="1">
                              <a:latin typeface="Cambria Math" panose="02040503050406030204" pitchFamily="18" charset="0"/>
                            </a:rPr>
                          </m:ctrlPr>
                        </m:sSubPr>
                        <m:e>
                          <m:r>
                            <a:rPr lang="en-US" sz="1100" b="0" i="1">
                              <a:latin typeface="Cambria Math"/>
                            </a:rPr>
                            <m:t>𝑓</m:t>
                          </m:r>
                        </m:e>
                        <m:sub>
                          <m:r>
                            <a:rPr lang="en-US" sz="1100" b="0" i="1">
                              <a:latin typeface="Cambria Math"/>
                            </a:rPr>
                            <m:t>𝑆𝑊</m:t>
                          </m:r>
                        </m:sub>
                      </m:sSub>
                    </m:den>
                  </m:f>
                  <m:r>
                    <a:rPr lang="en-US" sz="1100" b="0" i="0">
                      <a:latin typeface="Cambria Math"/>
                      <a:ea typeface="Cambria Math"/>
                    </a:rPr>
                    <m:t>+</m:t>
                  </m:r>
                  <m:f>
                    <m:fPr>
                      <m:ctrlPr>
                        <a:rPr lang="en-US" sz="1100" b="0" i="1">
                          <a:latin typeface="Cambria Math" panose="02040503050406030204" pitchFamily="18" charset="0"/>
                          <a:ea typeface="Cambria Math"/>
                        </a:rPr>
                      </m:ctrlPr>
                    </m:fPr>
                    <m:num>
                      <m:r>
                        <a:rPr lang="en-US" sz="1100" b="0" i="1">
                          <a:latin typeface="Cambria Math" panose="02040503050406030204" pitchFamily="18" charset="0"/>
                          <a:ea typeface="Cambria Math"/>
                        </a:rPr>
                        <m:t>428</m:t>
                      </m:r>
                    </m:num>
                    <m:den>
                      <m:r>
                        <a:rPr lang="en-US" sz="1100" b="0" i="1">
                          <a:latin typeface="Cambria Math"/>
                          <a:ea typeface="Cambria Math"/>
                        </a:rPr>
                        <m:t>𝑆𝐶</m:t>
                      </m:r>
                    </m:den>
                  </m:f>
                  <m:r>
                    <a:rPr lang="en-US" sz="1100" b="0" i="1">
                      <a:latin typeface="Cambria Math"/>
                      <a:ea typeface="Cambria Math"/>
                    </a:rPr>
                    <m:t>−</m:t>
                  </m:r>
                </m:oMath>
              </a14:m>
              <a:r>
                <a:rPr lang="en-US" sz="1100"/>
                <a:t>51.1</a:t>
              </a:r>
            </a:p>
          </xdr:txBody>
        </xdr:sp>
      </mc:Choice>
      <mc:Fallback>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6112371" y="13522817"/>
              <a:ext cx="2384612" cy="3560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0" i="0">
                  <a:solidFill>
                    <a:schemeClr val="tx1"/>
                  </a:solidFill>
                  <a:effectLst/>
                  <a:latin typeface="Cambria Math"/>
                  <a:ea typeface="+mn-ea"/>
                  <a:cs typeface="+mn-cs"/>
                </a:rPr>
                <a:t>𝑅</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𝑆𝐶</a:t>
              </a:r>
              <a:r>
                <a:rPr lang="en-US" sz="1100" b="0" i="0">
                  <a:latin typeface="Cambria Math"/>
                </a:rPr>
                <a:t>=</a:t>
              </a:r>
              <a:r>
                <a:rPr lang="en-US" sz="1100" b="0" i="0">
                  <a:latin typeface="Cambria Math" panose="02040503050406030204" pitchFamily="18" charset="0"/>
                </a:rPr>
                <a:t>(−</a:t>
              </a:r>
              <a:r>
                <a:rPr lang="en-US" sz="1100" b="0" i="0">
                  <a:latin typeface="Cambria Math"/>
                </a:rPr>
                <a:t>2</a:t>
              </a:r>
              <a:r>
                <a:rPr lang="en-US" sz="1100" b="0" i="0">
                  <a:latin typeface="Cambria Math" panose="02040503050406030204" pitchFamily="18" charset="0"/>
                </a:rPr>
                <a:t>0245)/</a:t>
              </a:r>
              <a:r>
                <a:rPr lang="en-US" sz="1100" b="0" i="0">
                  <a:latin typeface="Cambria Math"/>
                </a:rPr>
                <a:t>𝑓</a:t>
              </a:r>
              <a:r>
                <a:rPr lang="en-US" sz="1100" b="0" i="0">
                  <a:latin typeface="Cambria Math" panose="02040503050406030204" pitchFamily="18" charset="0"/>
                </a:rPr>
                <a:t>_</a:t>
              </a:r>
              <a:r>
                <a:rPr lang="en-US" sz="1100" b="0" i="0">
                  <a:latin typeface="Cambria Math"/>
                </a:rPr>
                <a:t>𝑆𝑊</a:t>
              </a:r>
              <a:r>
                <a:rPr lang="en-US" sz="1100" b="0" i="0">
                  <a:latin typeface="Cambria Math" panose="02040503050406030204" pitchFamily="18" charset="0"/>
                </a:rPr>
                <a:t> </a:t>
              </a:r>
              <a:r>
                <a:rPr lang="en-US" sz="1100" b="0" i="0">
                  <a:latin typeface="Cambria Math"/>
                  <a:ea typeface="Cambria Math"/>
                </a:rPr>
                <a:t>+</a:t>
              </a:r>
              <a:r>
                <a:rPr lang="en-US" sz="1100" b="0" i="0">
                  <a:latin typeface="Cambria Math" panose="02040503050406030204" pitchFamily="18" charset="0"/>
                  <a:ea typeface="Cambria Math"/>
                </a:rPr>
                <a:t>428/</a:t>
              </a:r>
              <a:r>
                <a:rPr lang="en-US" sz="1100" b="0" i="0">
                  <a:latin typeface="Cambria Math"/>
                  <a:ea typeface="Cambria Math"/>
                </a:rPr>
                <a:t>𝑆𝐶−</a:t>
              </a:r>
              <a:r>
                <a:rPr lang="en-US" sz="1100"/>
                <a:t>51.1</a:t>
              </a:r>
            </a:p>
          </xdr:txBody>
        </xdr:sp>
      </mc:Fallback>
    </mc:AlternateContent>
    <xdr:clientData/>
  </xdr:oneCellAnchor>
  <xdr:oneCellAnchor>
    <xdr:from>
      <xdr:col>5</xdr:col>
      <xdr:colOff>95247</xdr:colOff>
      <xdr:row>54</xdr:row>
      <xdr:rowOff>171444</xdr:rowOff>
    </xdr:from>
    <xdr:ext cx="3639671" cy="592470"/>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4181472" y="12558707"/>
              <a:ext cx="3639671"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𝐼𝑁𝑅𝑀𝑆</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𝑂𝑈𝑇</m:t>
                        </m:r>
                      </m:sub>
                    </m:sSub>
                    <m:r>
                      <a:rPr lang="en-US" sz="1100" b="0" i="1">
                        <a:latin typeface="Cambria Math"/>
                      </a:rPr>
                      <m:t>∗</m:t>
                    </m:r>
                    <m:rad>
                      <m:radPr>
                        <m:degHide m:val="on"/>
                        <m:ctrlPr>
                          <a:rPr lang="en-US" sz="1100" b="0" i="1">
                            <a:latin typeface="Cambria Math" panose="02040503050406030204" pitchFamily="18" charset="0"/>
                          </a:rPr>
                        </m:ctrlPr>
                      </m:radPr>
                      <m:deg/>
                      <m:e>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𝐼𝑁𝑀𝐼𝑁</m:t>
                                </m:r>
                              </m:sub>
                            </m:sSub>
                          </m:den>
                        </m:f>
                        <m:r>
                          <a:rPr lang="en-US" sz="1100" b="0" i="1">
                            <a:latin typeface="Cambria Math"/>
                          </a:rPr>
                          <m:t>∗</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𝐼𝑁𝑀𝐼𝑁</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𝐼𝑁𝑀𝐼𝑁</m:t>
                                </m:r>
                              </m:sub>
                            </m:sSub>
                          </m:den>
                        </m:f>
                      </m:e>
                    </m:rad>
                  </m:oMath>
                </m:oMathPara>
              </a14:m>
              <a:endParaRPr lang="en-US" sz="1100"/>
            </a:p>
          </xdr:txBody>
        </xdr:sp>
      </mc:Choice>
      <mc:Fallback xmlns="">
        <xdr:sp macro="" textlink="">
          <xdr:nvSpPr>
            <xdr:cNvPr id="13" name="TextBox 12"/>
            <xdr:cNvSpPr txBox="1"/>
          </xdr:nvSpPr>
          <xdr:spPr>
            <a:xfrm>
              <a:off x="4181472" y="12558707"/>
              <a:ext cx="3639671"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𝐼_𝐼𝑁𝑅𝑀𝑆=𝐼_𝑂𝑈𝑇∗√(𝑉_𝑂𝑈𝑇/𝑉_𝐼𝑁𝑀𝐼𝑁 ∗(𝑉_𝐼𝑁𝑀𝐼𝑁−𝑉_𝑂𝑈𝑇)/𝑉_𝐼𝑁𝑀𝐼𝑁</a:t>
              </a:r>
              <a:r>
                <a:rPr lang="en-US" sz="1100" b="0" i="0">
                  <a:solidFill>
                    <a:schemeClr val="tx1"/>
                  </a:solidFill>
                  <a:effectLst/>
                  <a:latin typeface="Cambria Math"/>
                  <a:ea typeface="+mn-ea"/>
                  <a:cs typeface="+mn-cs"/>
                </a:rPr>
                <a:t> )</a:t>
              </a:r>
              <a:endParaRPr lang="en-US" sz="1100"/>
            </a:p>
          </xdr:txBody>
        </xdr:sp>
      </mc:Fallback>
    </mc:AlternateContent>
    <xdr:clientData/>
  </xdr:oneCellAnchor>
  <xdr:oneCellAnchor>
    <xdr:from>
      <xdr:col>5</xdr:col>
      <xdr:colOff>380969</xdr:colOff>
      <xdr:row>55</xdr:row>
      <xdr:rowOff>547686</xdr:rowOff>
    </xdr:from>
    <xdr:ext cx="2357718" cy="454612"/>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4467194" y="13115924"/>
              <a:ext cx="2357718" cy="454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𝑉</m:t>
                        </m:r>
                      </m:e>
                      <m:sub>
                        <m:r>
                          <a:rPr lang="en-US" sz="1100" b="0" i="1">
                            <a:latin typeface="Cambria Math"/>
                            <a:ea typeface="Cambria Math"/>
                          </a:rPr>
                          <m:t>𝐼𝑁</m:t>
                        </m:r>
                      </m:sub>
                    </m:sSub>
                    <m:r>
                      <a:rPr lang="en-US" sz="1100" b="0" i="1">
                        <a:latin typeface="Cambria Math"/>
                        <a:ea typeface="Cambria Math"/>
                      </a:rPr>
                      <m:t>=</m:t>
                    </m:r>
                    <m:f>
                      <m:fPr>
                        <m:ctrlPr>
                          <a:rPr lang="en-US" sz="1100" b="0" i="1">
                            <a:latin typeface="Cambria Math" panose="02040503050406030204" pitchFamily="18" charset="0"/>
                            <a:ea typeface="Cambria Math"/>
                          </a:rPr>
                        </m:ctrlPr>
                      </m:fPr>
                      <m:num>
                        <m:sSub>
                          <m:sSubPr>
                            <m:ctrlPr>
                              <a:rPr lang="en-US" sz="1100" b="0" i="1">
                                <a:latin typeface="Cambria Math" panose="02040503050406030204" pitchFamily="18" charset="0"/>
                                <a:ea typeface="Cambria Math"/>
                              </a:rPr>
                            </m:ctrlPr>
                          </m:sSubPr>
                          <m:e>
                            <m:r>
                              <a:rPr lang="en-US" sz="1100" b="0" i="1">
                                <a:latin typeface="Cambria Math"/>
                                <a:ea typeface="Cambria Math"/>
                              </a:rPr>
                              <m:t>𝐼</m:t>
                            </m:r>
                          </m:e>
                          <m:sub>
                            <m:r>
                              <a:rPr lang="en-US" sz="1100" b="0" i="1">
                                <a:latin typeface="Cambria Math"/>
                                <a:ea typeface="Cambria Math"/>
                              </a:rPr>
                              <m:t>𝑂𝑈𝑇</m:t>
                            </m:r>
                          </m:sub>
                        </m:sSub>
                        <m:r>
                          <a:rPr lang="en-US" sz="1100" b="0" i="1">
                            <a:solidFill>
                              <a:schemeClr val="tx1"/>
                            </a:solidFill>
                            <a:effectLst/>
                            <a:latin typeface="Cambria Math"/>
                            <a:ea typeface="+mn-ea"/>
                            <a:cs typeface="+mn-cs"/>
                          </a:rPr>
                          <m:t>∗</m:t>
                        </m:r>
                        <m:r>
                          <a:rPr lang="en-US" sz="1100" b="0" i="1">
                            <a:solidFill>
                              <a:schemeClr val="tx1"/>
                            </a:solidFill>
                            <a:effectLst/>
                            <a:latin typeface="Cambria Math"/>
                            <a:ea typeface="+mn-ea"/>
                            <a:cs typeface="+mn-cs"/>
                          </a:rPr>
                          <m:t>𝐷</m:t>
                        </m:r>
                        <m:r>
                          <a:rPr lang="en-US" sz="1100" b="0" i="1">
                            <a:solidFill>
                              <a:schemeClr val="tx1"/>
                            </a:solidFill>
                            <a:effectLst/>
                            <a:latin typeface="Cambria Math"/>
                            <a:ea typeface="+mn-ea"/>
                            <a:cs typeface="+mn-cs"/>
                          </a:rPr>
                          <m:t>∗(1−</m:t>
                        </m:r>
                        <m:r>
                          <a:rPr lang="en-US" sz="1100" b="0" i="1">
                            <a:solidFill>
                              <a:schemeClr val="tx1"/>
                            </a:solidFill>
                            <a:effectLst/>
                            <a:latin typeface="Cambria Math"/>
                            <a:ea typeface="+mn-ea"/>
                            <a:cs typeface="+mn-cs"/>
                          </a:rPr>
                          <m:t>𝐷</m:t>
                        </m:r>
                        <m:r>
                          <a:rPr lang="en-US" sz="1100" b="0" i="1">
                            <a:solidFill>
                              <a:schemeClr val="tx1"/>
                            </a:solidFill>
                            <a:effectLst/>
                            <a:latin typeface="Cambria Math"/>
                            <a:ea typeface="+mn-ea"/>
                            <a:cs typeface="+mn-cs"/>
                          </a:rPr>
                          <m:t>)</m:t>
                        </m:r>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𝐶</m:t>
                            </m:r>
                          </m:e>
                          <m:sub>
                            <m:r>
                              <a:rPr lang="en-US" sz="1100" b="0" i="1">
                                <a:solidFill>
                                  <a:schemeClr val="tx1"/>
                                </a:solidFill>
                                <a:effectLst/>
                                <a:latin typeface="Cambria Math"/>
                                <a:ea typeface="+mn-ea"/>
                                <a:cs typeface="+mn-cs"/>
                              </a:rPr>
                              <m:t>𝐼𝑁</m:t>
                            </m:r>
                          </m:sub>
                        </m:sSub>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𝐹</m:t>
                            </m:r>
                          </m:e>
                          <m:sub>
                            <m:r>
                              <a:rPr lang="en-US" sz="1100" b="0" i="1">
                                <a:latin typeface="Cambria Math"/>
                                <a:ea typeface="Cambria Math"/>
                              </a:rPr>
                              <m:t>𝑆𝑊</m:t>
                            </m:r>
                          </m:sub>
                        </m:sSub>
                      </m:den>
                    </m:f>
                  </m:oMath>
                </m:oMathPara>
              </a14:m>
              <a:endParaRPr lang="en-US" sz="1100"/>
            </a:p>
          </xdr:txBody>
        </xdr:sp>
      </mc:Choice>
      <mc:Fallback xmlns="">
        <xdr:sp macro="" textlink="">
          <xdr:nvSpPr>
            <xdr:cNvPr id="16" name="TextBox 15"/>
            <xdr:cNvSpPr txBox="1"/>
          </xdr:nvSpPr>
          <xdr:spPr>
            <a:xfrm>
              <a:off x="4467194" y="13115924"/>
              <a:ext cx="2357718" cy="454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i="0">
                  <a:latin typeface="Cambria Math"/>
                  <a:ea typeface="Cambria Math"/>
                </a:rPr>
                <a:t>∆</a:t>
              </a:r>
              <a:r>
                <a:rPr lang="en-US" sz="1100" b="0" i="0">
                  <a:latin typeface="Cambria Math"/>
                  <a:ea typeface="Cambria Math"/>
                </a:rPr>
                <a:t>𝑉_𝐼𝑁=(𝐼_𝑂𝑈𝑇</a:t>
              </a:r>
              <a:r>
                <a:rPr lang="en-US" sz="1100" b="0" i="0">
                  <a:solidFill>
                    <a:schemeClr val="tx1"/>
                  </a:solidFill>
                  <a:effectLst/>
                  <a:latin typeface="Cambria Math"/>
                  <a:ea typeface="+mn-ea"/>
                  <a:cs typeface="+mn-cs"/>
                </a:rPr>
                <a:t>∗𝐷∗(1−𝐷)</a:t>
              </a:r>
              <a:r>
                <a:rPr lang="en-US" sz="1100" b="0" i="0">
                  <a:solidFill>
                    <a:schemeClr val="tx1"/>
                  </a:solidFill>
                  <a:effectLst/>
                  <a:latin typeface="Cambria Math"/>
                  <a:ea typeface="Cambria Math"/>
                  <a:cs typeface="+mn-cs"/>
                </a:rPr>
                <a:t>)/(</a:t>
              </a:r>
              <a:r>
                <a:rPr lang="en-US" sz="1100" b="0" i="0">
                  <a:solidFill>
                    <a:schemeClr val="tx1"/>
                  </a:solidFill>
                  <a:effectLst/>
                  <a:latin typeface="Cambria Math"/>
                  <a:ea typeface="+mn-ea"/>
                  <a:cs typeface="+mn-cs"/>
                </a:rPr>
                <a:t>𝐶_𝐼𝑁</a:t>
              </a:r>
              <a:r>
                <a:rPr lang="en-US" sz="1100" b="0" i="0">
                  <a:latin typeface="Cambria Math"/>
                  <a:ea typeface="Cambria Math"/>
                </a:rPr>
                <a:t>∗𝐹_𝑆𝑊 )</a:t>
              </a:r>
              <a:endParaRPr lang="en-US" sz="1100"/>
            </a:p>
          </xdr:txBody>
        </xdr:sp>
      </mc:Fallback>
    </mc:AlternateContent>
    <xdr:clientData/>
  </xdr:oneCellAnchor>
  <xdr:oneCellAnchor>
    <xdr:from>
      <xdr:col>5</xdr:col>
      <xdr:colOff>333367</xdr:colOff>
      <xdr:row>56</xdr:row>
      <xdr:rowOff>396273</xdr:rowOff>
    </xdr:from>
    <xdr:ext cx="2156012" cy="438005"/>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4419592" y="13540773"/>
              <a:ext cx="2156012"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𝑂𝑈𝑇</m:t>
                        </m:r>
                      </m:sub>
                    </m:sSub>
                    <m:r>
                      <a:rPr lang="en-US" sz="1100" b="0" i="1">
                        <a:latin typeface="Cambria Math"/>
                      </a:rPr>
                      <m:t>&gt; </m:t>
                    </m:r>
                    <m:f>
                      <m:fPr>
                        <m:ctrlPr>
                          <a:rPr lang="en-US" sz="1100" b="0" i="1">
                            <a:latin typeface="Cambria Math" panose="02040503050406030204" pitchFamily="18" charset="0"/>
                          </a:rPr>
                        </m:ctrlPr>
                      </m:fPr>
                      <m:num>
                        <m:r>
                          <a:rPr lang="en-US" sz="1100" b="0" i="1">
                            <a:latin typeface="Cambria Math"/>
                          </a:rPr>
                          <m:t>2∗</m:t>
                        </m:r>
                        <m:r>
                          <m:rPr>
                            <m:sty m:val="p"/>
                          </m:rPr>
                          <a:rPr lang="el-GR" sz="1100" b="0" i="1">
                            <a:latin typeface="Cambria Math"/>
                          </a:rPr>
                          <m:t>Δ</m:t>
                        </m:r>
                        <m:sSub>
                          <m:sSubPr>
                            <m:ctrlPr>
                              <a:rPr lang="el-GR" sz="1100" b="0" i="1">
                                <a:latin typeface="Cambria Math" panose="02040503050406030204" pitchFamily="18" charset="0"/>
                              </a:rPr>
                            </m:ctrlPr>
                          </m:sSubPr>
                          <m:e>
                            <m:r>
                              <a:rPr lang="en-US" sz="1100" b="0" i="1">
                                <a:latin typeface="Cambria Math"/>
                              </a:rPr>
                              <m:t>𝐼</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a:rPr>
                              <m:t>𝑆𝑊</m:t>
                            </m:r>
                          </m:sub>
                        </m:sSub>
                        <m:r>
                          <a:rPr lang="en-US" sz="1100" b="0" i="1">
                            <a:latin typeface="Cambria Math"/>
                          </a:rPr>
                          <m:t>∗</m:t>
                        </m:r>
                        <m:r>
                          <m:rPr>
                            <m:sty m:val="p"/>
                          </m:rPr>
                          <a:rPr lang="el-GR" sz="1100" b="0" i="1">
                            <a:latin typeface="Cambria Math"/>
                          </a:rPr>
                          <m:t>Δ</m:t>
                        </m:r>
                        <m:sSub>
                          <m:sSubPr>
                            <m:ctrlPr>
                              <a:rPr lang="el-GR"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den>
                    </m:f>
                  </m:oMath>
                </m:oMathPara>
              </a14:m>
              <a:endParaRPr lang="en-US" sz="1100"/>
            </a:p>
          </xdr:txBody>
        </xdr:sp>
      </mc:Choice>
      <mc:Fallback xmlns="">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4419592" y="13540773"/>
              <a:ext cx="2156012"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𝐶</a:t>
              </a:r>
              <a:r>
                <a:rPr lang="en-US" sz="1100" b="0" i="0">
                  <a:latin typeface="Cambria Math" panose="02040503050406030204" pitchFamily="18" charset="0"/>
                </a:rPr>
                <a:t>_</a:t>
              </a:r>
              <a:r>
                <a:rPr lang="en-US" sz="1100" b="0" i="0">
                  <a:latin typeface="Cambria Math"/>
                </a:rPr>
                <a:t>𝑂𝑈𝑇&gt;  </a:t>
              </a:r>
              <a:r>
                <a:rPr lang="en-US" sz="1100" b="0" i="0">
                  <a:latin typeface="Cambria Math" panose="02040503050406030204" pitchFamily="18" charset="0"/>
                </a:rPr>
                <a:t>(</a:t>
              </a:r>
              <a:r>
                <a:rPr lang="en-US" sz="1100" b="0" i="0">
                  <a:latin typeface="Cambria Math"/>
                </a:rPr>
                <a:t>2∗</a:t>
              </a:r>
              <a:r>
                <a:rPr lang="el-GR" sz="1100" b="0" i="0">
                  <a:latin typeface="Cambria Math"/>
                </a:rPr>
                <a:t>Δ</a:t>
              </a:r>
              <a:r>
                <a:rPr lang="en-US" sz="1100" b="0" i="0">
                  <a:latin typeface="Cambria Math"/>
                </a:rPr>
                <a:t>𝐼</a:t>
              </a:r>
              <a:r>
                <a:rPr lang="el-GR"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)/(𝑓_</a:t>
              </a:r>
              <a:r>
                <a:rPr lang="en-US" sz="1100" b="0" i="0">
                  <a:latin typeface="Cambria Math"/>
                </a:rPr>
                <a:t>𝑆𝑊∗</a:t>
              </a:r>
              <a:r>
                <a:rPr lang="el-GR" sz="1100" b="0" i="0">
                  <a:latin typeface="Cambria Math"/>
                </a:rPr>
                <a:t>Δ</a:t>
              </a:r>
              <a:r>
                <a:rPr lang="en-US" sz="1100" b="0" i="0">
                  <a:latin typeface="Cambria Math"/>
                </a:rPr>
                <a:t>𝑉</a:t>
              </a:r>
              <a:r>
                <a:rPr lang="el-GR" sz="1100" b="0" i="0">
                  <a:latin typeface="Cambria Math" panose="02040503050406030204" pitchFamily="18" charset="0"/>
                </a:rPr>
                <a:t>_</a:t>
              </a:r>
              <a:r>
                <a:rPr lang="en-US" sz="1100" b="0" i="0">
                  <a:latin typeface="Cambria Math"/>
                </a:rPr>
                <a:t>𝑂𝑈𝑇</a:t>
              </a:r>
              <a:r>
                <a:rPr lang="en-US" sz="1100" b="0" i="0">
                  <a:latin typeface="Cambria Math" panose="02040503050406030204" pitchFamily="18" charset="0"/>
                </a:rPr>
                <a:t> )</a:t>
              </a:r>
              <a:endParaRPr lang="en-US" sz="1100"/>
            </a:p>
          </xdr:txBody>
        </xdr:sp>
      </mc:Fallback>
    </mc:AlternateContent>
    <xdr:clientData/>
  </xdr:oneCellAnchor>
  <xdr:oneCellAnchor>
    <xdr:from>
      <xdr:col>5</xdr:col>
      <xdr:colOff>590530</xdr:colOff>
      <xdr:row>57</xdr:row>
      <xdr:rowOff>376238</xdr:rowOff>
    </xdr:from>
    <xdr:ext cx="2156012" cy="454612"/>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4676755" y="13939838"/>
              <a:ext cx="2156012" cy="454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𝑂𝑈𝑇</m:t>
                        </m:r>
                      </m:sub>
                    </m:sSub>
                    <m:r>
                      <a:rPr lang="en-US" sz="1100" b="0" i="1">
                        <a:latin typeface="Cambria Math"/>
                      </a:rPr>
                      <m:t>&gt; </m:t>
                    </m:r>
                    <m:f>
                      <m:fPr>
                        <m:ctrlPr>
                          <a:rPr lang="en-US" sz="1100" b="0" i="1">
                            <a:latin typeface="Cambria Math" panose="02040503050406030204" pitchFamily="18" charset="0"/>
                          </a:rPr>
                        </m:ctrlPr>
                      </m:fPr>
                      <m:num>
                        <m:r>
                          <a:rPr lang="en-US" sz="1100" b="0" i="1">
                            <a:latin typeface="Cambria Math"/>
                          </a:rPr>
                          <m:t>1</m:t>
                        </m:r>
                      </m:num>
                      <m:den>
                        <m:r>
                          <a:rPr lang="en-US" sz="1100" b="0" i="1">
                            <a:latin typeface="Cambria Math"/>
                          </a:rPr>
                          <m:t>8∗</m:t>
                        </m:r>
                        <m:sSub>
                          <m:sSubPr>
                            <m:ctrlPr>
                              <a:rPr lang="en-US" sz="1100" b="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a:rPr>
                              <m:t>𝑆𝑊</m:t>
                            </m:r>
                          </m:sub>
                        </m:sSub>
                      </m:den>
                    </m:f>
                    <m:r>
                      <a:rPr lang="en-US" sz="1100" b="0" i="1">
                        <a:latin typeface="Cambria Math"/>
                      </a:rPr>
                      <m:t>∗</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𝑅𝐼𝑃𝑃𝐿𝐸</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𝑂𝑈𝑇𝑅𝐼𝑃𝑃𝐿𝐸</m:t>
                            </m:r>
                          </m:sub>
                        </m:sSub>
                      </m:den>
                    </m:f>
                  </m:oMath>
                </m:oMathPara>
              </a14:m>
              <a:endParaRPr lang="en-US" sz="1100"/>
            </a:p>
          </xdr:txBody>
        </xdr:sp>
      </mc:Choice>
      <mc:Fallback xmlns="">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4676755" y="13939838"/>
              <a:ext cx="2156012" cy="454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𝐶</a:t>
              </a:r>
              <a:r>
                <a:rPr lang="en-US" sz="1100" b="0" i="0">
                  <a:latin typeface="Cambria Math" panose="02040503050406030204" pitchFamily="18" charset="0"/>
                </a:rPr>
                <a:t>_</a:t>
              </a:r>
              <a:r>
                <a:rPr lang="en-US" sz="1100" b="0" i="0">
                  <a:latin typeface="Cambria Math"/>
                </a:rPr>
                <a:t>𝑂𝑈𝑇&gt;  1</a:t>
              </a:r>
              <a:r>
                <a:rPr lang="en-US" sz="1100" b="0" i="0">
                  <a:latin typeface="Cambria Math" panose="02040503050406030204" pitchFamily="18" charset="0"/>
                </a:rPr>
                <a:t>/(</a:t>
              </a:r>
              <a:r>
                <a:rPr lang="en-US" sz="1100" b="0" i="0">
                  <a:latin typeface="Cambria Math"/>
                </a:rPr>
                <a:t>8∗</a:t>
              </a:r>
              <a:r>
                <a:rPr lang="en-US" sz="1100" b="0" i="0">
                  <a:latin typeface="Cambria Math" panose="02040503050406030204" pitchFamily="18" charset="0"/>
                </a:rPr>
                <a:t>𝑓_</a:t>
              </a:r>
              <a:r>
                <a:rPr lang="en-US" sz="1100" b="0" i="0">
                  <a:latin typeface="Cambria Math"/>
                </a:rPr>
                <a:t>𝑆𝑊</a:t>
              </a:r>
              <a:r>
                <a:rPr lang="en-US" sz="1100" b="0" i="0">
                  <a:latin typeface="Cambria Math" panose="02040503050406030204" pitchFamily="18" charset="0"/>
                </a:rPr>
                <a:t> )</a:t>
              </a:r>
              <a:r>
                <a:rPr lang="en-US" sz="1100" b="0" i="0">
                  <a:latin typeface="Cambria Math"/>
                </a:rPr>
                <a:t>∗𝐼</a:t>
              </a:r>
              <a:r>
                <a:rPr lang="en-US" sz="1100" b="0" i="0">
                  <a:latin typeface="Cambria Math" panose="02040503050406030204" pitchFamily="18" charset="0"/>
                </a:rPr>
                <a:t>_</a:t>
              </a:r>
              <a:r>
                <a:rPr lang="en-US" sz="1100" b="0" i="0">
                  <a:latin typeface="Cambria Math"/>
                </a:rPr>
                <a:t>𝑅𝐼𝑃𝑃𝐿𝐸</a:t>
              </a:r>
              <a:r>
                <a:rPr lang="en-US" sz="1100" b="0" i="0">
                  <a:latin typeface="Cambria Math" panose="02040503050406030204" pitchFamily="18" charset="0"/>
                </a:rPr>
                <a:t>/</a:t>
              </a:r>
              <a:r>
                <a:rPr lang="en-US" sz="1100" b="0" i="0">
                  <a:latin typeface="Cambria Math"/>
                </a:rPr>
                <a:t>𝑉</a:t>
              </a:r>
              <a:r>
                <a:rPr lang="en-US" sz="1100" b="0" i="0">
                  <a:latin typeface="Cambria Math" panose="02040503050406030204" pitchFamily="18" charset="0"/>
                </a:rPr>
                <a:t>_</a:t>
              </a:r>
              <a:r>
                <a:rPr lang="en-US" sz="1100" b="0" i="0">
                  <a:latin typeface="Cambria Math"/>
                </a:rPr>
                <a:t>𝑂𝑈𝑇𝑅𝐼𝑃𝑃𝐿𝐸</a:t>
              </a:r>
              <a:r>
                <a:rPr lang="en-US" sz="1100" b="0" i="0">
                  <a:latin typeface="Cambria Math" panose="02040503050406030204" pitchFamily="18" charset="0"/>
                </a:rPr>
                <a:t> </a:t>
              </a:r>
              <a:endParaRPr lang="en-US" sz="1100"/>
            </a:p>
          </xdr:txBody>
        </xdr:sp>
      </mc:Fallback>
    </mc:AlternateContent>
    <xdr:clientData/>
  </xdr:oneCellAnchor>
  <xdr:oneCellAnchor>
    <xdr:from>
      <xdr:col>5</xdr:col>
      <xdr:colOff>166686</xdr:colOff>
      <xdr:row>58</xdr:row>
      <xdr:rowOff>338137</xdr:rowOff>
    </xdr:from>
    <xdr:ext cx="2469776" cy="475128"/>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4252911" y="14330362"/>
              <a:ext cx="2469776" cy="475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𝐸𝑆𝑅</m:t>
                        </m:r>
                      </m:sub>
                    </m:sSub>
                    <m:r>
                      <a:rPr lang="en-US" sz="1100" b="0" i="1">
                        <a:latin typeface="Cambria Math"/>
                      </a:rPr>
                      <m:t>&lt;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𝑂𝑈𝑇𝑅𝐼𝑃𝑃𝐿𝐸</m:t>
                            </m:r>
                          </m:sub>
                        </m:sSub>
                      </m:num>
                      <m:den>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𝑅𝐼𝑃𝑃𝐿𝐸</m:t>
                            </m:r>
                          </m:sub>
                        </m:sSub>
                      </m:den>
                    </m:f>
                  </m:oMath>
                </m:oMathPara>
              </a14:m>
              <a:endParaRPr lang="en-US" sz="1100"/>
            </a:p>
          </xdr:txBody>
        </xdr:sp>
      </mc:Choice>
      <mc:Fallback xmlns="">
        <xdr:sp macro="" textlink="">
          <xdr:nvSpPr>
            <xdr:cNvPr id="20" name="TextBox 19"/>
            <xdr:cNvSpPr txBox="1"/>
          </xdr:nvSpPr>
          <xdr:spPr>
            <a:xfrm>
              <a:off x="4252911" y="14330362"/>
              <a:ext cx="2469776" cy="475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r>
                <a:rPr lang="en-US" sz="1100" b="0" i="0">
                  <a:latin typeface="Cambria Math"/>
                </a:rPr>
                <a:t>𝑅_𝐸𝑆𝑅&lt;  𝑉_𝑂𝑈𝑇𝑅𝐼𝑃𝑃𝐿𝐸/𝐼_𝑅𝐼𝑃𝑃𝐿𝐸 </a:t>
              </a:r>
              <a:endParaRPr lang="en-US" sz="1100"/>
            </a:p>
          </xdr:txBody>
        </xdr:sp>
      </mc:Fallback>
    </mc:AlternateContent>
    <xdr:clientData/>
  </xdr:oneCellAnchor>
  <xdr:oneCellAnchor>
    <xdr:from>
      <xdr:col>5</xdr:col>
      <xdr:colOff>442959</xdr:colOff>
      <xdr:row>59</xdr:row>
      <xdr:rowOff>414001</xdr:rowOff>
    </xdr:from>
    <xdr:ext cx="2658036" cy="476221"/>
    <mc:AlternateContent xmlns:mc="http://schemas.openxmlformats.org/markup-compatibility/2006" xmlns:a14="http://schemas.microsoft.com/office/drawing/2010/main">
      <mc:Choice Requires="a14">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4529184" y="14768176"/>
              <a:ext cx="2658036" cy="476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𝑂𝑈𝑇</m:t>
                        </m:r>
                      </m:sub>
                    </m:sSub>
                    <m:r>
                      <a:rPr lang="en-US" sz="1100" b="0" i="1">
                        <a:latin typeface="Cambria Math"/>
                      </a:rPr>
                      <m:t>𝑅𝑀𝑆</m:t>
                    </m:r>
                    <m:r>
                      <a:rPr lang="en-US" sz="1100" b="0" i="1">
                        <a:latin typeface="Cambria Math"/>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𝐼𝑁𝑀𝐴𝑋</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r>
                          <a:rPr lang="en-US" sz="1100" b="0" i="1">
                            <a:latin typeface="Cambria Math"/>
                          </a:rPr>
                          <m:t>)</m:t>
                        </m:r>
                      </m:num>
                      <m:den>
                        <m:rad>
                          <m:radPr>
                            <m:degHide m:val="on"/>
                            <m:ctrlPr>
                              <a:rPr lang="en-US" sz="1100" b="0" i="1">
                                <a:latin typeface="Cambria Math" panose="02040503050406030204" pitchFamily="18" charset="0"/>
                              </a:rPr>
                            </m:ctrlPr>
                          </m:radPr>
                          <m:deg/>
                          <m:e>
                            <m:r>
                              <a:rPr lang="en-US" sz="1100" b="0" i="1">
                                <a:latin typeface="Cambria Math"/>
                              </a:rPr>
                              <m:t>12</m:t>
                            </m:r>
                          </m:e>
                        </m:rad>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𝐼𝑁𝑀𝐴𝑋</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𝐿</m:t>
                            </m:r>
                          </m:e>
                          <m:sub>
                            <m:r>
                              <a:rPr lang="en-US" sz="1100" b="0" i="1">
                                <a:latin typeface="Cambria Math"/>
                              </a:rPr>
                              <m:t>𝑂𝑈𝑇</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𝐹</m:t>
                            </m:r>
                          </m:e>
                          <m:sub>
                            <m:r>
                              <a:rPr lang="en-US" sz="1100" b="0" i="1">
                                <a:latin typeface="Cambria Math"/>
                              </a:rPr>
                              <m:t>𝑆𝑊</m:t>
                            </m:r>
                          </m:sub>
                        </m:sSub>
                      </m:den>
                    </m:f>
                  </m:oMath>
                </m:oMathPara>
              </a14:m>
              <a:endParaRPr lang="en-US" sz="1100"/>
            </a:p>
          </xdr:txBody>
        </xdr:sp>
      </mc:Choice>
      <mc:Fallback xmlns="">
        <xdr:sp macro="" textlink="">
          <xdr:nvSpPr>
            <xdr:cNvPr id="21" name="TextBox 20"/>
            <xdr:cNvSpPr txBox="1"/>
          </xdr:nvSpPr>
          <xdr:spPr>
            <a:xfrm>
              <a:off x="4529184" y="14768176"/>
              <a:ext cx="2658036" cy="476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𝐶_𝑂𝑈𝑇 𝑅𝑀𝑆=  (𝑉_𝑂𝑈𝑇∗(𝑉_𝐼𝑁𝑀𝐴𝑋−𝑉_𝑂𝑈𝑇))/(√12∗𝑉_𝐼𝑁𝑀𝐴𝑋∗𝐿_𝑂𝑈𝑇∗𝐹_𝑆𝑊 )</a:t>
              </a:r>
              <a:endParaRPr lang="en-US" sz="1100"/>
            </a:p>
          </xdr:txBody>
        </xdr:sp>
      </mc:Fallback>
    </mc:AlternateContent>
    <xdr:clientData/>
  </xdr:oneCellAnchor>
  <xdr:oneCellAnchor>
    <xdr:from>
      <xdr:col>5</xdr:col>
      <xdr:colOff>438137</xdr:colOff>
      <xdr:row>84</xdr:row>
      <xdr:rowOff>157156</xdr:rowOff>
    </xdr:from>
    <xdr:ext cx="2811569" cy="438005"/>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5985049" y="24574774"/>
              <a:ext cx="2811569"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𝐵𝑂𝑇𝑇𝑂𝑀</m:t>
                        </m:r>
                      </m:sub>
                    </m:sSub>
                    <m:r>
                      <a:rPr lang="en-US" sz="1100" b="0" i="1">
                        <a:latin typeface="Cambria Math"/>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𝑅𝐸𝐹</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𝑅𝐸𝐹</m:t>
                            </m:r>
                          </m:sub>
                        </m:sSub>
                      </m:den>
                    </m:f>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𝑇𝑂𝑃</m:t>
                        </m:r>
                      </m:sub>
                    </m:sSub>
                  </m:oMath>
                </m:oMathPara>
              </a14:m>
              <a:endParaRPr lang="en-US" sz="1100"/>
            </a:p>
          </xdr:txBody>
        </xdr:sp>
      </mc:Choice>
      <mc:Fallback xmlns="">
        <xdr:sp macro="" textlink="">
          <xdr:nvSpPr>
            <xdr:cNvPr id="22" name="TextBox 21"/>
            <xdr:cNvSpPr txBox="1"/>
          </xdr:nvSpPr>
          <xdr:spPr>
            <a:xfrm>
              <a:off x="5985049" y="24574774"/>
              <a:ext cx="2811569"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𝑅_𝐵𝑂𝑇𝑇𝑂𝑀=  𝑉_𝑅𝐸𝐹/(𝑉_𝑂𝑈𝑇−𝑉_𝑅𝐸𝐹 )∗𝑅_𝑇𝑂𝑃</a:t>
              </a:r>
              <a:endParaRPr lang="en-US" sz="1100"/>
            </a:p>
          </xdr:txBody>
        </xdr:sp>
      </mc:Fallback>
    </mc:AlternateContent>
    <xdr:clientData/>
  </xdr:oneCellAnchor>
  <xdr:oneCellAnchor>
    <xdr:from>
      <xdr:col>5</xdr:col>
      <xdr:colOff>0</xdr:colOff>
      <xdr:row>73</xdr:row>
      <xdr:rowOff>174435</xdr:rowOff>
    </xdr:from>
    <xdr:ext cx="2483225" cy="436914"/>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4086225" y="18648173"/>
              <a:ext cx="2483225" cy="436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𝐹</m:t>
                        </m:r>
                      </m:e>
                      <m:sub>
                        <m:r>
                          <a:rPr lang="en-US" sz="1100" b="0" i="1">
                            <a:latin typeface="Cambria Math"/>
                          </a:rPr>
                          <m:t>𝑃𝑀𝑂𝐷</m:t>
                        </m:r>
                      </m:sub>
                    </m:sSub>
                    <m:r>
                      <a:rPr lang="en-US" sz="1100" b="0" i="1">
                        <a:latin typeface="Cambria Math"/>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𝑂𝑈𝑇</m:t>
                            </m:r>
                          </m:sub>
                        </m:sSub>
                      </m:num>
                      <m:den>
                        <m:r>
                          <a:rPr lang="en-US" sz="1100" b="0" i="1">
                            <a:latin typeface="Cambria Math"/>
                          </a:rPr>
                          <m:t>2</m:t>
                        </m:r>
                        <m:r>
                          <m:rPr>
                            <m:sty m:val="p"/>
                          </m:rPr>
                          <a:rPr lang="el-GR" sz="1100" b="0" i="1">
                            <a:latin typeface="Cambria Math"/>
                          </a:rPr>
                          <m:t>π</m:t>
                        </m:r>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𝑂𝑈𝑇</m:t>
                            </m:r>
                          </m:sub>
                        </m:sSub>
                      </m:den>
                    </m:f>
                  </m:oMath>
                </m:oMathPara>
              </a14:m>
              <a:endParaRPr lang="en-US" sz="1100"/>
            </a:p>
          </xdr:txBody>
        </xdr:sp>
      </mc:Choice>
      <mc:Fallback xmlns="">
        <xdr:sp macro="" textlink="">
          <xdr:nvSpPr>
            <xdr:cNvPr id="23" name="TextBox 22"/>
            <xdr:cNvSpPr txBox="1"/>
          </xdr:nvSpPr>
          <xdr:spPr>
            <a:xfrm>
              <a:off x="4086225" y="18648173"/>
              <a:ext cx="2483225" cy="436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𝐹_𝑃𝑀𝑂𝐷=  𝐼_𝑂𝑈𝑇/(2</a:t>
              </a:r>
              <a:r>
                <a:rPr lang="el-GR" sz="1100" b="0" i="0">
                  <a:latin typeface="Cambria Math"/>
                </a:rPr>
                <a:t>π</a:t>
              </a:r>
              <a:r>
                <a:rPr lang="en-US" sz="1100" b="0" i="0">
                  <a:latin typeface="Cambria Math"/>
                </a:rPr>
                <a:t>∗𝑉_𝑂𝑈𝑇∗𝐶_𝑂𝑈𝑇 )</a:t>
              </a:r>
              <a:endParaRPr lang="en-US" sz="1100"/>
            </a:p>
          </xdr:txBody>
        </xdr:sp>
      </mc:Fallback>
    </mc:AlternateContent>
    <xdr:clientData/>
  </xdr:oneCellAnchor>
  <xdr:oneCellAnchor>
    <xdr:from>
      <xdr:col>5</xdr:col>
      <xdr:colOff>0</xdr:colOff>
      <xdr:row>74</xdr:row>
      <xdr:rowOff>426300</xdr:rowOff>
    </xdr:from>
    <xdr:ext cx="2483225" cy="438005"/>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4086225" y="19081013"/>
              <a:ext cx="2483225"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𝐹</m:t>
                        </m:r>
                      </m:e>
                      <m:sub>
                        <m:r>
                          <a:rPr lang="en-US" sz="1100" b="0" i="1">
                            <a:latin typeface="Cambria Math"/>
                          </a:rPr>
                          <m:t>𝑍𝐸𝑆𝑅</m:t>
                        </m:r>
                      </m:sub>
                    </m:sSub>
                    <m:r>
                      <a:rPr lang="en-US" sz="1100" b="0" i="1">
                        <a:latin typeface="Cambria Math"/>
                      </a:rPr>
                      <m:t>= </m:t>
                    </m:r>
                    <m:f>
                      <m:fPr>
                        <m:ctrlPr>
                          <a:rPr lang="en-US" sz="1100" b="0" i="1">
                            <a:latin typeface="Cambria Math" panose="02040503050406030204" pitchFamily="18" charset="0"/>
                          </a:rPr>
                        </m:ctrlPr>
                      </m:fPr>
                      <m:num>
                        <m:r>
                          <a:rPr lang="en-US" sz="1100" b="0" i="1">
                            <a:latin typeface="Cambria Math"/>
                          </a:rPr>
                          <m:t>1</m:t>
                        </m:r>
                      </m:num>
                      <m:den>
                        <m:r>
                          <a:rPr lang="en-US" sz="1100" b="0" i="1">
                            <a:latin typeface="Cambria Math"/>
                          </a:rPr>
                          <m:t>2</m:t>
                        </m:r>
                        <m:r>
                          <m:rPr>
                            <m:sty m:val="p"/>
                          </m:rPr>
                          <a:rPr lang="el-GR" sz="1100" b="0" i="1">
                            <a:latin typeface="Cambria Math"/>
                          </a:rPr>
                          <m:t>π</m:t>
                        </m:r>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𝐸𝑆𝑅</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𝑂𝑈𝑇</m:t>
                            </m:r>
                          </m:sub>
                        </m:sSub>
                      </m:den>
                    </m:f>
                  </m:oMath>
                </m:oMathPara>
              </a14:m>
              <a:endParaRPr lang="en-US" sz="1100"/>
            </a:p>
          </xdr:txBody>
        </xdr:sp>
      </mc:Choice>
      <mc:Fallback xmlns="">
        <xdr:sp macro="" textlink="">
          <xdr:nvSpPr>
            <xdr:cNvPr id="24" name="TextBox 23"/>
            <xdr:cNvSpPr txBox="1"/>
          </xdr:nvSpPr>
          <xdr:spPr>
            <a:xfrm>
              <a:off x="4086225" y="19081013"/>
              <a:ext cx="2483225"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𝐹_𝑍𝐸𝑆𝑅=  1/(2</a:t>
              </a:r>
              <a:r>
                <a:rPr lang="el-GR" sz="1100" b="0" i="0">
                  <a:latin typeface="Cambria Math"/>
                </a:rPr>
                <a:t>π</a:t>
              </a:r>
              <a:r>
                <a:rPr lang="en-US" sz="1100" b="0" i="0">
                  <a:latin typeface="Cambria Math"/>
                </a:rPr>
                <a:t>∗𝑅_𝐸𝑆𝑅∗𝐶_𝑂𝑈𝑇 )</a:t>
              </a:r>
              <a:endParaRPr lang="en-US" sz="1100"/>
            </a:p>
          </xdr:txBody>
        </xdr:sp>
      </mc:Fallback>
    </mc:AlternateContent>
    <xdr:clientData/>
  </xdr:oneCellAnchor>
  <xdr:oneCellAnchor>
    <xdr:from>
      <xdr:col>5</xdr:col>
      <xdr:colOff>85731</xdr:colOff>
      <xdr:row>76</xdr:row>
      <xdr:rowOff>51764</xdr:rowOff>
    </xdr:from>
    <xdr:ext cx="2554942" cy="47211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4171956" y="19558964"/>
              <a:ext cx="2554942" cy="472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𝐶𝑂𝑀𝑃</m:t>
                        </m:r>
                      </m:sub>
                    </m:sSub>
                    <m:r>
                      <a:rPr lang="en-US" sz="1100" b="0" i="1">
                        <a:latin typeface="Cambria Math"/>
                      </a:rPr>
                      <m:t>= </m:t>
                    </m:r>
                    <m:f>
                      <m:fPr>
                        <m:ctrlPr>
                          <a:rPr lang="en-US" sz="1100" b="0" i="1">
                            <a:latin typeface="Cambria Math" panose="02040503050406030204" pitchFamily="18" charset="0"/>
                          </a:rPr>
                        </m:ctrlPr>
                      </m:fPr>
                      <m:num>
                        <m:r>
                          <a:rPr lang="en-US" sz="1100" b="0" i="1">
                            <a:latin typeface="Cambria Math"/>
                          </a:rPr>
                          <m:t>2</m:t>
                        </m:r>
                        <m:r>
                          <a:rPr lang="en-US" sz="1100" b="0" i="1">
                            <a:latin typeface="Cambria Math"/>
                            <a:ea typeface="Cambria Math"/>
                          </a:rPr>
                          <m:t>𝜋</m:t>
                        </m:r>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𝑓</m:t>
                            </m:r>
                          </m:e>
                          <m:sub>
                            <m:r>
                              <a:rPr lang="en-US" sz="1100" b="0" i="1">
                                <a:latin typeface="Cambria Math"/>
                                <a:ea typeface="Cambria Math"/>
                              </a:rPr>
                              <m:t>𝐶𝑂</m:t>
                            </m:r>
                          </m:sub>
                        </m:sSub>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𝑉</m:t>
                            </m:r>
                          </m:e>
                          <m:sub>
                            <m:r>
                              <a:rPr lang="en-US" sz="1100" b="0" i="1">
                                <a:latin typeface="Cambria Math"/>
                                <a:ea typeface="Cambria Math"/>
                              </a:rPr>
                              <m:t>𝑂𝑈𝑇</m:t>
                            </m:r>
                          </m:sub>
                        </m:sSub>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𝐶</m:t>
                            </m:r>
                          </m:e>
                          <m:sub>
                            <m:r>
                              <a:rPr lang="en-US" sz="1100" b="0" i="1">
                                <a:latin typeface="Cambria Math"/>
                                <a:ea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𝑔𝑚</m:t>
                            </m:r>
                          </m:e>
                          <m:sub>
                            <m:r>
                              <a:rPr lang="en-US" sz="1100" b="0" i="1">
                                <a:latin typeface="Cambria Math"/>
                              </a:rPr>
                              <m:t>𝑒𝑎</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𝑅𝐸𝐹</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𝑔𝑚</m:t>
                            </m:r>
                          </m:e>
                          <m:sub>
                            <m:r>
                              <a:rPr lang="en-US" sz="1100" b="0" i="1">
                                <a:latin typeface="Cambria Math"/>
                              </a:rPr>
                              <m:t>𝑝𝑠</m:t>
                            </m:r>
                          </m:sub>
                        </m:sSub>
                      </m:den>
                    </m:f>
                  </m:oMath>
                </m:oMathPara>
              </a14:m>
              <a:endParaRPr lang="en-US" sz="1100"/>
            </a:p>
          </xdr:txBody>
        </xdr:sp>
      </mc:Choice>
      <mc:Fallback xmlns="">
        <xdr:sp macro="" textlink="">
          <xdr:nvSpPr>
            <xdr:cNvPr id="25" name="TextBox 24"/>
            <xdr:cNvSpPr txBox="1"/>
          </xdr:nvSpPr>
          <xdr:spPr>
            <a:xfrm>
              <a:off x="4171956" y="19558964"/>
              <a:ext cx="2554942" cy="4721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𝑅_𝐶𝑂𝑀𝑃=  (2</a:t>
              </a:r>
              <a:r>
                <a:rPr lang="en-US" sz="1100" b="0" i="0">
                  <a:latin typeface="Cambria Math"/>
                  <a:ea typeface="Cambria Math"/>
                </a:rPr>
                <a:t>𝜋∗𝑓_𝐶𝑂∗𝑉_𝑂𝑈𝑇∗𝐶_𝑂𝑈𝑇)/(〖</a:t>
              </a:r>
              <a:r>
                <a:rPr lang="en-US" sz="1100" b="0" i="0">
                  <a:latin typeface="Cambria Math"/>
                </a:rPr>
                <a:t>𝑔𝑚〗_𝑒𝑎∗𝑉_𝑅𝐸𝐹∗〖𝑔𝑚〗_𝑝𝑠 )</a:t>
              </a:r>
              <a:endParaRPr lang="en-US" sz="1100"/>
            </a:p>
          </xdr:txBody>
        </xdr:sp>
      </mc:Fallback>
    </mc:AlternateContent>
    <xdr:clientData/>
  </xdr:oneCellAnchor>
  <xdr:oneCellAnchor>
    <xdr:from>
      <xdr:col>5</xdr:col>
      <xdr:colOff>57156</xdr:colOff>
      <xdr:row>76</xdr:row>
      <xdr:rowOff>495769</xdr:rowOff>
    </xdr:from>
    <xdr:ext cx="2061883" cy="438005"/>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4143381" y="20002969"/>
              <a:ext cx="2061883"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𝐶𝑂𝑀𝑃</m:t>
                        </m:r>
                      </m:sub>
                    </m:sSub>
                    <m:r>
                      <a:rPr lang="en-US" sz="1100" b="0" i="1">
                        <a:latin typeface="Cambria Math"/>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𝑂𝑈𝑇</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𝑂𝑈𝑇</m:t>
                            </m:r>
                          </m:sub>
                        </m:sSub>
                      </m:num>
                      <m:den>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𝑂𝑈𝑇</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𝐶𝑂𝑀𝑃</m:t>
                            </m:r>
                          </m:sub>
                        </m:sSub>
                      </m:den>
                    </m:f>
                  </m:oMath>
                </m:oMathPara>
              </a14:m>
              <a:endParaRPr lang="en-US" sz="1100"/>
            </a:p>
          </xdr:txBody>
        </xdr:sp>
      </mc:Choice>
      <mc:Fallback xmlns="">
        <xdr:sp macro="" textlink="">
          <xdr:nvSpPr>
            <xdr:cNvPr id="26" name="TextBox 25"/>
            <xdr:cNvSpPr txBox="1"/>
          </xdr:nvSpPr>
          <xdr:spPr>
            <a:xfrm>
              <a:off x="4143381" y="20002969"/>
              <a:ext cx="2061883"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𝐶_𝐶𝑂𝑀𝑃=  (𝑉_𝑂𝑈𝑇∗𝐶_𝑂𝑈𝑇)/(𝐼_𝑂𝑈𝑇∗𝑅_𝐶𝑂𝑀𝑃 )</a:t>
              </a:r>
              <a:endParaRPr lang="en-US" sz="1100"/>
            </a:p>
          </xdr:txBody>
        </xdr:sp>
      </mc:Fallback>
    </mc:AlternateContent>
    <xdr:clientData/>
  </xdr:oneCellAnchor>
  <xdr:oneCellAnchor>
    <xdr:from>
      <xdr:col>5</xdr:col>
      <xdr:colOff>423889</xdr:colOff>
      <xdr:row>77</xdr:row>
      <xdr:rowOff>398650</xdr:rowOff>
    </xdr:from>
    <xdr:ext cx="1909484" cy="438005"/>
    <mc:AlternateContent xmlns:mc="http://schemas.openxmlformats.org/markup-compatibility/2006" xmlns:a14="http://schemas.microsoft.com/office/drawing/2010/main">
      <mc:Choice Requires="a14">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4698934" y="20378738"/>
              <a:ext cx="1909484"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𝐶</m:t>
                    </m:r>
                    <m:r>
                      <a:rPr lang="en-US" sz="1100" b="0" i="1">
                        <a:latin typeface="Cambria Math"/>
                      </a:rPr>
                      <m:t>2= </m:t>
                    </m:r>
                    <m:f>
                      <m:fPr>
                        <m:ctrlPr>
                          <a:rPr lang="en-US" sz="1100" i="1">
                            <a:latin typeface="Cambria Math" panose="02040503050406030204" pitchFamily="18" charset="0"/>
                          </a:rPr>
                        </m:ctrlPr>
                      </m:fPr>
                      <m:num>
                        <m:r>
                          <a:rPr lang="en-US" sz="1100" b="0" i="1">
                            <a:latin typeface="Cambria Math"/>
                          </a:rPr>
                          <m:t>1</m:t>
                        </m:r>
                      </m:num>
                      <m:den>
                        <m:r>
                          <a:rPr lang="en-US" sz="1100" b="0" i="1">
                            <a:latin typeface="Cambria Math"/>
                          </a:rPr>
                          <m:t>2</m:t>
                        </m:r>
                        <m:r>
                          <a:rPr lang="en-US" sz="1100" b="0" i="1">
                            <a:latin typeface="Cambria Math"/>
                            <a:ea typeface="Cambria Math"/>
                          </a:rPr>
                          <m:t>𝜋</m:t>
                        </m:r>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𝑅</m:t>
                            </m:r>
                          </m:e>
                          <m:sub>
                            <m:r>
                              <a:rPr lang="en-US" sz="1100" b="0" i="1">
                                <a:latin typeface="Cambria Math"/>
                                <a:ea typeface="Cambria Math"/>
                              </a:rPr>
                              <m:t>𝐶𝑂𝑀𝑃</m:t>
                            </m:r>
                          </m:sub>
                        </m:sSub>
                        <m:r>
                          <a:rPr lang="en-US" sz="1100" b="0" i="1">
                            <a:latin typeface="Cambria Math"/>
                            <a:ea typeface="Cambria Math"/>
                          </a:rPr>
                          <m:t>∗</m:t>
                        </m:r>
                        <m:sSub>
                          <m:sSubPr>
                            <m:ctrlPr>
                              <a:rPr lang="en-US" sz="1100" b="0" i="1">
                                <a:latin typeface="Cambria Math" panose="02040503050406030204" pitchFamily="18" charset="0"/>
                                <a:ea typeface="Cambria Math"/>
                              </a:rPr>
                            </m:ctrlPr>
                          </m:sSubPr>
                          <m:e>
                            <m:r>
                              <a:rPr lang="en-US" sz="1100" b="0" i="1">
                                <a:latin typeface="Cambria Math"/>
                                <a:ea typeface="Cambria Math"/>
                              </a:rPr>
                              <m:t>𝐹</m:t>
                            </m:r>
                          </m:e>
                          <m:sub>
                            <m:r>
                              <a:rPr lang="en-US" sz="1100" b="0" i="1">
                                <a:latin typeface="Cambria Math"/>
                                <a:ea typeface="Cambria Math"/>
                              </a:rPr>
                              <m:t>𝑍𝐸𝑆𝑅</m:t>
                            </m:r>
                          </m:sub>
                        </m:sSub>
                      </m:den>
                    </m:f>
                  </m:oMath>
                </m:oMathPara>
              </a14:m>
              <a:endParaRPr lang="en-US" sz="1100"/>
            </a:p>
          </xdr:txBody>
        </xdr:sp>
      </mc:Choice>
      <mc:Fallback xmlns="">
        <xdr:sp macro="" textlink="">
          <xdr:nvSpPr>
            <xdr:cNvPr id="27" name="TextBox 26"/>
            <xdr:cNvSpPr txBox="1"/>
          </xdr:nvSpPr>
          <xdr:spPr>
            <a:xfrm>
              <a:off x="4698934" y="20378738"/>
              <a:ext cx="1909484" cy="4380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𝐶2=  1/(2</a:t>
              </a:r>
              <a:r>
                <a:rPr lang="en-US" sz="1100" b="0" i="0">
                  <a:latin typeface="Cambria Math"/>
                  <a:ea typeface="Cambria Math"/>
                </a:rPr>
                <a:t>𝜋∗𝑅_𝐶𝑂𝑀𝑃∗𝐹_𝑍𝐸𝑆𝑅 )</a:t>
              </a:r>
              <a:endParaRPr lang="en-US" sz="1100"/>
            </a:p>
          </xdr:txBody>
        </xdr:sp>
      </mc:Fallback>
    </mc:AlternateContent>
    <xdr:clientData/>
  </xdr:oneCellAnchor>
  <xdr:oneCellAnchor>
    <xdr:from>
      <xdr:col>5</xdr:col>
      <xdr:colOff>392209</xdr:colOff>
      <xdr:row>99</xdr:row>
      <xdr:rowOff>997</xdr:rowOff>
    </xdr:from>
    <xdr:ext cx="1782696" cy="436914"/>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4667254" y="24861248"/>
              <a:ext cx="1782696" cy="436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14:m>
                <m:oMathPara xmlns:m="http://schemas.openxmlformats.org/officeDocument/2006/math">
                  <m:oMathParaPr>
                    <m:jc m:val="center"/>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𝐶</m:t>
                        </m:r>
                      </m:e>
                      <m:sub>
                        <m:r>
                          <a:rPr lang="en-US" sz="1100" b="0" i="1">
                            <a:latin typeface="Cambria Math"/>
                          </a:rPr>
                          <m:t>𝑆𝑆</m:t>
                        </m:r>
                      </m:sub>
                    </m:sSub>
                    <m:r>
                      <a:rPr lang="en-US" sz="1100" b="0" i="1">
                        <a:latin typeface="Cambria Math"/>
                      </a:rPr>
                      <m:t>= </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𝑇</m:t>
                            </m:r>
                          </m:e>
                          <m:sub>
                            <m:r>
                              <a:rPr lang="en-US" sz="1100" b="0" i="1">
                                <a:latin typeface="Cambria Math"/>
                              </a:rPr>
                              <m:t>𝑆𝑆</m:t>
                            </m:r>
                          </m:sub>
                        </m:sSub>
                        <m:r>
                          <a:rPr lang="en-US" sz="1100" b="0" i="1">
                            <a:latin typeface="Cambria Math"/>
                          </a:rPr>
                          <m:t>∗</m:t>
                        </m:r>
                        <m:sSub>
                          <m:sSubPr>
                            <m:ctrlPr>
                              <a:rPr lang="en-US" sz="1100" b="0" i="1">
                                <a:latin typeface="Cambria Math" panose="02040503050406030204" pitchFamily="18" charset="0"/>
                              </a:rPr>
                            </m:ctrlPr>
                          </m:sSubPr>
                          <m:e>
                            <m:r>
                              <a:rPr lang="en-US" sz="1100" b="0" i="1">
                                <a:latin typeface="Cambria Math"/>
                              </a:rPr>
                              <m:t>𝐼</m:t>
                            </m:r>
                          </m:e>
                          <m:sub>
                            <m:r>
                              <a:rPr lang="en-US" sz="1100" b="0" i="1">
                                <a:latin typeface="Cambria Math"/>
                              </a:rPr>
                              <m:t>𝑆𝑆</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𝑅𝐸𝐹</m:t>
                            </m:r>
                          </m:sub>
                        </m:sSub>
                      </m:den>
                    </m:f>
                  </m:oMath>
                </m:oMathPara>
              </a14:m>
              <a:endParaRPr lang="en-US" sz="1100"/>
            </a:p>
          </xdr:txBody>
        </xdr:sp>
      </mc:Choice>
      <mc:Fallback xmlns="">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4667254" y="24861248"/>
              <a:ext cx="1782696" cy="436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r>
                <a:rPr lang="en-US" sz="1100" b="0" i="0">
                  <a:latin typeface="Cambria Math"/>
                </a:rPr>
                <a:t>𝐶</a:t>
              </a:r>
              <a:r>
                <a:rPr lang="en-US" sz="1100" b="0" i="0">
                  <a:latin typeface="Cambria Math" panose="02040503050406030204" pitchFamily="18" charset="0"/>
                </a:rPr>
                <a:t>_</a:t>
              </a:r>
              <a:r>
                <a:rPr lang="en-US" sz="1100" b="0" i="0">
                  <a:latin typeface="Cambria Math"/>
                </a:rPr>
                <a:t>𝑆𝑆= </a:t>
              </a:r>
              <a:r>
                <a:rPr lang="en-US" sz="1100" b="0" i="0">
                  <a:latin typeface="Cambria Math" panose="02040503050406030204" pitchFamily="18" charset="0"/>
                </a:rPr>
                <a:t> (</a:t>
              </a:r>
              <a:r>
                <a:rPr lang="en-US" sz="1100" b="0" i="0">
                  <a:latin typeface="Cambria Math"/>
                </a:rPr>
                <a:t>𝑇</a:t>
              </a:r>
              <a:r>
                <a:rPr lang="en-US" sz="1100" b="0" i="0">
                  <a:latin typeface="Cambria Math" panose="02040503050406030204" pitchFamily="18" charset="0"/>
                </a:rPr>
                <a:t>_</a:t>
              </a:r>
              <a:r>
                <a:rPr lang="en-US" sz="1100" b="0" i="0">
                  <a:latin typeface="Cambria Math"/>
                </a:rPr>
                <a:t>𝑆𝑆∗𝐼</a:t>
              </a:r>
              <a:r>
                <a:rPr lang="en-US" sz="1100" b="0" i="0">
                  <a:latin typeface="Cambria Math" panose="02040503050406030204" pitchFamily="18" charset="0"/>
                </a:rPr>
                <a:t>_</a:t>
              </a:r>
              <a:r>
                <a:rPr lang="en-US" sz="1100" b="0" i="0">
                  <a:latin typeface="Cambria Math"/>
                </a:rPr>
                <a:t>𝑆𝑆</a:t>
              </a:r>
              <a:r>
                <a:rPr lang="en-US" sz="1100" b="0" i="0">
                  <a:latin typeface="Cambria Math" panose="02040503050406030204" pitchFamily="18" charset="0"/>
                </a:rPr>
                <a:t>)/</a:t>
              </a:r>
              <a:r>
                <a:rPr lang="en-US" sz="1100" b="0" i="0">
                  <a:latin typeface="Cambria Math"/>
                </a:rPr>
                <a:t>𝑉</a:t>
              </a:r>
              <a:r>
                <a:rPr lang="en-US" sz="1100" b="0" i="0">
                  <a:latin typeface="Cambria Math" panose="02040503050406030204" pitchFamily="18" charset="0"/>
                </a:rPr>
                <a:t>_</a:t>
              </a:r>
              <a:r>
                <a:rPr lang="en-US" sz="1100" b="0" i="0">
                  <a:latin typeface="Cambria Math"/>
                </a:rPr>
                <a:t>𝑅𝐸𝐹</a:t>
              </a:r>
              <a:r>
                <a:rPr lang="en-US" sz="1100" b="0" i="0">
                  <a:latin typeface="Cambria Math" panose="02040503050406030204" pitchFamily="18" charset="0"/>
                </a:rPr>
                <a:t> </a:t>
              </a:r>
              <a:endParaRPr lang="en-US" sz="1100"/>
            </a:p>
          </xdr:txBody>
        </xdr:sp>
      </mc:Fallback>
    </mc:AlternateContent>
    <xdr:clientData/>
  </xdr:oneCellAnchor>
  <xdr:oneCellAnchor>
    <xdr:from>
      <xdr:col>5</xdr:col>
      <xdr:colOff>497824</xdr:colOff>
      <xdr:row>100</xdr:row>
      <xdr:rowOff>716896</xdr:rowOff>
    </xdr:from>
    <xdr:ext cx="2913529" cy="449034"/>
    <mc:AlternateContent xmlns:mc="http://schemas.openxmlformats.org/markup-compatibility/2006" xmlns:a14="http://schemas.microsoft.com/office/drawing/2010/main">
      <mc:Choice Requires="a14">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6293317" y="29855347"/>
              <a:ext cx="2913529" cy="449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𝐸𝑁</m:t>
                        </m:r>
                        <m:r>
                          <a:rPr lang="en-US" sz="1100" b="0" i="1">
                            <a:latin typeface="Cambria Math" panose="02040503050406030204" pitchFamily="18" charset="0"/>
                          </a:rPr>
                          <m:t>_</m:t>
                        </m:r>
                        <m:r>
                          <a:rPr lang="en-US" sz="1100" b="0" i="1">
                            <a:latin typeface="Cambria Math" panose="02040503050406030204" pitchFamily="18" charset="0"/>
                          </a:rPr>
                          <m:t>𝐵𝑂𝑇</m:t>
                        </m:r>
                      </m:sub>
                    </m:sSub>
                    <m:r>
                      <a:rPr lang="en-US" sz="1100" b="0" i="1">
                        <a:latin typeface="Cambria Math"/>
                      </a:rPr>
                      <m:t>=</m:t>
                    </m:r>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a:rPr>
                              <m:t>𝑅</m:t>
                            </m:r>
                          </m:e>
                          <m:sub>
                            <m:r>
                              <a:rPr lang="en-US" sz="1100" b="0" i="1">
                                <a:latin typeface="Cambria Math"/>
                              </a:rPr>
                              <m:t>𝐸𝑁</m:t>
                            </m:r>
                            <m:r>
                              <a:rPr lang="en-US" sz="1100" b="0" i="1">
                                <a:latin typeface="Cambria Math" panose="02040503050406030204" pitchFamily="18" charset="0"/>
                              </a:rPr>
                              <m:t>_</m:t>
                            </m:r>
                            <m:r>
                              <a:rPr lang="en-US" sz="1100" b="0" i="1">
                                <a:latin typeface="Cambria Math" panose="02040503050406030204" pitchFamily="18" charset="0"/>
                              </a:rPr>
                              <m:t>𝑇𝑂𝑃</m:t>
                            </m:r>
                          </m:sub>
                        </m:sSub>
                        <m:r>
                          <a:rPr lang="en-US" sz="1100" b="0" i="1">
                            <a:solidFill>
                              <a:schemeClr val="tx1"/>
                            </a:solidFill>
                            <a:effectLst/>
                            <a:latin typeface="Cambria Math"/>
                            <a:ea typeface="+mn-ea"/>
                            <a:cs typeface="+mn-cs"/>
                          </a:rPr>
                          <m:t> ×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𝑉</m:t>
                            </m:r>
                          </m:e>
                          <m:sub>
                            <m:r>
                              <a:rPr lang="en-US" sz="1100" b="0" i="1">
                                <a:solidFill>
                                  <a:schemeClr val="tx1"/>
                                </a:solidFill>
                                <a:effectLst/>
                                <a:latin typeface="Cambria Math"/>
                                <a:ea typeface="+mn-ea"/>
                                <a:cs typeface="+mn-cs"/>
                              </a:rPr>
                              <m:t>𝐸𝑁</m:t>
                            </m:r>
                            <m:r>
                              <a:rPr lang="en-US" sz="1100" b="0" i="1">
                                <a:solidFill>
                                  <a:schemeClr val="tx1"/>
                                </a:solidFill>
                                <a:effectLst/>
                                <a:latin typeface="Cambria Math" panose="02040503050406030204" pitchFamily="18" charset="0"/>
                                <a:ea typeface="+mn-ea"/>
                                <a:cs typeface="+mn-cs"/>
                              </a:rPr>
                              <m:t>_</m:t>
                            </m:r>
                            <m:r>
                              <a:rPr lang="en-US" sz="1100" b="0" i="1">
                                <a:solidFill>
                                  <a:schemeClr val="tx1"/>
                                </a:solidFill>
                                <a:effectLst/>
                                <a:latin typeface="Cambria Math" panose="02040503050406030204" pitchFamily="18" charset="0"/>
                                <a:ea typeface="+mn-ea"/>
                                <a:cs typeface="+mn-cs"/>
                              </a:rPr>
                              <m:t>𝑅𝐼𝑆𝐼𝑁𝐺</m:t>
                            </m:r>
                          </m:sub>
                        </m:sSub>
                      </m:num>
                      <m:den>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panose="02040503050406030204" pitchFamily="18" charset="0"/>
                              </a:rPr>
                              <m:t>𝑆𝑇𝐴𝑅𝑇</m:t>
                            </m:r>
                          </m:sub>
                        </m:sSub>
                        <m:r>
                          <a:rPr lang="en-US" sz="1100" b="0" i="1">
                            <a:latin typeface="Cambria Math"/>
                          </a:rPr>
                          <m:t> − </m:t>
                        </m:r>
                        <m:sSub>
                          <m:sSubPr>
                            <m:ctrlPr>
                              <a:rPr lang="en-US" sz="1100" b="0" i="1">
                                <a:latin typeface="Cambria Math" panose="02040503050406030204" pitchFamily="18" charset="0"/>
                              </a:rPr>
                            </m:ctrlPr>
                          </m:sSubPr>
                          <m:e>
                            <m:r>
                              <a:rPr lang="en-US" sz="1100" b="0" i="1">
                                <a:latin typeface="Cambria Math"/>
                              </a:rPr>
                              <m:t>𝑉</m:t>
                            </m:r>
                          </m:e>
                          <m:sub>
                            <m:r>
                              <a:rPr lang="en-US" sz="1100" b="0" i="1">
                                <a:latin typeface="Cambria Math"/>
                              </a:rPr>
                              <m:t>𝐸𝑁</m:t>
                            </m:r>
                            <m:r>
                              <a:rPr lang="en-US" sz="1100" b="0" i="1">
                                <a:latin typeface="Cambria Math" panose="02040503050406030204" pitchFamily="18" charset="0"/>
                              </a:rPr>
                              <m:t>_</m:t>
                            </m:r>
                            <m:r>
                              <a:rPr lang="en-US" sz="1100" b="0" i="1">
                                <a:latin typeface="Cambria Math"/>
                              </a:rPr>
                              <m:t>𝐹𝐴𝐿𝐿𝐼𝑁𝐺</m:t>
                            </m:r>
                          </m:sub>
                        </m:sSub>
                      </m:den>
                    </m:f>
                  </m:oMath>
                </m:oMathPara>
              </a14:m>
              <a:endParaRPr lang="en-US" sz="1100"/>
            </a:p>
          </xdr:txBody>
        </xdr:sp>
      </mc:Choice>
      <mc:Fallback xmlns="">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6293317" y="29855347"/>
              <a:ext cx="2913529" cy="4490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a:rPr>
                <a:t>𝑅</a:t>
              </a:r>
              <a:r>
                <a:rPr lang="en-US" sz="1100" b="0" i="0">
                  <a:latin typeface="Cambria Math" panose="02040503050406030204" pitchFamily="18" charset="0"/>
                </a:rPr>
                <a:t>_(</a:t>
              </a:r>
              <a:r>
                <a:rPr lang="en-US" sz="1100" b="0" i="0">
                  <a:latin typeface="Cambria Math"/>
                </a:rPr>
                <a:t>𝐸𝑁</a:t>
              </a:r>
              <a:r>
                <a:rPr lang="en-US" sz="1100" b="0" i="0">
                  <a:latin typeface="Cambria Math" panose="02040503050406030204" pitchFamily="18" charset="0"/>
                </a:rPr>
                <a:t>_𝐵𝑂𝑇)</a:t>
              </a:r>
              <a:r>
                <a:rPr lang="en-US" sz="1100" b="0" i="0">
                  <a:latin typeface="Cambria Math"/>
                </a:rPr>
                <a:t>=</a:t>
              </a:r>
              <a:r>
                <a:rPr lang="en-US" sz="1100" b="0" i="0">
                  <a:latin typeface="Cambria Math" panose="02040503050406030204" pitchFamily="18" charset="0"/>
                </a:rPr>
                <a:t>(</a:t>
              </a:r>
              <a:r>
                <a:rPr lang="en-US" sz="1100" b="0" i="0">
                  <a:latin typeface="Cambria Math"/>
                </a:rPr>
                <a:t>𝑅</a:t>
              </a:r>
              <a:r>
                <a:rPr lang="en-US" sz="1100" b="0" i="0">
                  <a:latin typeface="Cambria Math" panose="02040503050406030204" pitchFamily="18" charset="0"/>
                </a:rPr>
                <a:t>_(</a:t>
              </a:r>
              <a:r>
                <a:rPr lang="en-US" sz="1100" b="0" i="0">
                  <a:latin typeface="Cambria Math"/>
                </a:rPr>
                <a:t>𝐸𝑁</a:t>
              </a:r>
              <a:r>
                <a:rPr lang="en-US" sz="1100" b="0" i="0">
                  <a:latin typeface="Cambria Math" panose="02040503050406030204" pitchFamily="18" charset="0"/>
                </a:rPr>
                <a:t>_𝑇𝑂𝑃)</a:t>
              </a:r>
              <a:r>
                <a:rPr lang="en-US" sz="1100" b="0" i="0">
                  <a:solidFill>
                    <a:schemeClr val="tx1"/>
                  </a:solidFill>
                  <a:effectLst/>
                  <a:latin typeface="Cambria Math"/>
                  <a:ea typeface="+mn-ea"/>
                  <a:cs typeface="+mn-cs"/>
                </a:rPr>
                <a:t>  × 𝑉</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𝐸𝑁</a:t>
              </a:r>
              <a:r>
                <a:rPr lang="en-US" sz="1100" b="0" i="0">
                  <a:solidFill>
                    <a:schemeClr val="tx1"/>
                  </a:solidFill>
                  <a:effectLst/>
                  <a:latin typeface="Cambria Math" panose="02040503050406030204" pitchFamily="18" charset="0"/>
                  <a:ea typeface="+mn-ea"/>
                  <a:cs typeface="+mn-cs"/>
                </a:rPr>
                <a:t>_𝑅𝐼𝑆𝐼𝑁𝐺))/(</a:t>
              </a:r>
              <a:r>
                <a:rPr lang="en-US" sz="1100" b="0" i="0">
                  <a:latin typeface="Cambria Math"/>
                </a:rPr>
                <a:t>𝑉</a:t>
              </a:r>
              <a:r>
                <a:rPr lang="en-US" sz="1100" b="0" i="0">
                  <a:latin typeface="Cambria Math" panose="02040503050406030204" pitchFamily="18" charset="0"/>
                </a:rPr>
                <a:t>_𝑆𝑇𝐴𝑅𝑇</a:t>
              </a:r>
              <a:r>
                <a:rPr lang="en-US" sz="1100" b="0" i="0">
                  <a:latin typeface="Cambria Math"/>
                </a:rPr>
                <a:t>  − 𝑉</a:t>
              </a:r>
              <a:r>
                <a:rPr lang="en-US" sz="1100" b="0" i="0">
                  <a:latin typeface="Cambria Math" panose="02040503050406030204" pitchFamily="18" charset="0"/>
                </a:rPr>
                <a:t>_(</a:t>
              </a:r>
              <a:r>
                <a:rPr lang="en-US" sz="1100" b="0" i="0">
                  <a:latin typeface="Cambria Math"/>
                </a:rPr>
                <a:t>𝐸𝑁</a:t>
              </a:r>
              <a:r>
                <a:rPr lang="en-US" sz="1100" b="0" i="0">
                  <a:latin typeface="Cambria Math" panose="02040503050406030204" pitchFamily="18" charset="0"/>
                </a:rPr>
                <a:t>_</a:t>
              </a:r>
              <a:r>
                <a:rPr lang="en-US" sz="1100" b="0" i="0">
                  <a:latin typeface="Cambria Math"/>
                </a:rPr>
                <a:t>𝐹𝐴𝐿𝐿𝐼𝑁𝐺</a:t>
              </a:r>
              <a:r>
                <a:rPr lang="en-US" sz="1100" b="0" i="0">
                  <a:latin typeface="Cambria Math" panose="02040503050406030204" pitchFamily="18" charset="0"/>
                </a:rPr>
                <a:t>) )</a:t>
              </a:r>
              <a:endParaRPr lang="en-US" sz="1100"/>
            </a:p>
          </xdr:txBody>
        </xdr:sp>
      </mc:Fallback>
    </mc:AlternateContent>
    <xdr:clientData/>
  </xdr:oneCellAnchor>
  <xdr:oneCellAnchor>
    <xdr:from>
      <xdr:col>5</xdr:col>
      <xdr:colOff>688521</xdr:colOff>
      <xdr:row>18</xdr:row>
      <xdr:rowOff>177369</xdr:rowOff>
    </xdr:from>
    <xdr:ext cx="2616793" cy="441468"/>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5053028" y="5409411"/>
              <a:ext cx="2616793" cy="441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𝑅</m:t>
                        </m:r>
                      </m:e>
                      <m:sub>
                        <m:r>
                          <a:rPr lang="en-US" sz="1100" b="0" i="1">
                            <a:solidFill>
                              <a:schemeClr val="tx1"/>
                            </a:solidFill>
                            <a:effectLst/>
                            <a:latin typeface="Cambria Math"/>
                            <a:ea typeface="+mn-ea"/>
                            <a:cs typeface="+mn-cs"/>
                          </a:rPr>
                          <m:t>𝑇</m:t>
                        </m:r>
                      </m:sub>
                    </m:sSub>
                    <m:r>
                      <a:rPr lang="fr-BE" sz="1100" i="1">
                        <a:latin typeface="Cambria Math"/>
                      </a:rPr>
                      <m:t>=</m:t>
                    </m:r>
                    <m:f>
                      <m:fPr>
                        <m:ctrlPr>
                          <a:rPr lang="en-US" sz="1100" b="0" i="1">
                            <a:latin typeface="Cambria Math" panose="02040503050406030204" pitchFamily="18" charset="0"/>
                          </a:rPr>
                        </m:ctrlPr>
                      </m:fPr>
                      <m:num>
                        <m:r>
                          <a:rPr lang="en-US" sz="1100" b="0" i="1">
                            <a:solidFill>
                              <a:schemeClr val="tx1"/>
                            </a:solidFill>
                            <a:effectLst/>
                            <a:latin typeface="Cambria Math" panose="02040503050406030204" pitchFamily="18" charset="0"/>
                            <a:ea typeface="+mn-ea"/>
                            <a:cs typeface="+mn-cs"/>
                          </a:rPr>
                          <m:t>54,462</m:t>
                        </m:r>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𝑓</m:t>
                            </m:r>
                          </m:e>
                          <m:sub>
                            <m:r>
                              <a:rPr lang="en-US" sz="1100" b="0" i="1">
                                <a:latin typeface="Cambria Math" panose="02040503050406030204" pitchFamily="18" charset="0"/>
                              </a:rPr>
                              <m:t>𝑆𝑊</m:t>
                            </m:r>
                          </m:sub>
                        </m:sSub>
                      </m:den>
                    </m:f>
                    <m:r>
                      <a:rPr lang="en-US" sz="1100" b="0" i="1">
                        <a:latin typeface="Cambria Math" panose="02040503050406030204" pitchFamily="18" charset="0"/>
                      </a:rPr>
                      <m:t>−17</m:t>
                    </m:r>
                  </m:oMath>
                </m:oMathPara>
              </a14:m>
              <a:endParaRPr lang="fr-BE" sz="1100"/>
            </a:p>
          </xdr:txBody>
        </xdr:sp>
      </mc:Choice>
      <mc:Fallback xmlns="">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5053028" y="5409411"/>
              <a:ext cx="2616793" cy="4414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solidFill>
                    <a:schemeClr val="tx1"/>
                  </a:solidFill>
                  <a:effectLst/>
                  <a:latin typeface="Cambria Math"/>
                  <a:ea typeface="+mn-ea"/>
                  <a:cs typeface="+mn-cs"/>
                </a:rPr>
                <a:t>𝑅</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Cambria Math"/>
                  <a:ea typeface="+mn-ea"/>
                  <a:cs typeface="+mn-cs"/>
                </a:rPr>
                <a:t>𝑇</a:t>
              </a:r>
              <a:r>
                <a:rPr lang="fr-BE" sz="1100" i="0">
                  <a:latin typeface="Cambria Math"/>
                </a:rPr>
                <a:t>=</a:t>
              </a:r>
              <a:r>
                <a:rPr lang="en-US" sz="1100" b="0" i="0">
                  <a:solidFill>
                    <a:schemeClr val="tx1"/>
                  </a:solidFill>
                  <a:effectLst/>
                  <a:latin typeface="Cambria Math" panose="02040503050406030204" pitchFamily="18" charset="0"/>
                  <a:ea typeface="+mn-ea"/>
                  <a:cs typeface="+mn-cs"/>
                </a:rPr>
                <a:t>54,462/</a:t>
              </a:r>
              <a:r>
                <a:rPr lang="en-US" sz="1100" b="0" i="0">
                  <a:latin typeface="Cambria Math" panose="02040503050406030204" pitchFamily="18" charset="0"/>
                </a:rPr>
                <a:t>𝑓_𝑆𝑊 −17</a:t>
              </a:r>
              <a:endParaRPr lang="fr-BE" sz="1100"/>
            </a:p>
          </xdr:txBody>
        </xdr:sp>
      </mc:Fallback>
    </mc:AlternateContent>
    <xdr:clientData/>
  </xdr:oneCellAnchor>
  <xdr:oneCellAnchor>
    <xdr:from>
      <xdr:col>5</xdr:col>
      <xdr:colOff>195263</xdr:colOff>
      <xdr:row>27</xdr:row>
      <xdr:rowOff>12653</xdr:rowOff>
    </xdr:from>
    <xdr:ext cx="2711823" cy="360933"/>
    <mc:AlternateContent xmlns:mc="http://schemas.openxmlformats.org/markup-compatibility/2006" xmlns:a14="http://schemas.microsoft.com/office/drawing/2010/main">
      <mc:Choice Requires="a14">
        <xdr:sp macro="" textlink="">
          <xdr:nvSpPr>
            <xdr:cNvPr id="35" name="TextBox 34">
              <a:extLst>
                <a:ext uri="{FF2B5EF4-FFF2-40B4-BE49-F238E27FC236}">
                  <a16:creationId xmlns:a16="http://schemas.microsoft.com/office/drawing/2014/main" id="{00000000-0008-0000-0000-000023000000}"/>
                </a:ext>
              </a:extLst>
            </xdr:cNvPr>
            <xdr:cNvSpPr txBox="1"/>
          </xdr:nvSpPr>
          <xdr:spPr>
            <a:xfrm>
              <a:off x="5742175" y="7184418"/>
              <a:ext cx="2711823" cy="3609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14:m>
                <m:oMath xmlns:m="http://schemas.openxmlformats.org/officeDocument/2006/math">
                  <m:sSub>
                    <m:sSubPr>
                      <m:ctrlPr>
                        <a:rPr lang="en-US" sz="1100" b="0" i="1">
                          <a:latin typeface="Cambria Math" panose="02040503050406030204" pitchFamily="18" charset="0"/>
                        </a:rPr>
                      </m:ctrlPr>
                    </m:sSubPr>
                    <m:e>
                      <m:r>
                        <a:rPr lang="en-US" sz="1100" b="0" i="1">
                          <a:latin typeface="Cambria Math"/>
                        </a:rPr>
                        <m:t>𝐾</m:t>
                      </m:r>
                    </m:e>
                    <m:sub>
                      <m:r>
                        <a:rPr lang="en-US" sz="1100" b="0" i="1">
                          <a:latin typeface="Cambria Math"/>
                        </a:rPr>
                        <m:t>𝐼𝑁𝐷</m:t>
                      </m:r>
                    </m:sub>
                  </m:sSub>
                  <m:r>
                    <a:rPr lang="en-US" sz="1100" b="0" i="1">
                      <a:latin typeface="Cambria Math"/>
                    </a:rPr>
                    <m:t>=</m:t>
                  </m:r>
                  <m:f>
                    <m:fPr>
                      <m:ctrlPr>
                        <a:rPr lang="en-US" sz="1100" i="1">
                          <a:latin typeface="Cambria Math" panose="02040503050406030204" pitchFamily="18" charset="0"/>
                        </a:rPr>
                      </m:ctrlPr>
                    </m:fPr>
                    <m:num>
                      <m:r>
                        <m:rPr>
                          <m:nor/>
                        </m:rPr>
                        <a:rPr lang="en-US" sz="1100">
                          <a:solidFill>
                            <a:schemeClr val="tx1"/>
                          </a:solidFill>
                          <a:effectLst/>
                          <a:latin typeface="+mn-lt"/>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𝑅𝐼𝑃𝑃𝐿𝐸</m:t>
                          </m:r>
                        </m:sub>
                      </m:sSub>
                    </m:num>
                    <m:den>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a:ea typeface="+mn-ea"/>
                              <a:cs typeface="+mn-cs"/>
                            </a:rPr>
                            <m:t>𝐼</m:t>
                          </m:r>
                        </m:e>
                        <m:sub>
                          <m:r>
                            <a:rPr lang="en-US" sz="1100" b="0" i="1">
                              <a:solidFill>
                                <a:schemeClr val="tx1"/>
                              </a:solidFill>
                              <a:effectLst/>
                              <a:latin typeface="Cambria Math"/>
                              <a:ea typeface="+mn-ea"/>
                              <a:cs typeface="+mn-cs"/>
                            </a:rPr>
                            <m:t>𝑅𝑀𝑆</m:t>
                          </m:r>
                        </m:sub>
                      </m:sSub>
                    </m:den>
                  </m:f>
                  <m:r>
                    <a:rPr lang="en-US" sz="1100" b="0" i="1">
                      <a:latin typeface="Cambria Math"/>
                    </a:rPr>
                    <m:t> </m:t>
                  </m:r>
                </m:oMath>
              </a14:m>
              <a:endParaRPr lang="en-US" sz="1100"/>
            </a:p>
          </xdr:txBody>
        </xdr:sp>
      </mc:Choice>
      <mc:Fallback xmlns="">
        <xdr:sp macro="" textlink="">
          <xdr:nvSpPr>
            <xdr:cNvPr id="35" name="TextBox 34"/>
            <xdr:cNvSpPr txBox="1"/>
          </xdr:nvSpPr>
          <xdr:spPr>
            <a:xfrm>
              <a:off x="5742175" y="7184418"/>
              <a:ext cx="2711823" cy="3609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 </a:t>
              </a:r>
              <a:r>
                <a:rPr lang="en-US" sz="1100" b="0" i="0">
                  <a:latin typeface="Cambria Math"/>
                </a:rPr>
                <a:t>𝐾_𝐼𝑁𝐷=</a:t>
              </a:r>
              <a:r>
                <a:rPr lang="en-US" sz="1100" i="0">
                  <a:latin typeface="Cambria Math"/>
                </a:rPr>
                <a:t>(</a:t>
              </a:r>
              <a:r>
                <a:rPr lang="en-US" sz="1100" i="0">
                  <a:solidFill>
                    <a:schemeClr val="tx1"/>
                  </a:solidFill>
                  <a:effectLst/>
                  <a:latin typeface="+mn-lt"/>
                  <a:ea typeface="+mn-ea"/>
                  <a:cs typeface="+mn-cs"/>
                </a:rPr>
                <a:t>"</a:t>
              </a:r>
              <a:r>
                <a:rPr lang="en-US" sz="1100" i="0">
                  <a:solidFill>
                    <a:schemeClr val="tx1"/>
                  </a:solidFill>
                  <a:effectLst/>
                  <a:latin typeface="+mn-lt"/>
                  <a:ea typeface="+mn-ea"/>
                  <a:cs typeface="+mn-cs"/>
                </a:rPr>
                <a:t> </a:t>
              </a:r>
              <a:r>
                <a:rPr lang="en-US" sz="1100" b="0" i="0">
                  <a:solidFill>
                    <a:schemeClr val="tx1"/>
                  </a:solidFill>
                  <a:effectLst/>
                  <a:latin typeface="+mn-lt"/>
                  <a:ea typeface="+mn-ea"/>
                  <a:cs typeface="+mn-cs"/>
                </a:rPr>
                <a:t>" 𝐼_𝑅𝐼𝑃𝑃𝐿𝐸</a:t>
              </a:r>
              <a:r>
                <a:rPr lang="en-US" sz="1100" b="0" i="0">
                  <a:solidFill>
                    <a:schemeClr val="tx1"/>
                  </a:solidFill>
                  <a:effectLst/>
                  <a:latin typeface="Cambria Math"/>
                  <a:ea typeface="+mn-ea"/>
                  <a:cs typeface="+mn-cs"/>
                </a:rPr>
                <a:t>)/</a:t>
              </a:r>
              <a:r>
                <a:rPr lang="en-US" sz="1100" b="0" i="0">
                  <a:solidFill>
                    <a:schemeClr val="tx1"/>
                  </a:solidFill>
                  <a:effectLst/>
                  <a:latin typeface="+mn-lt"/>
                  <a:ea typeface="+mn-ea"/>
                  <a:cs typeface="+mn-cs"/>
                </a:rPr>
                <a:t>𝐼_𝑅𝑀𝑆</a:t>
              </a:r>
              <a:r>
                <a:rPr lang="en-US" sz="1100" b="0" i="0">
                  <a:solidFill>
                    <a:schemeClr val="tx1"/>
                  </a:solidFill>
                  <a:effectLst/>
                  <a:latin typeface="Cambria Math"/>
                  <a:ea typeface="+mn-ea"/>
                  <a:cs typeface="+mn-cs"/>
                </a:rPr>
                <a:t>  </a:t>
              </a:r>
              <a:r>
                <a:rPr lang="en-US" sz="1100" b="0" i="0">
                  <a:latin typeface="Cambria Math"/>
                </a:rPr>
                <a:t> </a:t>
              </a:r>
              <a:endParaRPr lang="en-US" sz="1100"/>
            </a:p>
          </xdr:txBody>
        </xdr:sp>
      </mc:Fallback>
    </mc:AlternateContent>
    <xdr:clientData/>
  </xdr:oneCellAnchor>
  <mc:AlternateContent xmlns:mc="http://schemas.openxmlformats.org/markup-compatibility/2006">
    <mc:Choice xmlns:a14="http://schemas.microsoft.com/office/drawing/2010/main" Requires="a14">
      <xdr:twoCellAnchor editAs="oneCell">
        <xdr:from>
          <xdr:col>6</xdr:col>
          <xdr:colOff>295275</xdr:colOff>
          <xdr:row>2</xdr:row>
          <xdr:rowOff>104775</xdr:rowOff>
        </xdr:from>
        <xdr:to>
          <xdr:col>19</xdr:col>
          <xdr:colOff>419100</xdr:colOff>
          <xdr:row>19</xdr:row>
          <xdr:rowOff>76200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5</xdr:col>
      <xdr:colOff>545563</xdr:colOff>
      <xdr:row>109</xdr:row>
      <xdr:rowOff>26831</xdr:rowOff>
    </xdr:from>
    <xdr:ext cx="2913529" cy="391646"/>
    <mc:AlternateContent xmlns:mc="http://schemas.openxmlformats.org/markup-compatibility/2006" xmlns:a14="http://schemas.microsoft.com/office/drawing/2010/main">
      <mc:Choice Requires="a14">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6341056" y="31767887"/>
              <a:ext cx="2913529" cy="391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𝑈𝑉𝐿𝑂</m:t>
                      </m:r>
                      <m:r>
                        <a:rPr lang="en-US" sz="1100" b="0" i="1">
                          <a:latin typeface="Cambria Math" panose="02040503050406030204" pitchFamily="18" charset="0"/>
                        </a:rPr>
                        <m:t>_</m:t>
                      </m:r>
                      <m:r>
                        <a:rPr lang="en-US" sz="1100" b="0" i="1">
                          <a:latin typeface="Cambria Math" panose="02040503050406030204" pitchFamily="18" charset="0"/>
                        </a:rPr>
                        <m:t>𝐶𝐻</m:t>
                      </m:r>
                      <m:r>
                        <a:rPr lang="en-US" sz="1100" b="0" i="1">
                          <a:latin typeface="Cambria Math" panose="02040503050406030204" pitchFamily="18" charset="0"/>
                        </a:rPr>
                        <m:t>_</m:t>
                      </m:r>
                      <m:r>
                        <a:rPr lang="en-US" sz="1100" b="0" i="1">
                          <a:latin typeface="Cambria Math" panose="02040503050406030204" pitchFamily="18" charset="0"/>
                        </a:rPr>
                        <m:t>𝑅𝐼𝑆𝐼𝑁𝐺</m:t>
                      </m:r>
                    </m:sub>
                  </m:sSub>
                  <m:r>
                    <a:rPr lang="en-US" sz="1100" b="0" i="1">
                      <a:latin typeface="Cambria Math"/>
                    </a:rPr>
                    <m:t>=</m:t>
                  </m:r>
                  <m:d>
                    <m:dPr>
                      <m:ctrlPr>
                        <a:rPr lang="en-US" sz="1100" b="0" i="1">
                          <a:latin typeface="Cambria Math" panose="02040503050406030204" pitchFamily="18" charset="0"/>
                        </a:rPr>
                      </m:ctrlPr>
                    </m:dPr>
                    <m:e>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m:t>
                              </m:r>
                            </m:e>
                            <m:sub>
                              <m:r>
                                <a:rPr lang="en-US" sz="1100" b="0" i="1">
                                  <a:solidFill>
                                    <a:schemeClr val="tx1"/>
                                  </a:solidFill>
                                  <a:effectLst/>
                                  <a:latin typeface="Cambria Math" panose="02040503050406030204" pitchFamily="18" charset="0"/>
                                  <a:ea typeface="+mn-ea"/>
                                  <a:cs typeface="+mn-cs"/>
                                </a:rPr>
                                <m:t>𝐸𝑁</m:t>
                              </m:r>
                              <m:r>
                                <a:rPr lang="en-US" sz="1100" b="0" i="1">
                                  <a:solidFill>
                                    <a:schemeClr val="tx1"/>
                                  </a:solidFill>
                                  <a:effectLst/>
                                  <a:latin typeface="Cambria Math" panose="02040503050406030204" pitchFamily="18" charset="0"/>
                                  <a:ea typeface="+mn-ea"/>
                                  <a:cs typeface="+mn-cs"/>
                                </a:rPr>
                                <m:t>_</m:t>
                              </m:r>
                              <m:r>
                                <a:rPr lang="en-US" sz="1100" b="0" i="1">
                                  <a:solidFill>
                                    <a:schemeClr val="tx1"/>
                                  </a:solidFill>
                                  <a:effectLst/>
                                  <a:latin typeface="Cambria Math" panose="02040503050406030204" pitchFamily="18" charset="0"/>
                                  <a:ea typeface="+mn-ea"/>
                                  <a:cs typeface="+mn-cs"/>
                                </a:rPr>
                                <m:t>𝑇𝑂𝑃</m:t>
                              </m:r>
                            </m:sub>
                          </m:sSub>
                        </m:num>
                        <m:den>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𝑅</m:t>
                              </m:r>
                            </m:e>
                            <m:sub>
                              <m:r>
                                <a:rPr lang="en-US" sz="1100" b="0" i="1">
                                  <a:latin typeface="Cambria Math"/>
                                </a:rPr>
                                <m:t>𝐸𝑁</m:t>
                              </m:r>
                              <m:r>
                                <a:rPr lang="en-US" sz="1100" b="0" i="1">
                                  <a:latin typeface="Cambria Math" panose="02040503050406030204" pitchFamily="18" charset="0"/>
                                </a:rPr>
                                <m:t>_</m:t>
                              </m:r>
                              <m:r>
                                <a:rPr lang="en-US" sz="1100" b="0" i="1">
                                  <a:latin typeface="Cambria Math" panose="02040503050406030204" pitchFamily="18" charset="0"/>
                                </a:rPr>
                                <m:t>𝐵𝑂𝑇</m:t>
                              </m:r>
                            </m:sub>
                          </m:sSub>
                        </m:den>
                      </m:f>
                    </m:e>
                  </m:d>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𝑉</m:t>
                      </m:r>
                    </m:e>
                    <m:sub>
                      <m:r>
                        <a:rPr lang="en-US" sz="1100" b="0" i="1">
                          <a:solidFill>
                            <a:schemeClr val="tx1"/>
                          </a:solidFill>
                          <a:effectLst/>
                          <a:latin typeface="Cambria Math" panose="02040503050406030204" pitchFamily="18" charset="0"/>
                          <a:ea typeface="+mn-ea"/>
                          <a:cs typeface="+mn-cs"/>
                        </a:rPr>
                        <m:t>𝐸𝑁</m:t>
                      </m:r>
                      <m:r>
                        <a:rPr lang="en-US" sz="1100" b="0" i="1">
                          <a:solidFill>
                            <a:schemeClr val="tx1"/>
                          </a:solidFill>
                          <a:effectLst/>
                          <a:latin typeface="Cambria Math" panose="02040503050406030204" pitchFamily="18" charset="0"/>
                          <a:ea typeface="+mn-ea"/>
                          <a:cs typeface="+mn-cs"/>
                        </a:rPr>
                        <m:t>_</m:t>
                      </m:r>
                      <m:r>
                        <a:rPr lang="en-US" sz="1100" b="0" i="1">
                          <a:solidFill>
                            <a:schemeClr val="tx1"/>
                          </a:solidFill>
                          <a:effectLst/>
                          <a:latin typeface="Cambria Math" panose="02040503050406030204" pitchFamily="18" charset="0"/>
                          <a:ea typeface="+mn-ea"/>
                          <a:cs typeface="+mn-cs"/>
                        </a:rPr>
                        <m:t>𝑅𝐼𝑆𝐼𝑁𝐺</m:t>
                      </m:r>
                    </m:sub>
                  </m:sSub>
                </m:oMath>
              </a14:m>
              <a:r>
                <a:rPr lang="en-US" sz="1100"/>
                <a:t> </a:t>
              </a:r>
            </a:p>
          </xdr:txBody>
        </xdr:sp>
      </mc:Choice>
      <mc:Fallback xmlns="">
        <xdr:sp macro="" textlink="">
          <xdr:nvSpPr>
            <xdr:cNvPr id="33" name="TextBox 32">
              <a:extLst>
                <a:ext uri="{FF2B5EF4-FFF2-40B4-BE49-F238E27FC236}">
                  <a16:creationId xmlns:a16="http://schemas.microsoft.com/office/drawing/2014/main" id="{67F13972-ECB6-4D80-9F53-39DE7452A9D8}"/>
                </a:ext>
              </a:extLst>
            </xdr:cNvPr>
            <xdr:cNvSpPr txBox="1"/>
          </xdr:nvSpPr>
          <xdr:spPr>
            <a:xfrm>
              <a:off x="6341056" y="31767887"/>
              <a:ext cx="2913529" cy="391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panose="02040503050406030204" pitchFamily="18" charset="0"/>
                </a:rPr>
                <a:t>𝑉_(𝑈𝑉𝐿𝑂_𝐶𝐻_𝑅𝐼𝑆𝐼𝑁𝐺)</a:t>
              </a:r>
              <a:r>
                <a:rPr lang="en-US" sz="1100" b="0" i="0">
                  <a:latin typeface="Cambria Math"/>
                </a:rPr>
                <a:t>=</a:t>
              </a:r>
              <a:r>
                <a:rPr lang="en-US" sz="1100" b="0" i="0">
                  <a:latin typeface="Cambria Math" panose="02040503050406030204" pitchFamily="18" charset="0"/>
                </a:rPr>
                <a:t>(1+(</a:t>
              </a:r>
              <a:r>
                <a:rPr lang="en-US" sz="1100" b="0" i="0">
                  <a:solidFill>
                    <a:schemeClr val="tx1"/>
                  </a:solidFill>
                  <a:effectLst/>
                  <a:latin typeface="Cambria Math"/>
                  <a:ea typeface="+mn-ea"/>
                  <a:cs typeface="+mn-cs"/>
                </a:rPr>
                <a:t> </a:t>
              </a:r>
              <a:r>
                <a:rPr lang="en-US" sz="1100" b="0" i="0">
                  <a:solidFill>
                    <a:schemeClr val="tx1"/>
                  </a:solidFill>
                  <a:effectLst/>
                  <a:latin typeface="Cambria Math" panose="02040503050406030204" pitchFamily="18" charset="0"/>
                  <a:ea typeface="+mn-ea"/>
                  <a:cs typeface="+mn-cs"/>
                </a:rPr>
                <a:t>𝑅_(𝐸𝑁_𝑇𝑂𝑃))/(</a:t>
              </a:r>
              <a:r>
                <a:rPr lang="en-US" sz="1100" b="0" i="0">
                  <a:latin typeface="Cambria Math"/>
                </a:rPr>
                <a:t> </a:t>
              </a:r>
              <a:r>
                <a:rPr lang="en-US" sz="1100" b="0" i="0">
                  <a:latin typeface="Cambria Math" panose="02040503050406030204" pitchFamily="18" charset="0"/>
                </a:rPr>
                <a:t>𝑅_(</a:t>
              </a:r>
              <a:r>
                <a:rPr lang="en-US" sz="1100" b="0" i="0">
                  <a:latin typeface="Cambria Math"/>
                </a:rPr>
                <a:t>𝐸𝑁</a:t>
              </a:r>
              <a:r>
                <a:rPr lang="en-US" sz="1100" b="0" i="0">
                  <a:latin typeface="Cambria Math" panose="02040503050406030204" pitchFamily="18" charset="0"/>
                </a:rPr>
                <a:t>_𝐵𝑂𝑇) ))</a:t>
              </a:r>
              <a:r>
                <a:rPr lang="en-US" sz="1100" b="0" i="0">
                  <a:solidFill>
                    <a:schemeClr val="tx1"/>
                  </a:solidFill>
                  <a:effectLst/>
                  <a:latin typeface="+mn-lt"/>
                  <a:ea typeface="+mn-ea"/>
                  <a:cs typeface="+mn-cs"/>
                </a:rPr>
                <a:t>×𝑉_(𝐸𝑁</a:t>
              </a:r>
              <a:r>
                <a:rPr lang="en-US" sz="1100" b="0" i="0">
                  <a:solidFill>
                    <a:schemeClr val="tx1"/>
                  </a:solidFill>
                  <a:effectLst/>
                  <a:latin typeface="Cambria Math" panose="02040503050406030204" pitchFamily="18" charset="0"/>
                  <a:ea typeface="+mn-ea"/>
                  <a:cs typeface="+mn-cs"/>
                </a:rPr>
                <a:t>_</a:t>
              </a:r>
              <a:r>
                <a:rPr lang="en-US" sz="1100" b="0" i="0">
                  <a:solidFill>
                    <a:schemeClr val="tx1"/>
                  </a:solidFill>
                  <a:effectLst/>
                  <a:latin typeface="+mn-lt"/>
                  <a:ea typeface="+mn-ea"/>
                  <a:cs typeface="+mn-cs"/>
                </a:rPr>
                <a:t>𝑅𝐼𝑆𝐼𝑁𝐺)</a:t>
              </a:r>
              <a:r>
                <a:rPr lang="en-US" sz="1100"/>
                <a:t> </a:t>
              </a:r>
            </a:p>
          </xdr:txBody>
        </xdr:sp>
      </mc:Fallback>
    </mc:AlternateContent>
    <xdr:clientData/>
  </xdr:oneCellAnchor>
  <xdr:oneCellAnchor>
    <xdr:from>
      <xdr:col>5</xdr:col>
      <xdr:colOff>545563</xdr:colOff>
      <xdr:row>110</xdr:row>
      <xdr:rowOff>26831</xdr:rowOff>
    </xdr:from>
    <xdr:ext cx="3210775" cy="394467"/>
    <mc:AlternateContent xmlns:mc="http://schemas.openxmlformats.org/markup-compatibility/2006" xmlns:a14="http://schemas.microsoft.com/office/drawing/2010/main">
      <mc:Choice Requires="a14">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6341056" y="32116690"/>
              <a:ext cx="3210775" cy="3944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14:m>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𝑉</m:t>
                      </m:r>
                    </m:e>
                    <m:sub>
                      <m:r>
                        <a:rPr lang="en-US" sz="1100" b="0" i="1">
                          <a:latin typeface="Cambria Math" panose="02040503050406030204" pitchFamily="18" charset="0"/>
                        </a:rPr>
                        <m:t>𝑈𝑉𝐿𝑂</m:t>
                      </m:r>
                      <m:r>
                        <a:rPr lang="en-US" sz="1100" b="0" i="1">
                          <a:latin typeface="Cambria Math" panose="02040503050406030204" pitchFamily="18" charset="0"/>
                        </a:rPr>
                        <m:t>_</m:t>
                      </m:r>
                      <m:r>
                        <a:rPr lang="en-US" sz="1100" b="0" i="1">
                          <a:latin typeface="Cambria Math" panose="02040503050406030204" pitchFamily="18" charset="0"/>
                        </a:rPr>
                        <m:t>𝐶𝐻</m:t>
                      </m:r>
                      <m:r>
                        <a:rPr lang="en-US" sz="1100" b="0" i="1">
                          <a:latin typeface="Cambria Math" panose="02040503050406030204" pitchFamily="18" charset="0"/>
                        </a:rPr>
                        <m:t>_</m:t>
                      </m:r>
                      <m:r>
                        <a:rPr lang="en-US" sz="1100" b="0" i="1">
                          <a:latin typeface="Cambria Math" panose="02040503050406030204" pitchFamily="18" charset="0"/>
                        </a:rPr>
                        <m:t>𝑅𝐼𝑆𝐼𝑁𝐺</m:t>
                      </m:r>
                    </m:sub>
                  </m:sSub>
                  <m:r>
                    <a:rPr lang="en-US" sz="1100" b="0" i="1">
                      <a:latin typeface="Cambria Math"/>
                    </a:rPr>
                    <m:t>=</m:t>
                  </m:r>
                  <m:d>
                    <m:dPr>
                      <m:ctrlPr>
                        <a:rPr lang="en-US" sz="1100" b="0" i="1">
                          <a:latin typeface="Cambria Math" panose="02040503050406030204" pitchFamily="18" charset="0"/>
                        </a:rPr>
                      </m:ctrlPr>
                    </m:dPr>
                    <m:e>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solidFill>
                                <a:schemeClr val="tx1"/>
                              </a:solidFill>
                              <a:effectLst/>
                              <a:latin typeface="Cambria Math"/>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m:t>
                              </m:r>
                            </m:e>
                            <m:sub>
                              <m:r>
                                <a:rPr lang="en-US" sz="1100" b="0" i="1">
                                  <a:solidFill>
                                    <a:schemeClr val="tx1"/>
                                  </a:solidFill>
                                  <a:effectLst/>
                                  <a:latin typeface="Cambria Math" panose="02040503050406030204" pitchFamily="18" charset="0"/>
                                  <a:ea typeface="+mn-ea"/>
                                  <a:cs typeface="+mn-cs"/>
                                </a:rPr>
                                <m:t>𝐸𝑁</m:t>
                              </m:r>
                              <m:r>
                                <a:rPr lang="en-US" sz="1100" b="0" i="1">
                                  <a:solidFill>
                                    <a:schemeClr val="tx1"/>
                                  </a:solidFill>
                                  <a:effectLst/>
                                  <a:latin typeface="Cambria Math" panose="02040503050406030204" pitchFamily="18" charset="0"/>
                                  <a:ea typeface="+mn-ea"/>
                                  <a:cs typeface="+mn-cs"/>
                                </a:rPr>
                                <m:t>_</m:t>
                              </m:r>
                              <m:r>
                                <a:rPr lang="en-US" sz="1100" b="0" i="1">
                                  <a:solidFill>
                                    <a:schemeClr val="tx1"/>
                                  </a:solidFill>
                                  <a:effectLst/>
                                  <a:latin typeface="Cambria Math" panose="02040503050406030204" pitchFamily="18" charset="0"/>
                                  <a:ea typeface="+mn-ea"/>
                                  <a:cs typeface="+mn-cs"/>
                                </a:rPr>
                                <m:t>𝑇𝑂𝑃</m:t>
                              </m:r>
                            </m:sub>
                          </m:sSub>
                        </m:num>
                        <m:den>
                          <m:r>
                            <a:rPr lang="en-US" sz="1100" b="0" i="1">
                              <a:latin typeface="Cambria Math"/>
                            </a:rPr>
                            <m:t> </m:t>
                          </m:r>
                          <m:sSub>
                            <m:sSubPr>
                              <m:ctrlPr>
                                <a:rPr lang="en-US" sz="1100" b="0" i="1">
                                  <a:latin typeface="Cambria Math" panose="02040503050406030204" pitchFamily="18" charset="0"/>
                                </a:rPr>
                              </m:ctrlPr>
                            </m:sSubPr>
                            <m:e>
                              <m:r>
                                <a:rPr lang="en-US" sz="1100" b="0" i="1">
                                  <a:latin typeface="Cambria Math" panose="02040503050406030204" pitchFamily="18" charset="0"/>
                                </a:rPr>
                                <m:t>𝑅</m:t>
                              </m:r>
                            </m:e>
                            <m:sub>
                              <m:r>
                                <a:rPr lang="en-US" sz="1100" b="0" i="1">
                                  <a:latin typeface="Cambria Math"/>
                                </a:rPr>
                                <m:t>𝐸𝑁</m:t>
                              </m:r>
                              <m:r>
                                <a:rPr lang="en-US" sz="1100" b="0" i="1">
                                  <a:latin typeface="Cambria Math" panose="02040503050406030204" pitchFamily="18" charset="0"/>
                                </a:rPr>
                                <m:t>_</m:t>
                              </m:r>
                              <m:r>
                                <a:rPr lang="en-US" sz="1100" b="0" i="1">
                                  <a:latin typeface="Cambria Math" panose="02040503050406030204" pitchFamily="18" charset="0"/>
                                </a:rPr>
                                <m:t>𝐵𝑂𝑇</m:t>
                              </m:r>
                            </m:sub>
                          </m:sSub>
                        </m:den>
                      </m:f>
                    </m:e>
                  </m:d>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𝑉</m:t>
                      </m:r>
                    </m:e>
                    <m:sub>
                      <m:r>
                        <a:rPr lang="en-US" sz="1100" b="0" i="1">
                          <a:solidFill>
                            <a:schemeClr val="tx1"/>
                          </a:solidFill>
                          <a:effectLst/>
                          <a:latin typeface="Cambria Math" panose="02040503050406030204" pitchFamily="18" charset="0"/>
                          <a:ea typeface="+mn-ea"/>
                          <a:cs typeface="+mn-cs"/>
                        </a:rPr>
                        <m:t>𝐸𝑁</m:t>
                      </m:r>
                      <m:r>
                        <a:rPr lang="en-US" sz="1100" b="0" i="1">
                          <a:solidFill>
                            <a:schemeClr val="tx1"/>
                          </a:solidFill>
                          <a:effectLst/>
                          <a:latin typeface="Cambria Math" panose="02040503050406030204" pitchFamily="18" charset="0"/>
                          <a:ea typeface="+mn-ea"/>
                          <a:cs typeface="+mn-cs"/>
                        </a:rPr>
                        <m:t>_</m:t>
                      </m:r>
                      <m:r>
                        <a:rPr lang="en-US" sz="1100" b="0" i="1">
                          <a:solidFill>
                            <a:schemeClr val="tx1"/>
                          </a:solidFill>
                          <a:effectLst/>
                          <a:latin typeface="Cambria Math" panose="02040503050406030204" pitchFamily="18" charset="0"/>
                          <a:ea typeface="+mn-ea"/>
                          <a:cs typeface="+mn-cs"/>
                        </a:rPr>
                        <m:t>𝐹𝐴𝐿𝐿𝐼𝑁𝐺</m:t>
                      </m:r>
                    </m:sub>
                  </m:sSub>
                </m:oMath>
              </a14:m>
              <a:r>
                <a:rPr lang="en-US" sz="1100"/>
                <a:t> </a:t>
              </a:r>
            </a:p>
          </xdr:txBody>
        </xdr:sp>
      </mc:Choice>
      <mc:Fallback xmlns="">
        <xdr:sp macro="" textlink="">
          <xdr:nvSpPr>
            <xdr:cNvPr id="36" name="TextBox 35">
              <a:extLst>
                <a:ext uri="{FF2B5EF4-FFF2-40B4-BE49-F238E27FC236}">
                  <a16:creationId xmlns:a16="http://schemas.microsoft.com/office/drawing/2014/main" id="{443F672C-C1DD-4142-BCBD-98DBEEEAF56E}"/>
                </a:ext>
              </a:extLst>
            </xdr:cNvPr>
            <xdr:cNvSpPr txBox="1"/>
          </xdr:nvSpPr>
          <xdr:spPr>
            <a:xfrm>
              <a:off x="6341056" y="32116690"/>
              <a:ext cx="3210775" cy="3944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n-US" sz="1100" b="0" i="0">
                  <a:latin typeface="Cambria Math" panose="02040503050406030204" pitchFamily="18" charset="0"/>
                </a:rPr>
                <a:t>𝑉_(𝑈𝑉𝐿𝑂_𝐶𝐻_𝑅𝐼𝑆𝐼𝑁𝐺)</a:t>
              </a:r>
              <a:r>
                <a:rPr lang="en-US" sz="1100" b="0" i="0">
                  <a:latin typeface="Cambria Math"/>
                </a:rPr>
                <a:t>=</a:t>
              </a:r>
              <a:r>
                <a:rPr lang="en-US" sz="1100" b="0" i="0">
                  <a:latin typeface="Cambria Math" panose="02040503050406030204" pitchFamily="18" charset="0"/>
                </a:rPr>
                <a:t>(1+(</a:t>
              </a:r>
              <a:r>
                <a:rPr lang="en-US" sz="1100" b="0" i="0">
                  <a:solidFill>
                    <a:schemeClr val="tx1"/>
                  </a:solidFill>
                  <a:effectLst/>
                  <a:latin typeface="Cambria Math"/>
                  <a:ea typeface="+mn-ea"/>
                  <a:cs typeface="+mn-cs"/>
                </a:rPr>
                <a:t> </a:t>
              </a:r>
              <a:r>
                <a:rPr lang="en-US" sz="1100" b="0" i="0">
                  <a:solidFill>
                    <a:schemeClr val="tx1"/>
                  </a:solidFill>
                  <a:effectLst/>
                  <a:latin typeface="Cambria Math" panose="02040503050406030204" pitchFamily="18" charset="0"/>
                  <a:ea typeface="+mn-ea"/>
                  <a:cs typeface="+mn-cs"/>
                </a:rPr>
                <a:t>𝑅_(𝐸𝑁_𝑇𝑂𝑃))/(</a:t>
              </a:r>
              <a:r>
                <a:rPr lang="en-US" sz="1100" b="0" i="0">
                  <a:latin typeface="Cambria Math"/>
                </a:rPr>
                <a:t> </a:t>
              </a:r>
              <a:r>
                <a:rPr lang="en-US" sz="1100" b="0" i="0">
                  <a:latin typeface="Cambria Math" panose="02040503050406030204" pitchFamily="18" charset="0"/>
                </a:rPr>
                <a:t>𝑅_(</a:t>
              </a:r>
              <a:r>
                <a:rPr lang="en-US" sz="1100" b="0" i="0">
                  <a:latin typeface="Cambria Math"/>
                </a:rPr>
                <a:t>𝐸𝑁</a:t>
              </a:r>
              <a:r>
                <a:rPr lang="en-US" sz="1100" b="0" i="0">
                  <a:latin typeface="Cambria Math" panose="02040503050406030204" pitchFamily="18" charset="0"/>
                </a:rPr>
                <a:t>_𝐵𝑂𝑇) ))</a:t>
              </a:r>
              <a:r>
                <a:rPr lang="en-US" sz="1100" b="0" i="0">
                  <a:solidFill>
                    <a:schemeClr val="tx1"/>
                  </a:solidFill>
                  <a:effectLst/>
                  <a:latin typeface="+mn-lt"/>
                  <a:ea typeface="+mn-ea"/>
                  <a:cs typeface="+mn-cs"/>
                </a:rPr>
                <a:t>×𝑉_(𝐸𝑁</a:t>
              </a:r>
              <a:r>
                <a:rPr lang="en-US" sz="1100" b="0" i="0">
                  <a:solidFill>
                    <a:schemeClr val="tx1"/>
                  </a:solidFill>
                  <a:effectLst/>
                  <a:latin typeface="Cambria Math" panose="02040503050406030204" pitchFamily="18" charset="0"/>
                  <a:ea typeface="+mn-ea"/>
                  <a:cs typeface="+mn-cs"/>
                </a:rPr>
                <a:t>_𝐹𝐴𝐿𝐿𝐼𝑁𝐺</a:t>
              </a:r>
              <a:r>
                <a:rPr lang="en-US" sz="1100" b="0" i="0">
                  <a:solidFill>
                    <a:schemeClr val="tx1"/>
                  </a:solidFill>
                  <a:effectLst/>
                  <a:latin typeface="+mn-lt"/>
                  <a:ea typeface="+mn-ea"/>
                  <a:cs typeface="+mn-cs"/>
                </a:rPr>
                <a:t>)</a:t>
              </a:r>
              <a:r>
                <a:rPr lang="en-US" sz="1100"/>
                <a:t> </a:t>
              </a: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209550</xdr:colOff>
      <xdr:row>0</xdr:row>
      <xdr:rowOff>161925</xdr:rowOff>
    </xdr:from>
    <xdr:to>
      <xdr:col>12</xdr:col>
      <xdr:colOff>485775</xdr:colOff>
      <xdr:row>20</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209550" y="161925"/>
          <a:ext cx="7591425" cy="364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i="0">
              <a:solidFill>
                <a:schemeClr val="dk1"/>
              </a:solidFill>
              <a:effectLst/>
              <a:latin typeface="+mn-lt"/>
              <a:ea typeface="+mn-ea"/>
              <a:cs typeface="+mn-cs"/>
            </a:rPr>
            <a:t>Important Notice and Disclaimer</a:t>
          </a:r>
        </a:p>
        <a:p>
          <a:r>
            <a:rPr lang="en-US" sz="1100" b="0" i="0">
              <a:solidFill>
                <a:schemeClr val="dk1"/>
              </a:solidFill>
              <a:effectLst/>
              <a:latin typeface="+mn-lt"/>
              <a:ea typeface="+mn-ea"/>
              <a:cs typeface="+mn-cs"/>
            </a:rPr>
            <a:t>TI PROVIDES TECHNICAL AND RELIABILITY DATA (INCLUDING DATASHEETS),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a:t>
          </a:r>
        </a:p>
        <a:p>
          <a:r>
            <a:rPr lang="en-US" sz="1100" b="0" i="0">
              <a:solidFill>
                <a:schemeClr val="dk1"/>
              </a:solidFill>
              <a:effectLst/>
              <a:latin typeface="+mn-lt"/>
              <a:ea typeface="+mn-ea"/>
              <a:cs typeface="+mn-cs"/>
            </a:rPr>
            <a: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regulatory or other requirements.</a:t>
          </a:r>
        </a:p>
        <a:p>
          <a:r>
            <a:rPr lang="en-US" sz="1100" b="0" i="0">
              <a:solidFill>
                <a:schemeClr val="dk1"/>
              </a:solidFill>
              <a:effectLst/>
              <a:latin typeface="+mn-lt"/>
              <a:ea typeface="+mn-ea"/>
              <a:cs typeface="+mn-cs"/>
            </a:rPr>
            <a: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a:t>
          </a:r>
        </a:p>
        <a:p>
          <a:r>
            <a:rPr lang="en-US" sz="1100" b="0" i="0">
              <a:solidFill>
                <a:schemeClr val="dk1"/>
              </a:solidFill>
              <a:effectLst/>
              <a:latin typeface="+mn-lt"/>
              <a:ea typeface="+mn-ea"/>
              <a:cs typeface="+mn-cs"/>
            </a:rPr>
            <a:t>TI’s products are provided subject to TI’s </a:t>
          </a:r>
          <a:r>
            <a:rPr lang="en-US" sz="1100" b="0" i="0" u="none" strike="noStrike">
              <a:solidFill>
                <a:schemeClr val="dk1"/>
              </a:solidFill>
              <a:effectLst/>
              <a:latin typeface="+mn-lt"/>
              <a:ea typeface="+mn-ea"/>
              <a:cs typeface="+mn-cs"/>
              <a:hlinkClick xmlns:r="http://schemas.openxmlformats.org/officeDocument/2006/relationships" r:id=""/>
            </a:rPr>
            <a:t>Terms of Sale</a:t>
          </a:r>
          <a:r>
            <a:rPr lang="en-US" sz="1100" b="0" i="0">
              <a:solidFill>
                <a:schemeClr val="dk1"/>
              </a:solidFill>
              <a:effectLst/>
              <a:latin typeface="+mn-lt"/>
              <a:ea typeface="+mn-ea"/>
              <a:cs typeface="+mn-cs"/>
            </a:rPr>
            <a:t> or other applicable terms available either on ti.com or provided in conjunction with such TI products. TI’s provision of these resources does not expand or otherwise alter TI’s applicable warranties or warranty disclaimers for TI products.  </a:t>
          </a:r>
        </a:p>
        <a:p>
          <a:r>
            <a:rPr lang="en-US" sz="1100" b="0" i="0">
              <a:solidFill>
                <a:schemeClr val="dk1"/>
              </a:solidFill>
              <a:effectLst/>
              <a:latin typeface="+mn-lt"/>
              <a:ea typeface="+mn-ea"/>
              <a:cs typeface="+mn-cs"/>
            </a:rPr>
            <a:t>TI objects to and rejects any additional or different terms you may have proposed.  </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Visio_Drawing.vsd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1"/>
  <sheetViews>
    <sheetView tabSelected="1" zoomScale="85" zoomScaleNormal="85" workbookViewId="0">
      <selection activeCell="D12" sqref="D12"/>
    </sheetView>
  </sheetViews>
  <sheetFormatPr defaultRowHeight="15" x14ac:dyDescent="0.25"/>
  <cols>
    <col min="1" max="1" width="39.7109375" customWidth="1"/>
    <col min="2" max="2" width="12.28515625" style="8" hidden="1" customWidth="1"/>
    <col min="3" max="3" width="9" customWidth="1"/>
    <col min="4" max="4" width="11.42578125" style="8" customWidth="1"/>
    <col min="5" max="5" width="11.42578125" style="6" customWidth="1"/>
    <col min="6" max="6" width="64.140625" customWidth="1"/>
    <col min="10" max="10" width="12.28515625" bestFit="1" customWidth="1"/>
    <col min="21" max="21" width="7.5703125" customWidth="1"/>
    <col min="22" max="22" width="4" customWidth="1"/>
    <col min="24" max="24" width="1" customWidth="1"/>
    <col min="26" max="26" width="1.7109375" customWidth="1"/>
  </cols>
  <sheetData>
    <row r="1" spans="1:26" ht="23.25" x14ac:dyDescent="0.35">
      <c r="A1" s="159" t="s">
        <v>122</v>
      </c>
      <c r="B1" s="159"/>
      <c r="C1" s="159"/>
      <c r="D1" s="159"/>
      <c r="E1" s="159"/>
      <c r="F1" s="159"/>
    </row>
    <row r="2" spans="1:26" ht="14.25" customHeight="1" thickBot="1" x14ac:dyDescent="0.4">
      <c r="A2" s="112"/>
      <c r="B2" s="7"/>
      <c r="C2" s="112"/>
      <c r="D2" s="7"/>
      <c r="E2" s="112"/>
      <c r="F2" s="112"/>
      <c r="H2" s="96" t="s">
        <v>121</v>
      </c>
    </row>
    <row r="3" spans="1:26" ht="48.75" customHeight="1" thickBot="1" x14ac:dyDescent="0.3">
      <c r="A3" s="160" t="s">
        <v>133</v>
      </c>
      <c r="B3" s="160"/>
      <c r="C3" s="160"/>
      <c r="D3" s="160"/>
      <c r="E3" s="160"/>
      <c r="F3" s="160"/>
      <c r="U3" s="137" t="s">
        <v>106</v>
      </c>
      <c r="V3" s="138"/>
      <c r="W3" s="138"/>
      <c r="X3" s="138"/>
      <c r="Y3" s="138"/>
      <c r="Z3" s="139"/>
    </row>
    <row r="4" spans="1:26" ht="19.5" customHeight="1" thickBot="1" x14ac:dyDescent="0.3">
      <c r="A4" s="5"/>
      <c r="B4" s="5"/>
      <c r="C4" s="5"/>
      <c r="D4" s="5"/>
      <c r="E4" s="5"/>
      <c r="F4" s="5"/>
      <c r="U4" s="150" t="s">
        <v>12</v>
      </c>
      <c r="V4" s="151"/>
      <c r="W4" s="151" t="s">
        <v>1</v>
      </c>
      <c r="X4" s="151"/>
      <c r="Y4" s="151" t="s">
        <v>2</v>
      </c>
      <c r="Z4" s="152"/>
    </row>
    <row r="5" spans="1:26" ht="16.5" customHeight="1" thickBot="1" x14ac:dyDescent="0.3">
      <c r="A5" s="113" t="s">
        <v>96</v>
      </c>
      <c r="B5" s="114"/>
      <c r="C5" s="114"/>
      <c r="D5" s="114"/>
      <c r="E5" s="115"/>
      <c r="F5" s="20"/>
      <c r="U5" s="145" t="s">
        <v>23</v>
      </c>
      <c r="V5" s="146"/>
      <c r="W5" s="147">
        <f>D20</f>
        <v>91.9</v>
      </c>
      <c r="X5" s="147"/>
      <c r="Y5" s="148" t="s">
        <v>114</v>
      </c>
      <c r="Z5" s="149"/>
    </row>
    <row r="6" spans="1:26" ht="16.5" thickBot="1" x14ac:dyDescent="0.3">
      <c r="A6" s="116" t="s">
        <v>76</v>
      </c>
      <c r="B6" s="117"/>
      <c r="C6" s="117"/>
      <c r="D6" s="117"/>
      <c r="E6" s="118"/>
      <c r="F6" s="5"/>
      <c r="U6" s="140" t="s">
        <v>110</v>
      </c>
      <c r="V6" s="141"/>
      <c r="W6" s="142">
        <f>D83</f>
        <v>10.02</v>
      </c>
      <c r="X6" s="142"/>
      <c r="Y6" s="143" t="s">
        <v>114</v>
      </c>
      <c r="Z6" s="144"/>
    </row>
    <row r="7" spans="1:26" ht="16.5" thickBot="1" x14ac:dyDescent="0.3">
      <c r="A7" s="109" t="s">
        <v>94</v>
      </c>
      <c r="B7" s="110"/>
      <c r="C7" s="110"/>
      <c r="D7" s="110"/>
      <c r="E7" s="111"/>
      <c r="F7" s="5"/>
      <c r="U7" s="140" t="s">
        <v>111</v>
      </c>
      <c r="V7" s="141"/>
      <c r="W7" s="142">
        <f>D86</f>
        <v>30.06</v>
      </c>
      <c r="X7" s="142"/>
      <c r="Y7" s="143" t="s">
        <v>114</v>
      </c>
      <c r="Z7" s="144"/>
    </row>
    <row r="8" spans="1:26" ht="16.5" thickBot="1" x14ac:dyDescent="0.3">
      <c r="A8" s="106" t="s">
        <v>95</v>
      </c>
      <c r="B8" s="107"/>
      <c r="C8" s="107"/>
      <c r="D8" s="107"/>
      <c r="E8" s="108"/>
      <c r="F8" s="5"/>
      <c r="U8" s="140" t="s">
        <v>107</v>
      </c>
      <c r="V8" s="141"/>
      <c r="W8" s="143">
        <f>D65</f>
        <v>470</v>
      </c>
      <c r="X8" s="143"/>
      <c r="Y8" s="158" t="s">
        <v>8</v>
      </c>
      <c r="Z8" s="144"/>
    </row>
    <row r="9" spans="1:26" ht="41.65" customHeight="1" x14ac:dyDescent="0.25">
      <c r="A9" s="5"/>
      <c r="B9" s="5"/>
      <c r="C9" s="5"/>
      <c r="D9" s="11"/>
      <c r="E9" s="5"/>
      <c r="F9" s="5"/>
      <c r="J9" s="101"/>
      <c r="U9" s="140" t="s">
        <v>109</v>
      </c>
      <c r="V9" s="141"/>
      <c r="W9" s="142">
        <f>D25</f>
        <v>1.8</v>
      </c>
      <c r="X9" s="142"/>
      <c r="Y9" s="158" t="s">
        <v>6</v>
      </c>
      <c r="Z9" s="144"/>
    </row>
    <row r="10" spans="1:26" ht="27" customHeight="1" thickBot="1" x14ac:dyDescent="0.3">
      <c r="A10" s="136" t="s">
        <v>97</v>
      </c>
      <c r="B10" s="136"/>
      <c r="C10" s="136"/>
      <c r="D10" s="136"/>
      <c r="E10" s="136"/>
      <c r="F10" s="136"/>
      <c r="U10" s="140" t="s">
        <v>48</v>
      </c>
      <c r="V10" s="141"/>
      <c r="W10" s="142">
        <f>D77</f>
        <v>7.05</v>
      </c>
      <c r="X10" s="142"/>
      <c r="Y10" s="143" t="s">
        <v>114</v>
      </c>
      <c r="Z10" s="144"/>
    </row>
    <row r="11" spans="1:26" ht="15.75" thickBot="1" x14ac:dyDescent="0.3">
      <c r="A11" s="21" t="s">
        <v>52</v>
      </c>
      <c r="B11" s="22"/>
      <c r="C11" s="23"/>
      <c r="D11" s="22" t="s">
        <v>1</v>
      </c>
      <c r="E11" s="24" t="s">
        <v>2</v>
      </c>
      <c r="F11" s="94" t="s">
        <v>3</v>
      </c>
      <c r="U11" s="140" t="s">
        <v>49</v>
      </c>
      <c r="V11" s="141"/>
      <c r="W11" s="142">
        <f>D78</f>
        <v>17.78</v>
      </c>
      <c r="X11" s="142"/>
      <c r="Y11" s="158" t="s">
        <v>10</v>
      </c>
      <c r="Z11" s="144"/>
    </row>
    <row r="12" spans="1:26" x14ac:dyDescent="0.25">
      <c r="A12" s="25" t="s">
        <v>56</v>
      </c>
      <c r="B12" s="26"/>
      <c r="C12" s="27"/>
      <c r="D12" s="83">
        <v>5</v>
      </c>
      <c r="E12" s="28" t="s">
        <v>4</v>
      </c>
      <c r="F12" s="29" t="s">
        <v>80</v>
      </c>
      <c r="U12" s="140" t="s">
        <v>108</v>
      </c>
      <c r="V12" s="141"/>
      <c r="W12" s="142">
        <f>D79</f>
        <v>466.62</v>
      </c>
      <c r="X12" s="142"/>
      <c r="Y12" s="158" t="s">
        <v>15</v>
      </c>
      <c r="Z12" s="144"/>
    </row>
    <row r="13" spans="1:26" x14ac:dyDescent="0.25">
      <c r="A13" s="30" t="s">
        <v>57</v>
      </c>
      <c r="B13" s="10"/>
      <c r="C13" s="9"/>
      <c r="D13" s="84">
        <v>5</v>
      </c>
      <c r="E13" s="4" t="s">
        <v>4</v>
      </c>
      <c r="F13" s="31" t="s">
        <v>81</v>
      </c>
      <c r="U13" s="140" t="s">
        <v>22</v>
      </c>
      <c r="V13" s="141"/>
      <c r="W13" s="143">
        <f>D50</f>
        <v>352</v>
      </c>
      <c r="X13" s="143"/>
      <c r="Y13" s="158" t="s">
        <v>8</v>
      </c>
      <c r="Z13" s="144"/>
    </row>
    <row r="14" spans="1:26" x14ac:dyDescent="0.25">
      <c r="A14" s="30" t="s">
        <v>58</v>
      </c>
      <c r="B14" s="10"/>
      <c r="C14" s="9"/>
      <c r="D14" s="84">
        <v>0.8</v>
      </c>
      <c r="E14" s="4" t="s">
        <v>4</v>
      </c>
      <c r="F14" s="31" t="s">
        <v>25</v>
      </c>
      <c r="U14" s="140" t="s">
        <v>112</v>
      </c>
      <c r="V14" s="141"/>
      <c r="W14" s="142">
        <f>D101</f>
        <v>10</v>
      </c>
      <c r="X14" s="142"/>
      <c r="Y14" s="143" t="s">
        <v>114</v>
      </c>
      <c r="Z14" s="144"/>
    </row>
    <row r="15" spans="1:26" x14ac:dyDescent="0.25">
      <c r="A15" s="30" t="s">
        <v>59</v>
      </c>
      <c r="B15" s="10"/>
      <c r="C15" s="9"/>
      <c r="D15" s="82">
        <v>3</v>
      </c>
      <c r="E15" s="4" t="s">
        <v>5</v>
      </c>
      <c r="F15" s="31" t="s">
        <v>26</v>
      </c>
      <c r="I15" s="1"/>
      <c r="U15" s="140" t="s">
        <v>113</v>
      </c>
      <c r="V15" s="141"/>
      <c r="W15" s="142">
        <f>D102</f>
        <v>2.64</v>
      </c>
      <c r="X15" s="142"/>
      <c r="Y15" s="143" t="s">
        <v>114</v>
      </c>
      <c r="Z15" s="144"/>
    </row>
    <row r="16" spans="1:26" ht="30" x14ac:dyDescent="0.25">
      <c r="A16" s="30" t="s">
        <v>60</v>
      </c>
      <c r="B16" s="10">
        <f>D16*1000</f>
        <v>500000</v>
      </c>
      <c r="C16" s="9"/>
      <c r="D16" s="84">
        <v>500</v>
      </c>
      <c r="E16" s="4" t="s">
        <v>16</v>
      </c>
      <c r="F16" s="85" t="s">
        <v>134</v>
      </c>
      <c r="U16" s="140" t="s">
        <v>115</v>
      </c>
      <c r="V16" s="141"/>
      <c r="W16" s="142">
        <f>D100</f>
        <v>1.21</v>
      </c>
      <c r="X16" s="142"/>
      <c r="Y16" s="158" t="s">
        <v>10</v>
      </c>
      <c r="Z16" s="144"/>
    </row>
    <row r="17" spans="1:26" ht="45.75" thickBot="1" x14ac:dyDescent="0.3">
      <c r="A17" s="32" t="s">
        <v>61</v>
      </c>
      <c r="B17" s="33">
        <f>D17/100</f>
        <v>0.25</v>
      </c>
      <c r="C17" s="34"/>
      <c r="D17" s="33">
        <v>25</v>
      </c>
      <c r="E17" s="35" t="s">
        <v>14</v>
      </c>
      <c r="F17" s="36" t="s">
        <v>75</v>
      </c>
      <c r="J17" s="1"/>
      <c r="U17" s="140" t="s">
        <v>21</v>
      </c>
      <c r="V17" s="141"/>
      <c r="W17" s="143">
        <v>470</v>
      </c>
      <c r="X17" s="143"/>
      <c r="Y17" s="158" t="s">
        <v>10</v>
      </c>
      <c r="Z17" s="144"/>
    </row>
    <row r="18" spans="1:26" ht="27" customHeight="1" thickBot="1" x14ac:dyDescent="0.3">
      <c r="A18" s="5"/>
      <c r="B18" s="5"/>
      <c r="C18" s="5"/>
      <c r="D18" s="5"/>
      <c r="E18" s="5"/>
      <c r="F18" s="5"/>
      <c r="U18" s="153" t="s">
        <v>24</v>
      </c>
      <c r="V18" s="154"/>
      <c r="W18" s="155">
        <f>D46</f>
        <v>494.7</v>
      </c>
      <c r="X18" s="155"/>
      <c r="Y18" s="156" t="s">
        <v>114</v>
      </c>
      <c r="Z18" s="157"/>
    </row>
    <row r="19" spans="1:26" ht="15.75" thickBot="1" x14ac:dyDescent="0.3">
      <c r="A19" s="21" t="s">
        <v>53</v>
      </c>
      <c r="B19" s="86"/>
      <c r="C19" s="87"/>
      <c r="D19" s="22" t="s">
        <v>1</v>
      </c>
      <c r="E19" s="24" t="s">
        <v>2</v>
      </c>
      <c r="F19" s="95" t="s">
        <v>0</v>
      </c>
    </row>
    <row r="20" spans="1:26" ht="34.5" customHeight="1" x14ac:dyDescent="0.25">
      <c r="A20" s="40" t="s">
        <v>27</v>
      </c>
      <c r="B20" s="41">
        <f>54462*D16^(-1)-17</f>
        <v>91.924000000000007</v>
      </c>
      <c r="C20" s="42"/>
      <c r="D20" s="41">
        <f>ROUND(B20,1)</f>
        <v>91.9</v>
      </c>
      <c r="E20" s="43" t="s">
        <v>11</v>
      </c>
      <c r="F20" s="44"/>
    </row>
    <row r="21" spans="1:26" ht="30" customHeight="1" thickBot="1" x14ac:dyDescent="0.3">
      <c r="A21" s="45" t="s">
        <v>28</v>
      </c>
      <c r="B21" s="46">
        <f>(D13-D14)/D15/B17*D14/D13/B16</f>
        <v>1.7920000000000002E-6</v>
      </c>
      <c r="C21" s="47"/>
      <c r="D21" s="46">
        <f>ROUND(B21*10^6,2)</f>
        <v>1.79</v>
      </c>
      <c r="E21" s="48" t="s">
        <v>6</v>
      </c>
      <c r="F21" s="49"/>
    </row>
    <row r="22" spans="1:26" ht="35.25" customHeight="1" x14ac:dyDescent="0.25">
      <c r="A22" s="6"/>
      <c r="B22" s="6"/>
      <c r="C22" s="6"/>
      <c r="D22" s="6"/>
      <c r="F22" s="6"/>
    </row>
    <row r="23" spans="1:26" ht="15.75" customHeight="1" thickBot="1" x14ac:dyDescent="0.3">
      <c r="A23" s="136" t="s">
        <v>117</v>
      </c>
      <c r="B23" s="136"/>
      <c r="C23" s="136"/>
      <c r="D23" s="136"/>
      <c r="E23" s="136"/>
      <c r="F23" s="136"/>
    </row>
    <row r="24" spans="1:26" ht="15.75" thickBot="1" x14ac:dyDescent="0.3">
      <c r="A24" s="21" t="s">
        <v>52</v>
      </c>
      <c r="B24" s="22"/>
      <c r="C24" s="23"/>
      <c r="D24" s="22" t="s">
        <v>1</v>
      </c>
      <c r="E24" s="24" t="s">
        <v>2</v>
      </c>
      <c r="F24" s="94" t="s">
        <v>3</v>
      </c>
    </row>
    <row r="25" spans="1:26" ht="30.75" thickBot="1" x14ac:dyDescent="0.3">
      <c r="A25" s="50" t="s">
        <v>78</v>
      </c>
      <c r="B25" s="51">
        <f>D25*10^-6</f>
        <v>1.7999999999999999E-6</v>
      </c>
      <c r="C25" s="52"/>
      <c r="D25" s="51">
        <v>1.8</v>
      </c>
      <c r="E25" s="53" t="s">
        <v>6</v>
      </c>
      <c r="F25" s="54" t="s">
        <v>79</v>
      </c>
    </row>
    <row r="26" spans="1:26" ht="15.75" thickBot="1" x14ac:dyDescent="0.3">
      <c r="A26" s="5"/>
      <c r="B26" s="5"/>
      <c r="C26" s="5"/>
      <c r="D26" s="5"/>
      <c r="E26" s="5"/>
      <c r="F26" s="5"/>
    </row>
    <row r="27" spans="1:26" ht="15.75" thickBot="1" x14ac:dyDescent="0.3">
      <c r="A27" s="21" t="s">
        <v>53</v>
      </c>
      <c r="B27" s="86"/>
      <c r="C27" s="87"/>
      <c r="D27" s="22" t="s">
        <v>1</v>
      </c>
      <c r="E27" s="24" t="s">
        <v>2</v>
      </c>
      <c r="F27" s="95" t="s">
        <v>0</v>
      </c>
    </row>
    <row r="28" spans="1:26" ht="30" customHeight="1" x14ac:dyDescent="0.25">
      <c r="A28" s="40" t="s">
        <v>93</v>
      </c>
      <c r="B28" s="41"/>
      <c r="C28" s="43"/>
      <c r="D28" s="98">
        <f>B29/B30</f>
        <v>0.24824896572134478</v>
      </c>
      <c r="E28" s="43" t="s">
        <v>5</v>
      </c>
      <c r="F28" s="44"/>
    </row>
    <row r="29" spans="1:26" ht="30" customHeight="1" x14ac:dyDescent="0.25">
      <c r="A29" s="99" t="s">
        <v>29</v>
      </c>
      <c r="B29" s="37">
        <f>(D13-D14)/B25*D14/D13/B16</f>
        <v>0.7466666666666667</v>
      </c>
      <c r="C29" s="38"/>
      <c r="D29" s="37">
        <f>ROUND(B29,3)</f>
        <v>0.747</v>
      </c>
      <c r="E29" s="38" t="s">
        <v>5</v>
      </c>
      <c r="F29" s="100"/>
    </row>
    <row r="30" spans="1:26" ht="31.15" customHeight="1" x14ac:dyDescent="0.25">
      <c r="A30" s="55" t="s">
        <v>30</v>
      </c>
      <c r="B30" s="12">
        <f>SQRT(D15^2+1/12*((D14*(D13-D14)/D13/B25/B16))^2)</f>
        <v>3.0077332427027601</v>
      </c>
      <c r="C30" s="14"/>
      <c r="D30" s="12">
        <f>ROUND(B30,3)</f>
        <v>3.008</v>
      </c>
      <c r="E30" s="14" t="s">
        <v>5</v>
      </c>
      <c r="F30" s="56"/>
    </row>
    <row r="31" spans="1:26" ht="32.25" customHeight="1" x14ac:dyDescent="0.25">
      <c r="A31" s="55" t="s">
        <v>31</v>
      </c>
      <c r="B31" s="12">
        <f>D15+B29/2</f>
        <v>3.3733333333333335</v>
      </c>
      <c r="C31" s="14"/>
      <c r="D31" s="12">
        <f>ROUND(B31,3)</f>
        <v>3.3730000000000002</v>
      </c>
      <c r="E31" s="14" t="s">
        <v>5</v>
      </c>
      <c r="F31" s="56"/>
    </row>
    <row r="32" spans="1:26" ht="33" customHeight="1" x14ac:dyDescent="0.25">
      <c r="A32" s="55" t="s">
        <v>120</v>
      </c>
      <c r="B32" s="12">
        <f>1/B16*D14/D13</f>
        <v>3.2000000000000001E-7</v>
      </c>
      <c r="C32" s="14"/>
      <c r="D32" s="12">
        <f>ROUND(B32*10^6,3)</f>
        <v>0.32</v>
      </c>
      <c r="E32" s="14" t="s">
        <v>54</v>
      </c>
      <c r="F32" s="56"/>
    </row>
    <row r="33" spans="1:6" ht="30.75" customHeight="1" thickBot="1" x14ac:dyDescent="0.3">
      <c r="A33" s="45" t="s">
        <v>32</v>
      </c>
      <c r="B33" s="46">
        <f>D14/B25</f>
        <v>444444.4444444445</v>
      </c>
      <c r="C33" s="48"/>
      <c r="D33" s="46">
        <f>ROUND(B33*10^-6,3)</f>
        <v>0.44400000000000001</v>
      </c>
      <c r="E33" s="48" t="s">
        <v>55</v>
      </c>
      <c r="F33" s="49"/>
    </row>
    <row r="34" spans="1:6" ht="25.5" customHeight="1" x14ac:dyDescent="0.25"/>
    <row r="35" spans="1:6" ht="15.75" customHeight="1" thickBot="1" x14ac:dyDescent="0.3">
      <c r="A35" s="136" t="s">
        <v>118</v>
      </c>
      <c r="B35" s="136"/>
      <c r="C35" s="136"/>
      <c r="D35" s="136"/>
      <c r="E35" s="136"/>
      <c r="F35" s="136"/>
    </row>
    <row r="36" spans="1:6" ht="15.75" thickBot="1" x14ac:dyDescent="0.3">
      <c r="A36" s="21" t="s">
        <v>52</v>
      </c>
      <c r="B36" s="22"/>
      <c r="C36" s="23"/>
      <c r="D36" s="22" t="s">
        <v>1</v>
      </c>
      <c r="E36" s="24" t="s">
        <v>2</v>
      </c>
      <c r="F36" s="94" t="s">
        <v>3</v>
      </c>
    </row>
    <row r="37" spans="1:6" ht="30.75" thickBot="1" x14ac:dyDescent="0.3">
      <c r="A37" s="57" t="s">
        <v>98</v>
      </c>
      <c r="B37" s="58">
        <f>D37*10^6</f>
        <v>730000</v>
      </c>
      <c r="C37" s="59"/>
      <c r="D37" s="58">
        <v>0.73</v>
      </c>
      <c r="E37" s="60" t="s">
        <v>55</v>
      </c>
      <c r="F37" s="61" t="s">
        <v>82</v>
      </c>
    </row>
    <row r="38" spans="1:6" ht="15.75" thickBot="1" x14ac:dyDescent="0.3">
      <c r="A38" s="5"/>
      <c r="B38" s="5"/>
      <c r="C38" s="5"/>
      <c r="D38" s="5"/>
      <c r="E38" s="5"/>
      <c r="F38" s="5"/>
    </row>
    <row r="39" spans="1:6" ht="15.75" thickBot="1" x14ac:dyDescent="0.3">
      <c r="A39" s="88" t="s">
        <v>77</v>
      </c>
      <c r="B39" s="89"/>
      <c r="C39" s="90"/>
      <c r="D39" s="89" t="s">
        <v>1</v>
      </c>
      <c r="E39" s="91" t="s">
        <v>2</v>
      </c>
      <c r="F39" s="97" t="s">
        <v>3</v>
      </c>
    </row>
    <row r="40" spans="1:6" ht="15.75" thickBot="1" x14ac:dyDescent="0.3">
      <c r="A40" s="120" t="s">
        <v>131</v>
      </c>
      <c r="B40" s="121"/>
      <c r="C40" s="122"/>
      <c r="D40" s="121">
        <v>5</v>
      </c>
      <c r="E40" s="123" t="s">
        <v>5</v>
      </c>
      <c r="F40" s="76" t="s">
        <v>135</v>
      </c>
    </row>
    <row r="41" spans="1:6" ht="15.75" thickBot="1" x14ac:dyDescent="0.3">
      <c r="A41" s="5"/>
      <c r="B41" s="5"/>
      <c r="C41" s="5"/>
      <c r="D41" s="5"/>
      <c r="E41" s="5"/>
      <c r="F41" s="5"/>
    </row>
    <row r="42" spans="1:6" ht="15.75" thickBot="1" x14ac:dyDescent="0.3">
      <c r="A42" s="21" t="s">
        <v>53</v>
      </c>
      <c r="B42" s="86"/>
      <c r="C42" s="87"/>
      <c r="D42" s="22" t="s">
        <v>1</v>
      </c>
      <c r="E42" s="24" t="s">
        <v>2</v>
      </c>
      <c r="F42" s="95" t="s">
        <v>0</v>
      </c>
    </row>
    <row r="43" spans="1:6" ht="24" customHeight="1" x14ac:dyDescent="0.25">
      <c r="A43" s="40" t="s">
        <v>33</v>
      </c>
      <c r="B43" s="41">
        <f>B37*B32</f>
        <v>0.2336</v>
      </c>
      <c r="C43" s="42"/>
      <c r="D43" s="41">
        <f>ROUND(B43,3)</f>
        <v>0.23400000000000001</v>
      </c>
      <c r="E43" s="43" t="s">
        <v>5</v>
      </c>
      <c r="F43" s="44"/>
    </row>
    <row r="44" spans="1:6" ht="24.75" customHeight="1" x14ac:dyDescent="0.25">
      <c r="A44" s="55" t="s">
        <v>34</v>
      </c>
      <c r="B44" s="12">
        <f>D40-B43</f>
        <v>4.7664</v>
      </c>
      <c r="C44" s="13"/>
      <c r="D44" s="12">
        <f>ROUND(B44,3)</f>
        <v>4.766</v>
      </c>
      <c r="E44" s="14" t="s">
        <v>5</v>
      </c>
      <c r="F44" s="56"/>
    </row>
    <row r="45" spans="1:6" ht="54" customHeight="1" x14ac:dyDescent="0.25">
      <c r="A45" s="62" t="s">
        <v>92</v>
      </c>
      <c r="B45" s="12"/>
      <c r="C45" s="13"/>
      <c r="D45" s="12" t="b">
        <f>IF(B31&lt;B44,TRUE,FALSE)</f>
        <v>1</v>
      </c>
      <c r="E45" s="14"/>
      <c r="F45" s="63" t="s">
        <v>91</v>
      </c>
    </row>
    <row r="46" spans="1:6" ht="33.75" customHeight="1" thickBot="1" x14ac:dyDescent="0.3">
      <c r="A46" s="45" t="s">
        <v>35</v>
      </c>
      <c r="B46" s="46">
        <f>(-20245/D16)+(428/D37)-51.1</f>
        <v>494.71136986301372</v>
      </c>
      <c r="C46" s="47"/>
      <c r="D46" s="46">
        <f>ROUND(B46,1)</f>
        <v>494.7</v>
      </c>
      <c r="E46" s="48" t="s">
        <v>11</v>
      </c>
      <c r="F46" s="49"/>
    </row>
    <row r="47" spans="1:6" ht="29.65" customHeight="1" x14ac:dyDescent="0.25"/>
    <row r="48" spans="1:6" ht="15.75" customHeight="1" thickBot="1" x14ac:dyDescent="0.3">
      <c r="A48" s="136" t="s">
        <v>99</v>
      </c>
      <c r="B48" s="136"/>
      <c r="C48" s="136"/>
      <c r="D48" s="136"/>
      <c r="E48" s="136"/>
      <c r="F48" s="136"/>
    </row>
    <row r="49" spans="1:10" ht="15.75" thickBot="1" x14ac:dyDescent="0.3">
      <c r="A49" s="21" t="s">
        <v>52</v>
      </c>
      <c r="B49" s="22"/>
      <c r="C49" s="23"/>
      <c r="D49" s="22" t="s">
        <v>1</v>
      </c>
      <c r="E49" s="24" t="s">
        <v>2</v>
      </c>
      <c r="F49" s="94" t="s">
        <v>3</v>
      </c>
    </row>
    <row r="50" spans="1:10" x14ac:dyDescent="0.25">
      <c r="A50" s="25" t="s">
        <v>22</v>
      </c>
      <c r="B50" s="26">
        <f>D50/10^6</f>
        <v>3.5199999999999999E-4</v>
      </c>
      <c r="C50" s="27"/>
      <c r="D50" s="26">
        <v>352</v>
      </c>
      <c r="E50" s="28" t="s">
        <v>8</v>
      </c>
      <c r="F50" s="44" t="s">
        <v>36</v>
      </c>
    </row>
    <row r="51" spans="1:10" x14ac:dyDescent="0.25">
      <c r="A51" s="30" t="s">
        <v>63</v>
      </c>
      <c r="B51" s="10"/>
      <c r="C51" s="9"/>
      <c r="D51" s="10">
        <v>3</v>
      </c>
      <c r="E51" s="4" t="s">
        <v>5</v>
      </c>
      <c r="F51" s="56" t="s">
        <v>37</v>
      </c>
    </row>
    <row r="52" spans="1:10" x14ac:dyDescent="0.25">
      <c r="A52" s="30" t="s">
        <v>64</v>
      </c>
      <c r="B52" s="10">
        <f>D52/100</f>
        <v>0.04</v>
      </c>
      <c r="C52" s="9"/>
      <c r="D52" s="10">
        <v>4</v>
      </c>
      <c r="E52" s="4" t="s">
        <v>14</v>
      </c>
      <c r="F52" s="56" t="s">
        <v>38</v>
      </c>
    </row>
    <row r="53" spans="1:10" ht="15.75" thickBot="1" x14ac:dyDescent="0.3">
      <c r="A53" s="32" t="s">
        <v>65</v>
      </c>
      <c r="B53" s="33">
        <f>D53/1000</f>
        <v>0.02</v>
      </c>
      <c r="C53" s="34"/>
      <c r="D53" s="33">
        <v>20</v>
      </c>
      <c r="E53" s="35" t="s">
        <v>62</v>
      </c>
      <c r="F53" s="49" t="s">
        <v>39</v>
      </c>
    </row>
    <row r="54" spans="1:10" ht="15.75" thickBot="1" x14ac:dyDescent="0.3">
      <c r="A54" s="5"/>
      <c r="B54" s="5"/>
      <c r="C54" s="5"/>
      <c r="D54" s="5"/>
      <c r="E54" s="5"/>
      <c r="F54" s="5"/>
    </row>
    <row r="55" spans="1:10" ht="15.75" thickBot="1" x14ac:dyDescent="0.3">
      <c r="A55" s="21" t="s">
        <v>53</v>
      </c>
      <c r="B55" s="86"/>
      <c r="C55" s="87"/>
      <c r="D55" s="22" t="s">
        <v>1</v>
      </c>
      <c r="E55" s="24" t="s">
        <v>2</v>
      </c>
      <c r="F55" s="95" t="s">
        <v>0</v>
      </c>
    </row>
    <row r="56" spans="1:10" ht="45.4" customHeight="1" x14ac:dyDescent="0.25">
      <c r="A56" s="40" t="s">
        <v>40</v>
      </c>
      <c r="B56" s="41">
        <f>D15*SQRT(D14/D12*(D12-D14)/D12)</f>
        <v>1.0998181667894018</v>
      </c>
      <c r="C56" s="42"/>
      <c r="D56" s="41">
        <f>ROUND(B56,2)</f>
        <v>1.1000000000000001</v>
      </c>
      <c r="E56" s="43" t="s">
        <v>5</v>
      </c>
      <c r="F56" s="44"/>
    </row>
    <row r="57" spans="1:10" ht="33" customHeight="1" x14ac:dyDescent="0.25">
      <c r="A57" s="55" t="s">
        <v>41</v>
      </c>
      <c r="B57" s="12">
        <f>D15*D14/D12*(1-D14/D12)/B50/B16</f>
        <v>2.2909090909090913E-3</v>
      </c>
      <c r="C57" s="13"/>
      <c r="D57" s="12">
        <f>ROUND(B57*10^3,3)</f>
        <v>2.2909999999999999</v>
      </c>
      <c r="E57" s="14" t="s">
        <v>7</v>
      </c>
      <c r="F57" s="56"/>
    </row>
    <row r="58" spans="1:10" ht="33.75" customHeight="1" x14ac:dyDescent="0.25">
      <c r="A58" s="62" t="s">
        <v>42</v>
      </c>
      <c r="B58" s="12">
        <f>(2*D51)/(B16*B52*D14)</f>
        <v>3.7500000000000001E-4</v>
      </c>
      <c r="C58" s="13"/>
      <c r="D58" s="12">
        <f>ROUND(B58*10^6,2)</f>
        <v>375</v>
      </c>
      <c r="E58" s="14" t="s">
        <v>8</v>
      </c>
      <c r="F58" s="56"/>
    </row>
    <row r="59" spans="1:10" ht="30" x14ac:dyDescent="0.25">
      <c r="A59" s="62" t="s">
        <v>43</v>
      </c>
      <c r="B59" s="12">
        <f>1/8/B16*B29/B53</f>
        <v>9.3333333333333326E-6</v>
      </c>
      <c r="C59" s="13"/>
      <c r="D59" s="12">
        <f>ROUND(B59*10^6,2)</f>
        <v>9.33</v>
      </c>
      <c r="E59" s="14" t="s">
        <v>8</v>
      </c>
      <c r="F59" s="56"/>
    </row>
    <row r="60" spans="1:10" ht="33.75" customHeight="1" x14ac:dyDescent="0.25">
      <c r="A60" s="62" t="s">
        <v>119</v>
      </c>
      <c r="B60" s="12">
        <f>B53/B29</f>
        <v>2.6785714285714284E-2</v>
      </c>
      <c r="C60" s="13"/>
      <c r="D60" s="12">
        <f>ROUND(B60*10^3,2)</f>
        <v>26.79</v>
      </c>
      <c r="E60" s="14" t="s">
        <v>66</v>
      </c>
      <c r="F60" s="56"/>
    </row>
    <row r="61" spans="1:10" ht="36" customHeight="1" thickBot="1" x14ac:dyDescent="0.3">
      <c r="A61" s="45" t="s">
        <v>44</v>
      </c>
      <c r="B61" s="46">
        <f>D14*(D13-D14)/SQRT(12)/D13/B25/B16</f>
        <v>0.21554410049746031</v>
      </c>
      <c r="C61" s="47"/>
      <c r="D61" s="46">
        <f>ROUND(B61,3)</f>
        <v>0.216</v>
      </c>
      <c r="E61" s="48" t="s">
        <v>5</v>
      </c>
      <c r="F61" s="49"/>
      <c r="J61" s="1"/>
    </row>
    <row r="62" spans="1:10" ht="29.65" customHeight="1" x14ac:dyDescent="0.25"/>
    <row r="63" spans="1:10" ht="15.75" customHeight="1" thickBot="1" x14ac:dyDescent="0.3">
      <c r="A63" s="136" t="s">
        <v>100</v>
      </c>
      <c r="B63" s="136"/>
      <c r="C63" s="136"/>
      <c r="D63" s="136"/>
      <c r="E63" s="136"/>
      <c r="F63" s="136"/>
    </row>
    <row r="64" spans="1:10" ht="15.75" thickBot="1" x14ac:dyDescent="0.3">
      <c r="A64" s="21" t="s">
        <v>52</v>
      </c>
      <c r="B64" s="22"/>
      <c r="C64" s="23"/>
      <c r="D64" s="22" t="s">
        <v>1</v>
      </c>
      <c r="E64" s="24" t="s">
        <v>2</v>
      </c>
      <c r="F64" s="94" t="s">
        <v>3</v>
      </c>
    </row>
    <row r="65" spans="1:12" ht="45" x14ac:dyDescent="0.25">
      <c r="A65" s="64" t="s">
        <v>103</v>
      </c>
      <c r="B65" s="26">
        <f>D65/10^6</f>
        <v>4.6999999999999999E-4</v>
      </c>
      <c r="C65" s="27"/>
      <c r="D65" s="26">
        <v>470</v>
      </c>
      <c r="E65" s="28" t="s">
        <v>8</v>
      </c>
      <c r="F65" s="65" t="s">
        <v>132</v>
      </c>
    </row>
    <row r="66" spans="1:12" x14ac:dyDescent="0.25">
      <c r="A66" s="66" t="s">
        <v>83</v>
      </c>
      <c r="B66" s="10">
        <f>D66/10^3</f>
        <v>7.0000000000000001E-3</v>
      </c>
      <c r="C66" s="9"/>
      <c r="D66" s="10">
        <v>7</v>
      </c>
      <c r="E66" s="4" t="s">
        <v>66</v>
      </c>
      <c r="F66" s="56" t="s">
        <v>45</v>
      </c>
    </row>
    <row r="67" spans="1:12" ht="45.75" thickBot="1" x14ac:dyDescent="0.3">
      <c r="A67" s="67" t="s">
        <v>67</v>
      </c>
      <c r="B67" s="33">
        <f>D67*10^3</f>
        <v>25000</v>
      </c>
      <c r="C67" s="34"/>
      <c r="D67" s="33">
        <v>25</v>
      </c>
      <c r="E67" s="35" t="s">
        <v>16</v>
      </c>
      <c r="F67" s="92" t="s">
        <v>104</v>
      </c>
    </row>
    <row r="68" spans="1:12" ht="15.75" thickBot="1" x14ac:dyDescent="0.3">
      <c r="A68" s="5"/>
      <c r="B68" s="5"/>
      <c r="C68" s="5"/>
      <c r="D68" s="5"/>
      <c r="E68" s="5"/>
      <c r="F68" s="5"/>
    </row>
    <row r="69" spans="1:12" ht="15.75" thickBot="1" x14ac:dyDescent="0.3">
      <c r="A69" s="88" t="s">
        <v>77</v>
      </c>
      <c r="B69" s="89"/>
      <c r="C69" s="90"/>
      <c r="D69" s="89" t="s">
        <v>1</v>
      </c>
      <c r="E69" s="91" t="s">
        <v>2</v>
      </c>
      <c r="F69" s="97" t="s">
        <v>3</v>
      </c>
    </row>
    <row r="70" spans="1:12" x14ac:dyDescent="0.25">
      <c r="A70" s="68" t="s">
        <v>71</v>
      </c>
      <c r="B70" s="69"/>
      <c r="C70" s="70"/>
      <c r="D70" s="69">
        <v>8.35</v>
      </c>
      <c r="E70" s="71" t="s">
        <v>70</v>
      </c>
      <c r="F70" s="44" t="s">
        <v>85</v>
      </c>
    </row>
    <row r="71" spans="1:12" x14ac:dyDescent="0.25">
      <c r="A71" s="93" t="s">
        <v>68</v>
      </c>
      <c r="B71" s="19">
        <f>D71/10^6</f>
        <v>1.6720000000000001E-3</v>
      </c>
      <c r="C71" s="18"/>
      <c r="D71" s="19">
        <v>1672</v>
      </c>
      <c r="E71" s="16" t="s">
        <v>69</v>
      </c>
      <c r="F71" s="56" t="s">
        <v>85</v>
      </c>
    </row>
    <row r="72" spans="1:12" ht="15.75" thickBot="1" x14ac:dyDescent="0.3">
      <c r="A72" s="72" t="s">
        <v>84</v>
      </c>
      <c r="B72" s="73"/>
      <c r="C72" s="74"/>
      <c r="D72" s="73">
        <v>0.6</v>
      </c>
      <c r="E72" s="75" t="s">
        <v>4</v>
      </c>
      <c r="F72" s="49" t="s">
        <v>85</v>
      </c>
    </row>
    <row r="73" spans="1:12" ht="15.75" thickBot="1" x14ac:dyDescent="0.3">
      <c r="A73" s="5"/>
      <c r="B73" s="5"/>
      <c r="C73" s="5"/>
      <c r="D73" s="5"/>
      <c r="E73" s="5"/>
      <c r="F73" s="5"/>
    </row>
    <row r="74" spans="1:12" ht="15.75" thickBot="1" x14ac:dyDescent="0.3">
      <c r="A74" s="21" t="s">
        <v>53</v>
      </c>
      <c r="B74" s="86"/>
      <c r="C74" s="87"/>
      <c r="D74" s="22" t="s">
        <v>1</v>
      </c>
      <c r="E74" s="24" t="s">
        <v>2</v>
      </c>
      <c r="F74" s="95" t="s">
        <v>0</v>
      </c>
    </row>
    <row r="75" spans="1:12" ht="34.9" customHeight="1" x14ac:dyDescent="0.25">
      <c r="A75" s="40" t="s">
        <v>46</v>
      </c>
      <c r="B75" s="41">
        <f>D15/D14/B65/2/PI()</f>
        <v>1269.8532693502289</v>
      </c>
      <c r="C75" s="42"/>
      <c r="D75" s="41">
        <f>ROUND(B75/10^3,2)</f>
        <v>1.27</v>
      </c>
      <c r="E75" s="43" t="s">
        <v>16</v>
      </c>
      <c r="F75" s="44"/>
    </row>
    <row r="76" spans="1:12" ht="32.25" customHeight="1" x14ac:dyDescent="0.25">
      <c r="A76" s="55" t="s">
        <v>47</v>
      </c>
      <c r="B76" s="12">
        <f>1/2/PI()/B66/B65</f>
        <v>48375.362641913474</v>
      </c>
      <c r="C76" s="13"/>
      <c r="D76" s="12">
        <f>ROUND(B76/10^3,2)</f>
        <v>48.38</v>
      </c>
      <c r="E76" s="14" t="s">
        <v>16</v>
      </c>
      <c r="F76" s="56"/>
    </row>
    <row r="77" spans="1:12" ht="41.25" customHeight="1" x14ac:dyDescent="0.25">
      <c r="A77" s="55" t="s">
        <v>48</v>
      </c>
      <c r="B77" s="12">
        <f>2*PI()*B67*B65*D14/B71/D72/D70</f>
        <v>7050.7241363550538</v>
      </c>
      <c r="C77" s="13"/>
      <c r="D77" s="12">
        <f>ROUND(B77/10^3,2)</f>
        <v>7.05</v>
      </c>
      <c r="E77" s="14" t="s">
        <v>11</v>
      </c>
      <c r="F77" s="56"/>
    </row>
    <row r="78" spans="1:12" ht="33.4" customHeight="1" x14ac:dyDescent="0.25">
      <c r="A78" s="55" t="s">
        <v>49</v>
      </c>
      <c r="B78" s="12">
        <f>D14*B65/B77/D15</f>
        <v>1.7775951931956557E-8</v>
      </c>
      <c r="C78" s="13"/>
      <c r="D78" s="12">
        <f>ROUND(B78*10^9,2)</f>
        <v>17.78</v>
      </c>
      <c r="E78" s="14" t="s">
        <v>10</v>
      </c>
      <c r="F78" s="56"/>
    </row>
    <row r="79" spans="1:12" ht="32.25" customHeight="1" thickBot="1" x14ac:dyDescent="0.3">
      <c r="A79" s="45" t="s">
        <v>50</v>
      </c>
      <c r="B79" s="46">
        <f>1/2/PI()/B77/B76</f>
        <v>4.6661873821385966E-10</v>
      </c>
      <c r="C79" s="47"/>
      <c r="D79" s="46">
        <f>ROUND(B79*10^12,2)</f>
        <v>466.62</v>
      </c>
      <c r="E79" s="48" t="s">
        <v>15</v>
      </c>
      <c r="F79" s="49"/>
      <c r="L79" s="1"/>
    </row>
    <row r="80" spans="1:12" ht="28.5" customHeight="1" x14ac:dyDescent="0.25"/>
    <row r="81" spans="1:26" ht="15.75" customHeight="1" thickBot="1" x14ac:dyDescent="0.3">
      <c r="A81" s="136" t="s">
        <v>101</v>
      </c>
      <c r="B81" s="136"/>
      <c r="C81" s="136"/>
      <c r="D81" s="136"/>
      <c r="E81" s="136"/>
      <c r="F81" s="136"/>
    </row>
    <row r="82" spans="1:26" ht="15.75" thickBot="1" x14ac:dyDescent="0.3">
      <c r="A82" s="21" t="s">
        <v>52</v>
      </c>
      <c r="B82" s="22"/>
      <c r="C82" s="23"/>
      <c r="D82" s="22" t="s">
        <v>1</v>
      </c>
      <c r="E82" s="24" t="s">
        <v>2</v>
      </c>
      <c r="F82" s="94" t="s">
        <v>3</v>
      </c>
    </row>
    <row r="83" spans="1:26" ht="18.75" thickBot="1" x14ac:dyDescent="0.3">
      <c r="A83" s="57" t="s">
        <v>86</v>
      </c>
      <c r="B83" s="58">
        <f>D83*10^3</f>
        <v>10020</v>
      </c>
      <c r="C83" s="59"/>
      <c r="D83" s="58">
        <v>10.02</v>
      </c>
      <c r="E83" s="60" t="s">
        <v>11</v>
      </c>
      <c r="F83" s="119" t="s">
        <v>105</v>
      </c>
    </row>
    <row r="84" spans="1:26" ht="15.75" thickBot="1" x14ac:dyDescent="0.3">
      <c r="A84" s="5"/>
      <c r="B84" s="5"/>
      <c r="C84" s="5"/>
      <c r="D84" s="5"/>
      <c r="E84" s="5"/>
      <c r="F84" s="5"/>
    </row>
    <row r="85" spans="1:26" ht="15.75" thickBot="1" x14ac:dyDescent="0.3">
      <c r="A85" s="21" t="s">
        <v>53</v>
      </c>
      <c r="B85" s="86"/>
      <c r="C85" s="87"/>
      <c r="D85" s="22" t="s">
        <v>1</v>
      </c>
      <c r="E85" s="24" t="s">
        <v>2</v>
      </c>
      <c r="F85" s="39" t="s">
        <v>0</v>
      </c>
    </row>
    <row r="86" spans="1:26" ht="36.4" customHeight="1" thickBot="1" x14ac:dyDescent="0.3">
      <c r="A86" s="77" t="s">
        <v>87</v>
      </c>
      <c r="B86" s="78">
        <f>D72/(D14-D72)*B83</f>
        <v>30059.999999999993</v>
      </c>
      <c r="C86" s="79"/>
      <c r="D86" s="78">
        <f>ROUND(B86/10^3,2)</f>
        <v>30.06</v>
      </c>
      <c r="E86" s="80" t="s">
        <v>11</v>
      </c>
      <c r="F86" s="76"/>
    </row>
    <row r="87" spans="1:26" ht="29.65" customHeight="1" x14ac:dyDescent="0.25">
      <c r="U87" s="96"/>
      <c r="V87" s="96"/>
      <c r="W87" s="96"/>
      <c r="X87" s="96"/>
      <c r="Y87" s="96"/>
      <c r="Z87" s="96"/>
    </row>
    <row r="88" spans="1:26" ht="15.75" customHeight="1" thickBot="1" x14ac:dyDescent="0.3">
      <c r="A88" s="136" t="s">
        <v>102</v>
      </c>
      <c r="B88" s="136"/>
      <c r="C88" s="136"/>
      <c r="D88" s="136"/>
      <c r="E88" s="136"/>
      <c r="F88" s="136"/>
    </row>
    <row r="89" spans="1:26" s="96" customFormat="1" ht="15.75" thickBot="1" x14ac:dyDescent="0.3">
      <c r="A89" s="21" t="s">
        <v>52</v>
      </c>
      <c r="B89" s="22"/>
      <c r="C89" s="23"/>
      <c r="D89" s="22" t="s">
        <v>1</v>
      </c>
      <c r="E89" s="24" t="s">
        <v>2</v>
      </c>
      <c r="F89" s="94" t="s">
        <v>3</v>
      </c>
      <c r="U89"/>
      <c r="V89"/>
      <c r="W89"/>
      <c r="X89"/>
      <c r="Y89"/>
      <c r="Z89"/>
    </row>
    <row r="90" spans="1:26" x14ac:dyDescent="0.25">
      <c r="A90" s="25" t="s">
        <v>72</v>
      </c>
      <c r="B90" s="26">
        <f>D90*10^-3</f>
        <v>2.9E-4</v>
      </c>
      <c r="C90" s="27"/>
      <c r="D90" s="26">
        <v>0.28999999999999998</v>
      </c>
      <c r="E90" s="28" t="s">
        <v>13</v>
      </c>
      <c r="F90" s="44" t="s">
        <v>88</v>
      </c>
    </row>
    <row r="91" spans="1:26" x14ac:dyDescent="0.25">
      <c r="A91" s="131" t="s">
        <v>123</v>
      </c>
      <c r="B91" s="132">
        <f>D91*1000</f>
        <v>10000</v>
      </c>
      <c r="C91" s="133"/>
      <c r="D91" s="132">
        <v>10</v>
      </c>
      <c r="E91" s="134" t="s">
        <v>11</v>
      </c>
      <c r="F91" s="100"/>
    </row>
    <row r="92" spans="1:26" x14ac:dyDescent="0.25">
      <c r="A92" s="30" t="s">
        <v>73</v>
      </c>
      <c r="B92" s="10"/>
      <c r="C92" s="9"/>
      <c r="D92" s="10">
        <v>2.9</v>
      </c>
      <c r="E92" s="4" t="s">
        <v>4</v>
      </c>
      <c r="F92" s="56" t="s">
        <v>51</v>
      </c>
    </row>
    <row r="93" spans="1:26" ht="15.75" thickBot="1" x14ac:dyDescent="0.3">
      <c r="A93" s="5"/>
      <c r="B93" s="5"/>
      <c r="C93" s="5"/>
      <c r="D93" s="5"/>
      <c r="E93" s="5"/>
      <c r="F93" s="5"/>
    </row>
    <row r="94" spans="1:26" x14ac:dyDescent="0.25">
      <c r="A94" s="88" t="s">
        <v>77</v>
      </c>
      <c r="B94" s="89"/>
      <c r="C94" s="90"/>
      <c r="D94" s="89" t="s">
        <v>1</v>
      </c>
      <c r="E94" s="91" t="s">
        <v>2</v>
      </c>
      <c r="F94" s="97" t="s">
        <v>3</v>
      </c>
    </row>
    <row r="95" spans="1:26" x14ac:dyDescent="0.25">
      <c r="A95" s="17" t="s">
        <v>74</v>
      </c>
      <c r="B95" s="15">
        <f>D95*10^-6</f>
        <v>2.4999999999999998E-6</v>
      </c>
      <c r="C95" s="17"/>
      <c r="D95" s="15">
        <v>2.5</v>
      </c>
      <c r="E95" s="16" t="s">
        <v>9</v>
      </c>
      <c r="F95" s="3" t="s">
        <v>85</v>
      </c>
    </row>
    <row r="96" spans="1:26" x14ac:dyDescent="0.25">
      <c r="A96" s="17" t="s">
        <v>89</v>
      </c>
      <c r="B96" s="102">
        <v>0.60599999999999998</v>
      </c>
      <c r="C96" s="17"/>
      <c r="D96" s="135">
        <f>B96</f>
        <v>0.60599999999999998</v>
      </c>
      <c r="E96" s="16" t="s">
        <v>4</v>
      </c>
      <c r="F96" s="3" t="s">
        <v>85</v>
      </c>
    </row>
    <row r="97" spans="1:26" x14ac:dyDescent="0.25">
      <c r="A97" s="17" t="s">
        <v>90</v>
      </c>
      <c r="B97" s="102">
        <v>0.5</v>
      </c>
      <c r="C97" s="17"/>
      <c r="D97" s="102">
        <f>B97</f>
        <v>0.5</v>
      </c>
      <c r="E97" s="16" t="s">
        <v>4</v>
      </c>
      <c r="F97" s="3" t="s">
        <v>85</v>
      </c>
    </row>
    <row r="98" spans="1:26" ht="15.75" thickBot="1" x14ac:dyDescent="0.3">
      <c r="A98" s="5"/>
      <c r="B98" s="5"/>
      <c r="C98" s="5"/>
      <c r="D98" s="5"/>
      <c r="E98" s="5"/>
      <c r="F98" s="5"/>
    </row>
    <row r="99" spans="1:26" ht="15.75" thickBot="1" x14ac:dyDescent="0.3">
      <c r="A99" s="21" t="s">
        <v>53</v>
      </c>
      <c r="B99" s="86"/>
      <c r="C99" s="87"/>
      <c r="D99" s="22" t="s">
        <v>1</v>
      </c>
      <c r="E99" s="24" t="s">
        <v>2</v>
      </c>
      <c r="F99" s="95" t="s">
        <v>0</v>
      </c>
    </row>
    <row r="100" spans="1:26" ht="36.4" customHeight="1" x14ac:dyDescent="0.25">
      <c r="A100" s="40" t="s">
        <v>116</v>
      </c>
      <c r="B100" s="41">
        <f>B90*B95/D72</f>
        <v>1.2083333333333334E-9</v>
      </c>
      <c r="C100" s="42"/>
      <c r="D100" s="41">
        <f>ROUND(B100*10^9,2)</f>
        <v>1.21</v>
      </c>
      <c r="E100" s="43" t="s">
        <v>10</v>
      </c>
      <c r="F100" s="29"/>
    </row>
    <row r="101" spans="1:26" ht="58.9" customHeight="1" x14ac:dyDescent="0.25">
      <c r="A101" s="55" t="s">
        <v>127</v>
      </c>
      <c r="B101" s="103">
        <f>(B91)</f>
        <v>10000</v>
      </c>
      <c r="C101" s="13"/>
      <c r="D101" s="12">
        <f>ROUND(B101/10^3,2)</f>
        <v>10</v>
      </c>
      <c r="E101" s="14" t="s">
        <v>11</v>
      </c>
      <c r="F101" s="31"/>
    </row>
    <row r="102" spans="1:26" ht="42" customHeight="1" thickBot="1" x14ac:dyDescent="0.3">
      <c r="A102" s="45" t="s">
        <v>128</v>
      </c>
      <c r="B102" s="104">
        <f>B96/(D92-B96)*B101</f>
        <v>2641.6739319965127</v>
      </c>
      <c r="C102" s="47"/>
      <c r="D102" s="46">
        <f>ROUND(B102/10^3,2)</f>
        <v>2.64</v>
      </c>
      <c r="E102" s="48" t="s">
        <v>11</v>
      </c>
      <c r="F102" s="81"/>
    </row>
    <row r="104" spans="1:26" ht="15.75" customHeight="1" thickBot="1" x14ac:dyDescent="0.3">
      <c r="A104" s="136" t="s">
        <v>125</v>
      </c>
      <c r="B104" s="136"/>
      <c r="C104" s="136"/>
      <c r="D104" s="136"/>
      <c r="E104" s="136"/>
      <c r="F104" s="136"/>
    </row>
    <row r="105" spans="1:26" s="96" customFormat="1" ht="15.75" thickBot="1" x14ac:dyDescent="0.3">
      <c r="A105" s="21" t="s">
        <v>52</v>
      </c>
      <c r="B105" s="22"/>
      <c r="C105" s="23"/>
      <c r="D105" s="22" t="s">
        <v>1</v>
      </c>
      <c r="E105" s="24" t="s">
        <v>2</v>
      </c>
      <c r="F105" s="94" t="s">
        <v>3</v>
      </c>
      <c r="U105"/>
      <c r="V105"/>
      <c r="W105"/>
      <c r="X105"/>
      <c r="Y105"/>
      <c r="Z105"/>
    </row>
    <row r="106" spans="1:26" x14ac:dyDescent="0.25">
      <c r="A106" s="25" t="s">
        <v>130</v>
      </c>
      <c r="B106" s="26">
        <f>D106*10^3</f>
        <v>2610</v>
      </c>
      <c r="C106" s="27"/>
      <c r="D106" s="26">
        <v>2.61</v>
      </c>
      <c r="E106" s="28" t="s">
        <v>11</v>
      </c>
      <c r="F106" s="44" t="s">
        <v>126</v>
      </c>
    </row>
    <row r="108" spans="1:26" ht="15.75" thickBot="1" x14ac:dyDescent="0.3"/>
    <row r="109" spans="1:26" ht="15.75" thickBot="1" x14ac:dyDescent="0.3">
      <c r="A109" s="21" t="s">
        <v>53</v>
      </c>
      <c r="B109" s="86"/>
      <c r="C109" s="87"/>
      <c r="D109" s="22" t="s">
        <v>1</v>
      </c>
      <c r="E109" s="24" t="s">
        <v>2</v>
      </c>
      <c r="F109" s="95" t="s">
        <v>0</v>
      </c>
    </row>
    <row r="110" spans="1:26" ht="42" customHeight="1" thickBot="1" x14ac:dyDescent="0.3">
      <c r="A110" s="45" t="s">
        <v>124</v>
      </c>
      <c r="B110" s="105">
        <f>(1+B101/B106)*B96</f>
        <v>2.92783908045977</v>
      </c>
      <c r="C110" s="47"/>
      <c r="D110" s="105">
        <f>B110</f>
        <v>2.92783908045977</v>
      </c>
      <c r="E110" s="48" t="s">
        <v>4</v>
      </c>
      <c r="F110" s="81"/>
    </row>
    <row r="111" spans="1:26" ht="42" customHeight="1" thickBot="1" x14ac:dyDescent="0.3">
      <c r="A111" s="45" t="s">
        <v>129</v>
      </c>
      <c r="B111" s="105">
        <f>(1+B101/B106)*B97</f>
        <v>2.4157088122605366</v>
      </c>
      <c r="C111" s="47"/>
      <c r="D111" s="105">
        <f>B111</f>
        <v>2.4157088122605366</v>
      </c>
      <c r="E111" s="48" t="s">
        <v>4</v>
      </c>
      <c r="F111" s="81"/>
    </row>
  </sheetData>
  <mergeCells count="56">
    <mergeCell ref="A1:F1"/>
    <mergeCell ref="A3:F3"/>
    <mergeCell ref="A48:F48"/>
    <mergeCell ref="A63:F63"/>
    <mergeCell ref="A88:F88"/>
    <mergeCell ref="A23:F23"/>
    <mergeCell ref="A10:F10"/>
    <mergeCell ref="A35:F35"/>
    <mergeCell ref="A81:F81"/>
    <mergeCell ref="U13:V13"/>
    <mergeCell ref="W13:X13"/>
    <mergeCell ref="Y13:Z13"/>
    <mergeCell ref="U8:V8"/>
    <mergeCell ref="W8:X8"/>
    <mergeCell ref="Y8:Z8"/>
    <mergeCell ref="U9:V9"/>
    <mergeCell ref="W9:X9"/>
    <mergeCell ref="Y9:Z9"/>
    <mergeCell ref="U11:V11"/>
    <mergeCell ref="W11:X11"/>
    <mergeCell ref="Y11:Z11"/>
    <mergeCell ref="U12:V12"/>
    <mergeCell ref="W12:X12"/>
    <mergeCell ref="Y12:Z12"/>
    <mergeCell ref="U7:V7"/>
    <mergeCell ref="U18:V18"/>
    <mergeCell ref="W18:X18"/>
    <mergeCell ref="Y18:Z18"/>
    <mergeCell ref="U14:V14"/>
    <mergeCell ref="W14:X14"/>
    <mergeCell ref="Y14:Z14"/>
    <mergeCell ref="U15:V15"/>
    <mergeCell ref="W15:X15"/>
    <mergeCell ref="Y15:Z15"/>
    <mergeCell ref="U17:V17"/>
    <mergeCell ref="W17:X17"/>
    <mergeCell ref="Y17:Z17"/>
    <mergeCell ref="U16:V16"/>
    <mergeCell ref="W16:X16"/>
    <mergeCell ref="Y16:Z16"/>
    <mergeCell ref="A104:F104"/>
    <mergeCell ref="U3:Z3"/>
    <mergeCell ref="U10:V10"/>
    <mergeCell ref="W10:X10"/>
    <mergeCell ref="Y10:Z10"/>
    <mergeCell ref="U5:V5"/>
    <mergeCell ref="W5:X5"/>
    <mergeCell ref="Y5:Z5"/>
    <mergeCell ref="W7:X7"/>
    <mergeCell ref="Y7:Z7"/>
    <mergeCell ref="U4:V4"/>
    <mergeCell ref="W4:X4"/>
    <mergeCell ref="Y4:Z4"/>
    <mergeCell ref="U6:V6"/>
    <mergeCell ref="W6:X6"/>
    <mergeCell ref="Y6:Z6"/>
  </mergeCells>
  <conditionalFormatting sqref="D12">
    <cfRule type="expression" dxfId="14" priority="16">
      <formula>$D$12&gt;7</formula>
    </cfRule>
    <cfRule type="expression" dxfId="13" priority="17">
      <formula>$D$12&lt;3</formula>
    </cfRule>
  </conditionalFormatting>
  <conditionalFormatting sqref="D13">
    <cfRule type="expression" dxfId="12" priority="14">
      <formula>$D$13&gt;7</formula>
    </cfRule>
    <cfRule type="expression" dxfId="11" priority="15">
      <formula>$D$13&lt;3</formula>
    </cfRule>
  </conditionalFormatting>
  <conditionalFormatting sqref="D14">
    <cfRule type="expression" dxfId="10" priority="7">
      <formula>$D$14&gt;$D$12</formula>
    </cfRule>
    <cfRule type="expression" dxfId="9" priority="11">
      <formula>$D$14&lt;0.6</formula>
    </cfRule>
  </conditionalFormatting>
  <conditionalFormatting sqref="D15">
    <cfRule type="expression" dxfId="8" priority="12">
      <formula>$D$15&gt;3</formula>
    </cfRule>
  </conditionalFormatting>
  <conditionalFormatting sqref="D16">
    <cfRule type="expression" dxfId="7" priority="13">
      <formula>$D$16&gt;(($D$14/$D$13)*(1/0.00000026))/1000</formula>
    </cfRule>
  </conditionalFormatting>
  <conditionalFormatting sqref="D32">
    <cfRule type="expression" dxfId="6" priority="10">
      <formula>$D$32&lt;0.32</formula>
    </cfRule>
  </conditionalFormatting>
  <conditionalFormatting sqref="D45">
    <cfRule type="expression" dxfId="5" priority="9">
      <formula>$D$45=FALSE</formula>
    </cfRule>
  </conditionalFormatting>
  <conditionalFormatting sqref="D51">
    <cfRule type="expression" dxfId="4" priority="6">
      <formula>$D$51&gt;$D$15</formula>
    </cfRule>
  </conditionalFormatting>
  <conditionalFormatting sqref="D92">
    <cfRule type="expression" dxfId="3" priority="5">
      <formula>$D$92&gt;$D$12</formula>
    </cfRule>
  </conditionalFormatting>
  <conditionalFormatting sqref="D101">
    <cfRule type="expression" dxfId="2" priority="4">
      <formula>$D$101&lt;0</formula>
    </cfRule>
  </conditionalFormatting>
  <conditionalFormatting sqref="D102">
    <cfRule type="expression" dxfId="1" priority="3">
      <formula>$D$102&lt;0</formula>
    </cfRule>
  </conditionalFormatting>
  <conditionalFormatting sqref="D110:D111">
    <cfRule type="expression" dxfId="0" priority="1">
      <formula>$D$110&lt;$D$96</formula>
    </cfRule>
  </conditionalFormatting>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Visio.Drawing.15" shapeId="1025" r:id="rId4">
          <objectPr defaultSize="0" autoPict="0" r:id="rId5">
            <anchor moveWithCells="1">
              <from>
                <xdr:col>6</xdr:col>
                <xdr:colOff>295275</xdr:colOff>
                <xdr:row>2</xdr:row>
                <xdr:rowOff>104775</xdr:rowOff>
              </from>
              <to>
                <xdr:col>19</xdr:col>
                <xdr:colOff>419100</xdr:colOff>
                <xdr:row>19</xdr:row>
                <xdr:rowOff>76200</xdr:rowOff>
              </to>
            </anchor>
          </objectPr>
        </oleObject>
      </mc:Choice>
      <mc:Fallback>
        <oleObject progId="Visio.Drawing.15"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7"/>
  <sheetViews>
    <sheetView zoomScale="130" zoomScaleNormal="130" workbookViewId="0">
      <selection activeCell="D4" sqref="D4"/>
    </sheetView>
  </sheetViews>
  <sheetFormatPr defaultRowHeight="15" x14ac:dyDescent="0.25"/>
  <cols>
    <col min="3" max="3" width="12.140625" customWidth="1"/>
    <col min="4" max="4" width="136.42578125" bestFit="1" customWidth="1"/>
  </cols>
  <sheetData>
    <row r="1" spans="2:4" ht="15.75" thickBot="1" x14ac:dyDescent="0.3"/>
    <row r="2" spans="2:4" x14ac:dyDescent="0.25">
      <c r="B2" s="124" t="s">
        <v>17</v>
      </c>
      <c r="C2" s="125" t="s">
        <v>18</v>
      </c>
      <c r="D2" s="126" t="s">
        <v>19</v>
      </c>
    </row>
    <row r="3" spans="2:4" x14ac:dyDescent="0.25">
      <c r="B3" s="128">
        <v>1</v>
      </c>
      <c r="C3" s="2">
        <v>46071</v>
      </c>
      <c r="D3" s="3" t="s">
        <v>20</v>
      </c>
    </row>
    <row r="4" spans="2:4" x14ac:dyDescent="0.25">
      <c r="B4" s="129">
        <v>1.1000000000000001</v>
      </c>
      <c r="C4" s="2">
        <v>46120</v>
      </c>
      <c r="D4" s="3" t="s">
        <v>136</v>
      </c>
    </row>
    <row r="5" spans="2:4" ht="14.25" customHeight="1" x14ac:dyDescent="0.25">
      <c r="B5" s="161"/>
      <c r="C5" s="162"/>
      <c r="D5" s="3"/>
    </row>
    <row r="6" spans="2:4" ht="14.25" customHeight="1" x14ac:dyDescent="0.25">
      <c r="B6" s="161"/>
      <c r="C6" s="162"/>
      <c r="D6" s="3"/>
    </row>
    <row r="7" spans="2:4" ht="14.25" customHeight="1" x14ac:dyDescent="0.25">
      <c r="B7" s="161"/>
      <c r="C7" s="162"/>
      <c r="D7" s="3"/>
    </row>
    <row r="8" spans="2:4" ht="14.25" customHeight="1" x14ac:dyDescent="0.25">
      <c r="B8" s="161"/>
      <c r="C8" s="162"/>
      <c r="D8" s="3"/>
    </row>
    <row r="9" spans="2:4" ht="14.25" customHeight="1" x14ac:dyDescent="0.25">
      <c r="B9" s="161"/>
      <c r="C9" s="162"/>
      <c r="D9" s="3"/>
    </row>
    <row r="10" spans="2:4" x14ac:dyDescent="0.25">
      <c r="B10" s="161"/>
      <c r="C10" s="162"/>
      <c r="D10" s="130"/>
    </row>
    <row r="11" spans="2:4" x14ac:dyDescent="0.25">
      <c r="B11" s="129"/>
      <c r="C11" s="127"/>
      <c r="D11" s="3"/>
    </row>
    <row r="12" spans="2:4" x14ac:dyDescent="0.25">
      <c r="B12" s="129"/>
      <c r="C12" s="127"/>
      <c r="D12" s="3"/>
    </row>
    <row r="13" spans="2:4" x14ac:dyDescent="0.25">
      <c r="B13" s="129"/>
      <c r="C13" s="127"/>
      <c r="D13" s="3"/>
    </row>
    <row r="14" spans="2:4" x14ac:dyDescent="0.25">
      <c r="B14" s="129"/>
      <c r="C14" s="127"/>
      <c r="D14" s="3"/>
    </row>
    <row r="15" spans="2:4" x14ac:dyDescent="0.25">
      <c r="B15" s="129"/>
      <c r="C15" s="127"/>
      <c r="D15" s="3"/>
    </row>
    <row r="16" spans="2:4" x14ac:dyDescent="0.25">
      <c r="B16" s="129"/>
      <c r="C16" s="127"/>
      <c r="D16" s="3"/>
    </row>
    <row r="17" spans="2:4" x14ac:dyDescent="0.25">
      <c r="B17" s="129"/>
      <c r="C17" s="127"/>
      <c r="D17"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D2465-1E36-4349-B334-FABD6E5776A1}">
  <dimension ref="A1"/>
  <sheetViews>
    <sheetView workbookViewId="0"/>
  </sheetViews>
  <sheetFormatPr defaultRowHeight="15" x14ac:dyDescent="0.25"/>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TPS7H4104 Calculator</vt:lpstr>
      <vt:lpstr>RevHistory</vt:lpstr>
      <vt:lpstr>Important Notice and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2026-02-17T18:07:56Z</dcterms:created>
  <dcterms:modified xsi:type="dcterms:W3CDTF">2026-04-08T21:23:16Z</dcterms:modified>
</cp:coreProperties>
</file>