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a0224881\Documents\ADS\Power Tips\2024 HV Link Caps Active Charger\"/>
    </mc:Choice>
  </mc:AlternateContent>
  <xr:revisionPtr revIDLastSave="0" documentId="13_ncr:1_{0E5DD103-49A7-4CCD-84A7-7CB1C1AE95CB}" xr6:coauthVersionLast="36" xr6:coauthVersionMax="36" xr10:uidLastSave="{00000000-0000-0000-0000-000000000000}"/>
  <bookViews>
    <workbookView xWindow="0" yWindow="0" windowWidth="28800" windowHeight="12225" tabRatio="829" xr2:uid="{DDB9D307-047A-40DE-8F6E-79E8DED83A12}"/>
  </bookViews>
  <sheets>
    <sheet name="Main Calc" sheetId="16" r:id="rId1"/>
    <sheet name="Do NOT Touch" sheetId="1" r:id="rId2"/>
    <sheet name="DISCLAIMER" sheetId="15"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6" l="1"/>
  <c r="AF2" i="1" l="1"/>
  <c r="AD2" i="1"/>
  <c r="B20" i="16"/>
  <c r="D20" i="16" s="1"/>
  <c r="AA3" i="1" l="1"/>
  <c r="AC2" i="1" s="1"/>
  <c r="AA4" i="1" l="1"/>
  <c r="AA5" i="1" s="1"/>
  <c r="AA6" i="1" s="1"/>
  <c r="AA7" i="1" s="1"/>
  <c r="AA8" i="1" s="1"/>
  <c r="AA9" i="1" s="1"/>
  <c r="AA10" i="1" s="1"/>
  <c r="AA11" i="1" s="1"/>
  <c r="AA12" i="1" s="1"/>
  <c r="AA13" i="1" s="1"/>
  <c r="AA14" i="1" s="1"/>
  <c r="AA15" i="1" s="1"/>
  <c r="AA16" i="1" s="1"/>
  <c r="AA17" i="1" s="1"/>
  <c r="AA18" i="1" s="1"/>
  <c r="AA19" i="1" s="1"/>
  <c r="AA20" i="1" s="1"/>
  <c r="AA21" i="1" s="1"/>
  <c r="AA22" i="1" s="1"/>
  <c r="AA23" i="1" s="1"/>
  <c r="AA24" i="1" s="1"/>
  <c r="AA25" i="1" s="1"/>
  <c r="AA26" i="1" s="1"/>
  <c r="AA27" i="1" s="1"/>
  <c r="AA28" i="1" s="1"/>
  <c r="AA29" i="1" s="1"/>
  <c r="AA30" i="1" s="1"/>
  <c r="AA31" i="1" s="1"/>
  <c r="AA32" i="1" s="1"/>
  <c r="AA33" i="1" s="1"/>
  <c r="AA34" i="1" s="1"/>
  <c r="AA35" i="1" s="1"/>
  <c r="AA36" i="1" s="1"/>
  <c r="AA37" i="1" s="1"/>
  <c r="AA38" i="1" s="1"/>
  <c r="AA39" i="1" s="1"/>
  <c r="AA40" i="1" s="1"/>
  <c r="AA41" i="1" s="1"/>
  <c r="AA42" i="1" s="1"/>
  <c r="AA43" i="1" s="1"/>
  <c r="AA44" i="1" s="1"/>
  <c r="AA45" i="1" s="1"/>
  <c r="AA46" i="1" s="1"/>
  <c r="AA47" i="1" s="1"/>
  <c r="AA48" i="1" s="1"/>
  <c r="AA49" i="1" s="1"/>
  <c r="AA50" i="1" s="1"/>
  <c r="AA51" i="1" s="1"/>
  <c r="AA52" i="1" s="1"/>
  <c r="AA53" i="1" s="1"/>
  <c r="AA54" i="1" s="1"/>
  <c r="AA55" i="1" s="1"/>
  <c r="AA56" i="1" s="1"/>
  <c r="AA57" i="1" s="1"/>
  <c r="AA58" i="1" s="1"/>
  <c r="AA59" i="1" s="1"/>
  <c r="AA60" i="1" s="1"/>
  <c r="AA61" i="1" s="1"/>
  <c r="AA62" i="1" s="1"/>
  <c r="AA63" i="1" s="1"/>
  <c r="AA64" i="1" s="1"/>
  <c r="AA65" i="1" s="1"/>
  <c r="AA66" i="1" s="1"/>
  <c r="AA67" i="1" s="1"/>
  <c r="AA68" i="1" s="1"/>
  <c r="AA69" i="1" s="1"/>
  <c r="AA70" i="1" s="1"/>
  <c r="AA71" i="1" s="1"/>
  <c r="AA72" i="1" s="1"/>
  <c r="AA73" i="1" s="1"/>
  <c r="AA74" i="1" s="1"/>
  <c r="AA75" i="1" s="1"/>
  <c r="AA76" i="1" s="1"/>
  <c r="AA77" i="1" s="1"/>
  <c r="AA78" i="1" s="1"/>
  <c r="AA79" i="1" s="1"/>
  <c r="AA80" i="1" s="1"/>
  <c r="AA81" i="1" s="1"/>
  <c r="AA82" i="1" s="1"/>
  <c r="AA83" i="1" s="1"/>
  <c r="AA84" i="1" s="1"/>
  <c r="AA85" i="1" s="1"/>
  <c r="AA86" i="1" s="1"/>
  <c r="AA87" i="1" s="1"/>
  <c r="AA88" i="1" s="1"/>
  <c r="AA89" i="1" s="1"/>
  <c r="AA90" i="1" s="1"/>
  <c r="AA91" i="1" s="1"/>
  <c r="AA92" i="1" s="1"/>
  <c r="AA93" i="1" s="1"/>
  <c r="AA94" i="1" s="1"/>
  <c r="AA95" i="1" s="1"/>
  <c r="AA96" i="1" s="1"/>
  <c r="AA97" i="1" s="1"/>
  <c r="AA98" i="1" s="1"/>
  <c r="AA99" i="1" s="1"/>
  <c r="AA100" i="1" s="1"/>
  <c r="AA101" i="1" s="1"/>
  <c r="AA102" i="1" s="1"/>
  <c r="AA103" i="1" s="1"/>
  <c r="AA104" i="1" s="1"/>
  <c r="AA105" i="1" s="1"/>
  <c r="AA106" i="1" s="1"/>
  <c r="AA107" i="1" s="1"/>
  <c r="AA108" i="1" s="1"/>
  <c r="AA109" i="1" s="1"/>
  <c r="AA110" i="1" s="1"/>
  <c r="AA111" i="1" s="1"/>
  <c r="AA112" i="1" s="1"/>
  <c r="AA113" i="1" s="1"/>
  <c r="AA114" i="1" s="1"/>
  <c r="AA115" i="1" s="1"/>
  <c r="AA116" i="1" s="1"/>
  <c r="AA117" i="1" s="1"/>
  <c r="AA118" i="1" s="1"/>
  <c r="AA119" i="1" s="1"/>
  <c r="AA120" i="1" s="1"/>
  <c r="AA121" i="1" s="1"/>
  <c r="AA122" i="1" s="1"/>
  <c r="AA123" i="1" s="1"/>
  <c r="AA124" i="1" s="1"/>
  <c r="AA125" i="1" s="1"/>
  <c r="AA126" i="1" s="1"/>
  <c r="AA127" i="1" s="1"/>
  <c r="AA128" i="1" s="1"/>
  <c r="AA129" i="1" s="1"/>
  <c r="AA130" i="1" s="1"/>
  <c r="AA131" i="1" s="1"/>
  <c r="AA132" i="1" s="1"/>
  <c r="AA133" i="1" s="1"/>
  <c r="AA134" i="1" s="1"/>
  <c r="AA135" i="1" s="1"/>
  <c r="AA136" i="1" s="1"/>
  <c r="AA137" i="1" s="1"/>
  <c r="AA138" i="1" s="1"/>
  <c r="AA139" i="1" s="1"/>
  <c r="AA140" i="1" s="1"/>
  <c r="AA141" i="1" s="1"/>
  <c r="AA142" i="1" s="1"/>
  <c r="AA143" i="1" s="1"/>
  <c r="AA144" i="1" s="1"/>
  <c r="AA145" i="1" s="1"/>
  <c r="AA146" i="1" s="1"/>
  <c r="AA147" i="1" s="1"/>
  <c r="AA148" i="1" s="1"/>
  <c r="AA149" i="1" s="1"/>
  <c r="AA150" i="1" s="1"/>
  <c r="AA151" i="1" s="1"/>
  <c r="AA152" i="1" s="1"/>
  <c r="AA153" i="1" s="1"/>
  <c r="AA154" i="1" s="1"/>
  <c r="AA155" i="1" s="1"/>
  <c r="AA156" i="1" s="1"/>
  <c r="AA157" i="1" s="1"/>
  <c r="AA158" i="1" s="1"/>
  <c r="AA159" i="1" s="1"/>
  <c r="AA160" i="1" s="1"/>
  <c r="AA161" i="1" s="1"/>
  <c r="AA162" i="1" s="1"/>
  <c r="AA163" i="1" s="1"/>
  <c r="AA164" i="1" s="1"/>
  <c r="AA165" i="1" s="1"/>
  <c r="AA166" i="1" s="1"/>
  <c r="AA167" i="1" s="1"/>
  <c r="AA168" i="1" s="1"/>
  <c r="AA169" i="1" s="1"/>
  <c r="AA170" i="1" s="1"/>
  <c r="AA171" i="1" s="1"/>
  <c r="AA172" i="1" s="1"/>
  <c r="AA173" i="1" s="1"/>
  <c r="AA174" i="1" s="1"/>
  <c r="AA175" i="1" s="1"/>
  <c r="AA176" i="1" s="1"/>
  <c r="AA177" i="1" s="1"/>
  <c r="AA178" i="1" s="1"/>
  <c r="AA179" i="1" s="1"/>
  <c r="AA180" i="1" s="1"/>
  <c r="AA181" i="1" s="1"/>
  <c r="AA182" i="1" s="1"/>
  <c r="AA183" i="1" s="1"/>
  <c r="AA184" i="1" s="1"/>
  <c r="AA185" i="1" s="1"/>
  <c r="AA186" i="1" s="1"/>
  <c r="AA187" i="1" s="1"/>
  <c r="AA188" i="1" s="1"/>
  <c r="AA189" i="1" s="1"/>
  <c r="AA190" i="1" s="1"/>
  <c r="AA191" i="1" s="1"/>
  <c r="AA192" i="1" s="1"/>
  <c r="AA193" i="1" s="1"/>
  <c r="AA194" i="1" s="1"/>
  <c r="AA195" i="1" s="1"/>
  <c r="AA196" i="1" s="1"/>
  <c r="AA197" i="1" s="1"/>
  <c r="AA198" i="1" s="1"/>
  <c r="AA199" i="1" s="1"/>
  <c r="AA200" i="1" s="1"/>
  <c r="AA201" i="1" s="1"/>
  <c r="AA202" i="1" s="1"/>
  <c r="K51" i="1"/>
  <c r="K48" i="1"/>
  <c r="B19" i="16"/>
  <c r="K50" i="1" s="1"/>
  <c r="B12" i="16"/>
  <c r="B13" i="16" s="1"/>
  <c r="AE2" i="1" s="1"/>
  <c r="AB3" i="1" l="1"/>
  <c r="AB4" i="1" s="1"/>
  <c r="AB5" i="1" s="1"/>
  <c r="AB6" i="1" s="1"/>
  <c r="AB7" i="1" s="1"/>
  <c r="AB8" i="1" s="1"/>
  <c r="AB9" i="1" s="1"/>
  <c r="AB10" i="1" s="1"/>
  <c r="AB11" i="1" s="1"/>
  <c r="AB12" i="1" s="1"/>
  <c r="AB13" i="1" s="1"/>
  <c r="AB14" i="1" s="1"/>
  <c r="AB15" i="1" s="1"/>
  <c r="AB16" i="1" s="1"/>
  <c r="AB17" i="1" s="1"/>
  <c r="AB18" i="1" s="1"/>
  <c r="AB19" i="1" s="1"/>
  <c r="AB20" i="1" s="1"/>
  <c r="AB21" i="1" s="1"/>
  <c r="AB22" i="1" s="1"/>
  <c r="AB23" i="1" s="1"/>
  <c r="AB24" i="1" s="1"/>
  <c r="AB25" i="1" s="1"/>
  <c r="AB26" i="1" s="1"/>
  <c r="AB27" i="1" s="1"/>
  <c r="AB28" i="1" s="1"/>
  <c r="AB29" i="1" s="1"/>
  <c r="AB30" i="1" s="1"/>
  <c r="AB31" i="1" s="1"/>
  <c r="AB32" i="1" s="1"/>
  <c r="AB33" i="1" s="1"/>
  <c r="AB34" i="1" s="1"/>
  <c r="AB35" i="1" s="1"/>
  <c r="AB36" i="1" s="1"/>
  <c r="AB37" i="1" s="1"/>
  <c r="AB38" i="1" s="1"/>
  <c r="AB39" i="1" s="1"/>
  <c r="AB40" i="1" s="1"/>
  <c r="AB41" i="1" s="1"/>
  <c r="AB42" i="1" s="1"/>
  <c r="AB43" i="1" s="1"/>
  <c r="AB44" i="1" s="1"/>
  <c r="AB45" i="1" s="1"/>
  <c r="AB46" i="1" s="1"/>
  <c r="AB47" i="1" s="1"/>
  <c r="AB48" i="1" s="1"/>
  <c r="AB49" i="1" s="1"/>
  <c r="AB50" i="1" s="1"/>
  <c r="AB51" i="1" s="1"/>
  <c r="AB52" i="1" s="1"/>
  <c r="AB53" i="1" s="1"/>
  <c r="AB54" i="1" s="1"/>
  <c r="AB55" i="1" s="1"/>
  <c r="AB56" i="1" s="1"/>
  <c r="AB57" i="1" s="1"/>
  <c r="AB58" i="1" s="1"/>
  <c r="AB59" i="1" s="1"/>
  <c r="AB60" i="1" s="1"/>
  <c r="AB61" i="1" s="1"/>
  <c r="AB62" i="1" s="1"/>
  <c r="AB63" i="1" s="1"/>
  <c r="AB64" i="1" s="1"/>
  <c r="AB65" i="1" s="1"/>
  <c r="AB66" i="1" s="1"/>
  <c r="AB67" i="1" s="1"/>
  <c r="AB68" i="1" s="1"/>
  <c r="AB69" i="1" s="1"/>
  <c r="AB70" i="1" s="1"/>
  <c r="AB71" i="1" s="1"/>
  <c r="AB72" i="1" s="1"/>
  <c r="AB73" i="1" s="1"/>
  <c r="AB74" i="1" s="1"/>
  <c r="AB75" i="1" s="1"/>
  <c r="AB76" i="1" s="1"/>
  <c r="AB77" i="1" s="1"/>
  <c r="AB78" i="1" s="1"/>
  <c r="AB79" i="1" s="1"/>
  <c r="AB80" i="1" s="1"/>
  <c r="AB81" i="1" s="1"/>
  <c r="AB82" i="1" s="1"/>
  <c r="AB83" i="1" s="1"/>
  <c r="AB84" i="1" s="1"/>
  <c r="AB85" i="1" s="1"/>
  <c r="AB86" i="1" s="1"/>
  <c r="AB87" i="1" s="1"/>
  <c r="AB88" i="1" s="1"/>
  <c r="AB89" i="1" s="1"/>
  <c r="AB90" i="1" s="1"/>
  <c r="AB91" i="1" s="1"/>
  <c r="AB92" i="1" s="1"/>
  <c r="AB93" i="1" s="1"/>
  <c r="AB94" i="1" s="1"/>
  <c r="AB95" i="1" s="1"/>
  <c r="AB96" i="1" s="1"/>
  <c r="AB97" i="1" s="1"/>
  <c r="AB98" i="1" s="1"/>
  <c r="AB99" i="1" s="1"/>
  <c r="AB100" i="1" s="1"/>
  <c r="AB101" i="1" s="1"/>
  <c r="AB102" i="1" s="1"/>
  <c r="AB103" i="1" s="1"/>
  <c r="AB104" i="1" s="1"/>
  <c r="AB105" i="1" s="1"/>
  <c r="AB106" i="1" s="1"/>
  <c r="AB107" i="1" s="1"/>
  <c r="AB108" i="1" s="1"/>
  <c r="AB109" i="1" s="1"/>
  <c r="AB110" i="1" s="1"/>
  <c r="AB111" i="1" s="1"/>
  <c r="AB112" i="1" s="1"/>
  <c r="AB113" i="1" s="1"/>
  <c r="AB114" i="1" s="1"/>
  <c r="AB115" i="1" s="1"/>
  <c r="AB116" i="1" s="1"/>
  <c r="AB117" i="1" s="1"/>
  <c r="AB118" i="1" s="1"/>
  <c r="AB119" i="1" s="1"/>
  <c r="AB120" i="1" s="1"/>
  <c r="AB121" i="1" s="1"/>
  <c r="AB122" i="1" s="1"/>
  <c r="AB123" i="1" s="1"/>
  <c r="AB124" i="1" s="1"/>
  <c r="AB125" i="1" s="1"/>
  <c r="AB126" i="1" s="1"/>
  <c r="AB127" i="1" s="1"/>
  <c r="AB128" i="1" s="1"/>
  <c r="AB129" i="1" s="1"/>
  <c r="AB130" i="1" s="1"/>
  <c r="AB131" i="1" s="1"/>
  <c r="AB132" i="1" s="1"/>
  <c r="AB133" i="1" s="1"/>
  <c r="AB134" i="1" s="1"/>
  <c r="AB135" i="1" s="1"/>
  <c r="AB136" i="1" s="1"/>
  <c r="AB137" i="1" s="1"/>
  <c r="AB138" i="1" s="1"/>
  <c r="AB139" i="1" s="1"/>
  <c r="AB140" i="1" s="1"/>
  <c r="AB141" i="1" s="1"/>
  <c r="AB142" i="1" s="1"/>
  <c r="AB143" i="1" s="1"/>
  <c r="AB144" i="1" s="1"/>
  <c r="AB145" i="1" s="1"/>
  <c r="AB146" i="1" s="1"/>
  <c r="AB147" i="1" s="1"/>
  <c r="AB148" i="1" s="1"/>
  <c r="AB149" i="1" s="1"/>
  <c r="AB150" i="1" s="1"/>
  <c r="AB151" i="1" s="1"/>
  <c r="AB152" i="1" s="1"/>
  <c r="AB153" i="1" s="1"/>
  <c r="AB154" i="1" s="1"/>
  <c r="AB155" i="1" s="1"/>
  <c r="AB156" i="1" s="1"/>
  <c r="AB157" i="1" s="1"/>
  <c r="AB158" i="1" s="1"/>
  <c r="AB159" i="1" s="1"/>
  <c r="AB160" i="1" s="1"/>
  <c r="AB161" i="1" s="1"/>
  <c r="AB162" i="1" s="1"/>
  <c r="AB163" i="1" s="1"/>
  <c r="AB164" i="1" s="1"/>
  <c r="AB165" i="1" s="1"/>
  <c r="AB166" i="1" s="1"/>
  <c r="AB167" i="1" s="1"/>
  <c r="AB168" i="1" s="1"/>
  <c r="AB169" i="1" s="1"/>
  <c r="AB170" i="1" s="1"/>
  <c r="AB171" i="1" s="1"/>
  <c r="AB172" i="1" s="1"/>
  <c r="AB173" i="1" s="1"/>
  <c r="AB174" i="1" s="1"/>
  <c r="AB175" i="1" s="1"/>
  <c r="AB176" i="1" s="1"/>
  <c r="AB177" i="1" s="1"/>
  <c r="AB178" i="1" s="1"/>
  <c r="AB179" i="1" s="1"/>
  <c r="AB180" i="1" s="1"/>
  <c r="AB181" i="1" s="1"/>
  <c r="AB182" i="1" s="1"/>
  <c r="AB183" i="1" s="1"/>
  <c r="AB184" i="1" s="1"/>
  <c r="AB185" i="1" s="1"/>
  <c r="AB186" i="1" s="1"/>
  <c r="AB187" i="1" s="1"/>
  <c r="AB188" i="1" s="1"/>
  <c r="AB189" i="1" s="1"/>
  <c r="AB190" i="1" s="1"/>
  <c r="AB191" i="1" s="1"/>
  <c r="AB192" i="1" s="1"/>
  <c r="AB193" i="1" s="1"/>
  <c r="AB194" i="1" s="1"/>
  <c r="AB195" i="1" s="1"/>
  <c r="AB196" i="1" s="1"/>
  <c r="AB197" i="1" s="1"/>
  <c r="AB198" i="1" s="1"/>
  <c r="AB199" i="1" s="1"/>
  <c r="AB200" i="1" s="1"/>
  <c r="AB201" i="1" s="1"/>
  <c r="AB202" i="1" s="1"/>
  <c r="K49" i="1"/>
  <c r="K54" i="1" s="1"/>
  <c r="K55" i="1"/>
  <c r="B32" i="16"/>
  <c r="B31" i="16"/>
  <c r="F19" i="1"/>
  <c r="F5" i="1"/>
  <c r="F4" i="1"/>
  <c r="F3" i="1"/>
  <c r="F2" i="1"/>
  <c r="F1" i="1"/>
  <c r="B5" i="16"/>
  <c r="B6" i="16" s="1"/>
  <c r="K65" i="1" l="1"/>
  <c r="K64" i="1" s="1"/>
  <c r="B23" i="16" s="1"/>
  <c r="B24" i="16" l="1"/>
  <c r="B29" i="16" s="1"/>
  <c r="F21" i="1"/>
  <c r="F20" i="1"/>
  <c r="A2" i="1" l="1"/>
  <c r="F8" i="1"/>
  <c r="F7" i="1"/>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F28" i="1" s="1"/>
  <c r="F27" i="1"/>
  <c r="F22" i="1"/>
  <c r="B18" i="16"/>
  <c r="C2" i="1"/>
  <c r="B2" i="1"/>
  <c r="B5" i="1" l="1"/>
  <c r="B9" i="1"/>
  <c r="B33" i="1"/>
  <c r="C43" i="1"/>
  <c r="C40" i="1"/>
  <c r="C24" i="1"/>
  <c r="C12" i="1"/>
  <c r="C10" i="1"/>
  <c r="B10" i="1"/>
  <c r="B20" i="1"/>
  <c r="C9" i="1"/>
  <c r="B43" i="1"/>
  <c r="B55" i="1"/>
  <c r="B26" i="1"/>
  <c r="C41" i="1"/>
  <c r="B6" i="1"/>
  <c r="B18" i="1"/>
  <c r="B44" i="1"/>
  <c r="B21" i="1"/>
  <c r="C4" i="1"/>
  <c r="B13" i="1"/>
  <c r="B28" i="1"/>
  <c r="C3" i="1"/>
  <c r="B49" i="1"/>
  <c r="B8" i="1"/>
  <c r="C27" i="1"/>
  <c r="B51" i="1"/>
  <c r="B17" i="1"/>
  <c r="B22" i="1"/>
  <c r="C59" i="1"/>
  <c r="C42" i="1"/>
  <c r="B24" i="1"/>
  <c r="B3" i="1"/>
  <c r="B47" i="1"/>
  <c r="C47" i="1"/>
  <c r="C14" i="1"/>
  <c r="B7" i="1"/>
  <c r="B36" i="1"/>
  <c r="B15" i="1"/>
  <c r="B41" i="1"/>
  <c r="B66" i="1"/>
  <c r="B95" i="1"/>
  <c r="B70" i="1"/>
  <c r="B16" i="1"/>
  <c r="C35" i="1"/>
  <c r="C22" i="1"/>
  <c r="C18" i="1"/>
  <c r="C16" i="1"/>
  <c r="B72" i="1"/>
  <c r="B88" i="1"/>
  <c r="B68" i="1"/>
  <c r="B112" i="1"/>
  <c r="B34" i="1"/>
  <c r="C34" i="1"/>
  <c r="B92" i="1"/>
  <c r="B62" i="1"/>
  <c r="B32" i="1"/>
  <c r="C32" i="1"/>
  <c r="C15" i="1"/>
  <c r="B85" i="1"/>
  <c r="B11" i="1"/>
  <c r="B58" i="1"/>
  <c r="C26" i="1"/>
  <c r="B29" i="1"/>
  <c r="B35" i="1"/>
  <c r="B14" i="1"/>
  <c r="C30" i="1"/>
  <c r="B19" i="1"/>
  <c r="B48" i="1"/>
  <c r="B27" i="1"/>
  <c r="B53" i="1"/>
  <c r="B126" i="1"/>
  <c r="B69" i="1"/>
  <c r="B76" i="1"/>
  <c r="C23" i="1"/>
  <c r="C33" i="1"/>
  <c r="C6" i="1"/>
  <c r="C75" i="1"/>
  <c r="C56" i="1"/>
  <c r="B61" i="1"/>
  <c r="C44" i="1"/>
  <c r="B73" i="1"/>
  <c r="B30" i="1"/>
  <c r="B46" i="1"/>
  <c r="C71" i="1"/>
  <c r="C45" i="1"/>
  <c r="B12" i="1"/>
  <c r="B42" i="1"/>
  <c r="C20" i="1"/>
  <c r="B54" i="1"/>
  <c r="C8" i="1"/>
  <c r="B31" i="1"/>
  <c r="B60" i="1"/>
  <c r="B39" i="1"/>
  <c r="B65" i="1"/>
  <c r="B56" i="1"/>
  <c r="B40" i="1"/>
  <c r="B23" i="1"/>
  <c r="C64" i="1"/>
  <c r="C11" i="1"/>
  <c r="C55" i="1"/>
  <c r="C53" i="1"/>
  <c r="C51" i="1"/>
  <c r="B81" i="1"/>
  <c r="B77" i="1"/>
  <c r="B63" i="1"/>
  <c r="B89" i="1"/>
  <c r="B45" i="1"/>
  <c r="B52" i="1"/>
  <c r="C39" i="1"/>
  <c r="C31" i="1"/>
  <c r="C29" i="1"/>
  <c r="C25" i="1"/>
  <c r="B67" i="1"/>
  <c r="B25" i="1"/>
  <c r="B75" i="1"/>
  <c r="B125" i="1"/>
  <c r="B59" i="1"/>
  <c r="B71" i="1"/>
  <c r="B38" i="1"/>
  <c r="C48" i="1"/>
  <c r="C69" i="1"/>
  <c r="C19" i="1"/>
  <c r="C17" i="1"/>
  <c r="C13" i="1"/>
  <c r="B79" i="1"/>
  <c r="B37" i="1"/>
  <c r="B87" i="1"/>
  <c r="B80" i="1"/>
  <c r="B93" i="1"/>
  <c r="B50" i="1"/>
  <c r="B4" i="1"/>
  <c r="C36" i="1"/>
  <c r="C21" i="1"/>
  <c r="C7" i="1"/>
  <c r="C5" i="1"/>
  <c r="B113" i="1"/>
  <c r="B91" i="1"/>
  <c r="B84" i="1"/>
  <c r="C72" i="1"/>
  <c r="C117" i="1"/>
  <c r="C90" i="1"/>
  <c r="B129" i="1"/>
  <c r="B103" i="1"/>
  <c r="B96" i="1"/>
  <c r="B57" i="1"/>
  <c r="C60" i="1"/>
  <c r="C81" i="1"/>
  <c r="C78" i="1"/>
  <c r="B127" i="1"/>
  <c r="B74" i="1"/>
  <c r="B83" i="1"/>
  <c r="C58" i="1"/>
  <c r="C57" i="1"/>
  <c r="C66" i="1"/>
  <c r="B136" i="1"/>
  <c r="B108" i="1"/>
  <c r="B78" i="1"/>
  <c r="B64" i="1"/>
  <c r="C46" i="1"/>
  <c r="C54" i="1"/>
  <c r="C28" i="1"/>
  <c r="B166" i="1"/>
  <c r="C107" i="1"/>
  <c r="C85" i="1"/>
  <c r="B106" i="1"/>
  <c r="C92" i="1"/>
  <c r="C91" i="1"/>
  <c r="B99" i="1"/>
  <c r="C68" i="1"/>
  <c r="B97" i="1"/>
  <c r="B111" i="1"/>
  <c r="C98" i="1"/>
  <c r="B109" i="1"/>
  <c r="B90" i="1"/>
  <c r="B82" i="1"/>
  <c r="C87" i="1"/>
  <c r="C62" i="1"/>
  <c r="B121" i="1"/>
  <c r="B100" i="1"/>
  <c r="B101" i="1"/>
  <c r="B102" i="1"/>
  <c r="C38" i="1"/>
  <c r="C164" i="1"/>
  <c r="C130" i="1"/>
  <c r="C133" i="1"/>
  <c r="B128" i="1"/>
  <c r="B120" i="1"/>
  <c r="B133" i="1"/>
  <c r="B177" i="1"/>
  <c r="B137" i="1"/>
  <c r="B122" i="1"/>
  <c r="C152" i="1"/>
  <c r="C109" i="1"/>
  <c r="B144" i="1"/>
  <c r="B191" i="1"/>
  <c r="C131" i="1"/>
  <c r="C142" i="1"/>
  <c r="C115" i="1"/>
  <c r="C189" i="1"/>
  <c r="C97" i="1"/>
  <c r="C182" i="1"/>
  <c r="C118" i="1"/>
  <c r="C141" i="1"/>
  <c r="B181" i="1"/>
  <c r="B147" i="1"/>
  <c r="B116" i="1"/>
  <c r="B138" i="1"/>
  <c r="B110" i="1"/>
  <c r="C180" i="1"/>
  <c r="C95" i="1"/>
  <c r="C106" i="1"/>
  <c r="C79" i="1"/>
  <c r="C93" i="1"/>
  <c r="C197" i="1"/>
  <c r="C176" i="1"/>
  <c r="B146" i="1"/>
  <c r="B171" i="1"/>
  <c r="B164" i="1"/>
  <c r="B94" i="1"/>
  <c r="B86" i="1"/>
  <c r="C168" i="1"/>
  <c r="C83" i="1"/>
  <c r="C70" i="1"/>
  <c r="C67" i="1"/>
  <c r="C125" i="1"/>
  <c r="C160" i="1"/>
  <c r="C76" i="1"/>
  <c r="C173" i="1"/>
  <c r="B162" i="1"/>
  <c r="B169" i="1"/>
  <c r="B183" i="1"/>
  <c r="B104" i="1"/>
  <c r="B118" i="1"/>
  <c r="B130" i="1"/>
  <c r="C108" i="1"/>
  <c r="C138" i="1"/>
  <c r="C113" i="1"/>
  <c r="C52" i="1"/>
  <c r="B196" i="1"/>
  <c r="B152" i="1"/>
  <c r="D152" i="1" s="1"/>
  <c r="B141" i="1"/>
  <c r="B117" i="1"/>
  <c r="C84" i="1"/>
  <c r="C114" i="1"/>
  <c r="C101" i="1"/>
  <c r="C123" i="1"/>
  <c r="C170" i="1"/>
  <c r="C158" i="1"/>
  <c r="B157" i="1"/>
  <c r="C192" i="1"/>
  <c r="B115" i="1"/>
  <c r="B201" i="1"/>
  <c r="C129" i="1"/>
  <c r="C102" i="1"/>
  <c r="C89" i="1"/>
  <c r="C99" i="1"/>
  <c r="B193" i="1"/>
  <c r="C172" i="1"/>
  <c r="C156" i="1"/>
  <c r="C140" i="1"/>
  <c r="C190" i="1"/>
  <c r="C199" i="1"/>
  <c r="C124" i="1"/>
  <c r="C146" i="1"/>
  <c r="C185" i="1"/>
  <c r="C73" i="1"/>
  <c r="B150" i="1"/>
  <c r="B139" i="1"/>
  <c r="B200" i="1"/>
  <c r="B134" i="1"/>
  <c r="B149" i="1"/>
  <c r="B174" i="1"/>
  <c r="B143" i="1"/>
  <c r="C136" i="1"/>
  <c r="C144" i="1"/>
  <c r="C161" i="1"/>
  <c r="C128" i="1"/>
  <c r="C154" i="1"/>
  <c r="C187" i="1"/>
  <c r="C77" i="1"/>
  <c r="C88" i="1"/>
  <c r="C134" i="1"/>
  <c r="C184" i="1"/>
  <c r="C61" i="1"/>
  <c r="B188" i="1"/>
  <c r="B178" i="1"/>
  <c r="B151" i="1"/>
  <c r="B161" i="1"/>
  <c r="B198" i="1"/>
  <c r="C100" i="1"/>
  <c r="C132" i="1"/>
  <c r="C191" i="1"/>
  <c r="C116" i="1"/>
  <c r="C94" i="1"/>
  <c r="C175" i="1"/>
  <c r="C198" i="1"/>
  <c r="C65" i="1"/>
  <c r="C122" i="1"/>
  <c r="C148" i="1"/>
  <c r="C193" i="1"/>
  <c r="C49" i="1"/>
  <c r="C196" i="1"/>
  <c r="B165" i="1"/>
  <c r="B158" i="1"/>
  <c r="B163" i="1"/>
  <c r="B189" i="1"/>
  <c r="B132" i="1"/>
  <c r="B182" i="1"/>
  <c r="B124" i="1"/>
  <c r="B173" i="1"/>
  <c r="B131" i="1"/>
  <c r="B119" i="1"/>
  <c r="C120" i="1"/>
  <c r="C179" i="1"/>
  <c r="C165" i="1"/>
  <c r="C104" i="1"/>
  <c r="C163" i="1"/>
  <c r="C186" i="1"/>
  <c r="C110" i="1"/>
  <c r="C112" i="1"/>
  <c r="C181" i="1"/>
  <c r="C37" i="1"/>
  <c r="B175" i="1"/>
  <c r="C159" i="1"/>
  <c r="B195" i="1"/>
  <c r="B185" i="1"/>
  <c r="C167" i="1"/>
  <c r="C151" i="1"/>
  <c r="C169" i="1"/>
  <c r="B187" i="1"/>
  <c r="B156" i="1"/>
  <c r="D156" i="1" s="1"/>
  <c r="B170" i="1"/>
  <c r="B123" i="1"/>
  <c r="B148" i="1"/>
  <c r="B197" i="1"/>
  <c r="B140" i="1"/>
  <c r="B107" i="1"/>
  <c r="B98" i="1"/>
  <c r="B154" i="1"/>
  <c r="C183" i="1"/>
  <c r="C96" i="1"/>
  <c r="C155" i="1"/>
  <c r="C80" i="1"/>
  <c r="C177" i="1"/>
  <c r="C139" i="1"/>
  <c r="C162" i="1"/>
  <c r="C111" i="1"/>
  <c r="C86" i="1"/>
  <c r="C157" i="1"/>
  <c r="B190" i="1"/>
  <c r="C201" i="1"/>
  <c r="C174" i="1"/>
  <c r="B199" i="1"/>
  <c r="B168" i="1"/>
  <c r="B194" i="1"/>
  <c r="B135" i="1"/>
  <c r="B160" i="1"/>
  <c r="B114" i="1"/>
  <c r="B176" i="1"/>
  <c r="D176" i="1" s="1"/>
  <c r="B179" i="1"/>
  <c r="B105" i="1"/>
  <c r="B155" i="1"/>
  <c r="C135" i="1"/>
  <c r="C143" i="1"/>
  <c r="C153" i="1"/>
  <c r="C127" i="1"/>
  <c r="C166" i="1"/>
  <c r="C150" i="1"/>
  <c r="C63" i="1"/>
  <c r="D63" i="1" s="1"/>
  <c r="C74" i="1"/>
  <c r="C195" i="1"/>
  <c r="C145" i="1"/>
  <c r="C149" i="1"/>
  <c r="C171" i="1"/>
  <c r="B180" i="1"/>
  <c r="B172" i="1"/>
  <c r="C200" i="1"/>
  <c r="B192" i="1"/>
  <c r="B145" i="1"/>
  <c r="B159" i="1"/>
  <c r="B184" i="1"/>
  <c r="B186" i="1"/>
  <c r="B153" i="1"/>
  <c r="B142" i="1"/>
  <c r="B167" i="1"/>
  <c r="C119" i="1"/>
  <c r="C178" i="1"/>
  <c r="C188" i="1"/>
  <c r="C105" i="1"/>
  <c r="C103" i="1"/>
  <c r="C82" i="1"/>
  <c r="C126" i="1"/>
  <c r="C137" i="1"/>
  <c r="C194" i="1"/>
  <c r="C50" i="1"/>
  <c r="C147" i="1"/>
  <c r="C121" i="1"/>
  <c r="B30" i="16"/>
  <c r="B33" i="16" s="1"/>
  <c r="B34" i="16" s="1"/>
  <c r="B35" i="16" s="1"/>
  <c r="D35" i="16" s="1"/>
  <c r="D2" i="1"/>
  <c r="D5" i="1" l="1"/>
  <c r="D77" i="1"/>
  <c r="D13" i="1"/>
  <c r="D93" i="1"/>
  <c r="D104" i="1"/>
  <c r="D48" i="1"/>
  <c r="D140" i="1"/>
  <c r="D125" i="1"/>
  <c r="D80" i="1"/>
  <c r="D121" i="1"/>
  <c r="D126" i="1"/>
  <c r="D32" i="1"/>
  <c r="D141" i="1"/>
  <c r="D57" i="1"/>
  <c r="D58" i="1"/>
  <c r="D182" i="1"/>
  <c r="D16" i="1"/>
  <c r="D64" i="1"/>
  <c r="D45" i="1"/>
  <c r="D3" i="1"/>
  <c r="D175" i="1"/>
  <c r="D10" i="1"/>
  <c r="D162" i="1"/>
  <c r="D27" i="1"/>
  <c r="D95" i="1"/>
  <c r="D75" i="1"/>
  <c r="D47" i="1"/>
  <c r="D51" i="1"/>
  <c r="D44" i="1"/>
  <c r="D107" i="1"/>
  <c r="D120" i="1"/>
  <c r="D129" i="1"/>
  <c r="D52" i="1"/>
  <c r="D71" i="1"/>
  <c r="D50" i="1"/>
  <c r="D197" i="1"/>
  <c r="D85" i="1"/>
  <c r="D137" i="1"/>
  <c r="D160" i="1"/>
  <c r="D65" i="1"/>
  <c r="D166" i="1"/>
  <c r="D30" i="1"/>
  <c r="D92" i="1"/>
  <c r="D70" i="1"/>
  <c r="D192" i="1"/>
  <c r="D28" i="1"/>
  <c r="D79" i="1"/>
  <c r="D67" i="1"/>
  <c r="D53" i="1"/>
  <c r="D113" i="1"/>
  <c r="D35" i="1"/>
  <c r="D66" i="1"/>
  <c r="D18" i="1"/>
  <c r="D89" i="1"/>
  <c r="D171" i="1"/>
  <c r="D185" i="1"/>
  <c r="D73" i="1"/>
  <c r="D117" i="1"/>
  <c r="D97" i="1"/>
  <c r="D60" i="1"/>
  <c r="D12" i="1"/>
  <c r="D15" i="1"/>
  <c r="D9" i="1"/>
  <c r="D21" i="1"/>
  <c r="D34" i="1"/>
  <c r="D41" i="1"/>
  <c r="D76" i="1"/>
  <c r="D161" i="1"/>
  <c r="D40" i="1"/>
  <c r="D11" i="1"/>
  <c r="D55" i="1"/>
  <c r="D131" i="1"/>
  <c r="D122" i="1"/>
  <c r="D43" i="1"/>
  <c r="D101" i="1"/>
  <c r="D149" i="1"/>
  <c r="D170" i="1"/>
  <c r="D82" i="1"/>
  <c r="D83" i="1"/>
  <c r="D31" i="1"/>
  <c r="D24" i="1"/>
  <c r="D42" i="1"/>
  <c r="D33" i="1"/>
  <c r="D78" i="1"/>
  <c r="D72" i="1"/>
  <c r="D38" i="1"/>
  <c r="D49" i="1"/>
  <c r="D147" i="1"/>
  <c r="D146" i="1"/>
  <c r="D108" i="1"/>
  <c r="D36" i="1"/>
  <c r="D8" i="1"/>
  <c r="D4" i="1"/>
  <c r="D69" i="1"/>
  <c r="D7" i="1"/>
  <c r="D189" i="1"/>
  <c r="D91" i="1"/>
  <c r="D14" i="1"/>
  <c r="D88" i="1"/>
  <c r="D174" i="1"/>
  <c r="D134" i="1"/>
  <c r="D135" i="1"/>
  <c r="D132" i="1"/>
  <c r="D150" i="1"/>
  <c r="D84" i="1"/>
  <c r="D138" i="1"/>
  <c r="D81" i="1"/>
  <c r="D102" i="1"/>
  <c r="D19" i="1"/>
  <c r="D23" i="1"/>
  <c r="D26" i="1"/>
  <c r="D68" i="1"/>
  <c r="D186" i="1"/>
  <c r="D74" i="1"/>
  <c r="D37" i="1"/>
  <c r="D115" i="1"/>
  <c r="D56" i="1"/>
  <c r="D184" i="1"/>
  <c r="D123" i="1"/>
  <c r="D177" i="1"/>
  <c r="D62" i="1"/>
  <c r="D106" i="1"/>
  <c r="D90" i="1"/>
  <c r="D59" i="1"/>
  <c r="D39" i="1"/>
  <c r="D112" i="1"/>
  <c r="D61" i="1"/>
  <c r="D87" i="1"/>
  <c r="D127" i="1"/>
  <c r="D172" i="1"/>
  <c r="D110" i="1"/>
  <c r="D130" i="1"/>
  <c r="D25" i="1"/>
  <c r="D20" i="1"/>
  <c r="D6" i="1"/>
  <c r="D22" i="1"/>
  <c r="D187" i="1"/>
  <c r="D94" i="1"/>
  <c r="D29" i="1"/>
  <c r="D17" i="1"/>
  <c r="D155" i="1"/>
  <c r="D128" i="1"/>
  <c r="D119" i="1"/>
  <c r="D98" i="1"/>
  <c r="D196" i="1"/>
  <c r="D100" i="1"/>
  <c r="D198" i="1"/>
  <c r="D148" i="1"/>
  <c r="D173" i="1"/>
  <c r="D136" i="1"/>
  <c r="D181" i="1"/>
  <c r="D103" i="1"/>
  <c r="D96" i="1"/>
  <c r="D99" i="1"/>
  <c r="D54" i="1"/>
  <c r="D180" i="1"/>
  <c r="D165" i="1"/>
  <c r="D111" i="1"/>
  <c r="D46" i="1"/>
  <c r="D190" i="1"/>
  <c r="D157" i="1"/>
  <c r="D86" i="1"/>
  <c r="D114" i="1"/>
  <c r="D118" i="1"/>
  <c r="D168" i="1"/>
  <c r="D133" i="1"/>
  <c r="D109" i="1"/>
  <c r="D183" i="1"/>
  <c r="D191" i="1"/>
  <c r="D154" i="1"/>
  <c r="D164" i="1"/>
  <c r="D167" i="1"/>
  <c r="D195" i="1"/>
  <c r="D142" i="1"/>
  <c r="D179" i="1"/>
  <c r="D178" i="1"/>
  <c r="D124" i="1"/>
  <c r="D188" i="1"/>
  <c r="D143" i="1"/>
  <c r="D159" i="1"/>
  <c r="D194" i="1"/>
  <c r="D145" i="1"/>
  <c r="D144" i="1"/>
  <c r="D105" i="1"/>
  <c r="D153" i="1"/>
  <c r="D199" i="1"/>
  <c r="D169" i="1"/>
  <c r="D163" i="1"/>
  <c r="D116" i="1"/>
  <c r="D200" i="1"/>
  <c r="D193" i="1"/>
  <c r="D151" i="1"/>
  <c r="D158" i="1"/>
  <c r="D139" i="1"/>
  <c r="D201" i="1"/>
  <c r="B37" i="16"/>
  <c r="B16" i="16" s="1"/>
  <c r="G27" i="1" s="1"/>
  <c r="G28" i="1" s="1"/>
  <c r="F12" i="1" l="1"/>
  <c r="B15" i="16" s="1"/>
  <c r="D15" i="16" s="1"/>
  <c r="F11" i="1"/>
  <c r="B14"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Kasparian, Hrag</author>
  </authors>
  <commentList>
    <comment ref="C2" authorId="0" shapeId="0" xr:uid="{A3239B2A-7009-474C-B634-DA7CED1AF147}">
      <text>
        <r>
          <rPr>
            <sz val="9"/>
            <color indexed="81"/>
            <rFont val="Tahoma"/>
            <charset val="1"/>
          </rPr>
          <t>Battery or supply voltage, which will also be the final voltage the capacitor gets charged up to.</t>
        </r>
      </text>
    </comment>
    <comment ref="C3" authorId="0" shapeId="0" xr:uid="{2612EE57-21E5-4DB7-9DCF-C84DCA76947C}">
      <text>
        <r>
          <rPr>
            <sz val="9"/>
            <color indexed="81"/>
            <rFont val="Tahoma"/>
            <family val="2"/>
          </rPr>
          <t>The desired amount of time for the capacitor to fully charge up to Vbattery.</t>
        </r>
      </text>
    </comment>
    <comment ref="C4" authorId="0" shapeId="0" xr:uid="{5825666D-F8F5-42FF-8A89-B2579B8F1B4E}">
      <text>
        <r>
          <rPr>
            <sz val="9"/>
            <color indexed="81"/>
            <rFont val="Tahoma"/>
            <family val="2"/>
          </rPr>
          <t>Total DC Link or load capacitance.</t>
        </r>
      </text>
    </comment>
    <comment ref="C5" authorId="0" shapeId="0" xr:uid="{FE7C27A4-8F0E-44C5-BB96-C1CAA3D6A9A5}">
      <text>
        <r>
          <rPr>
            <sz val="9"/>
            <color indexed="81"/>
            <rFont val="Tahoma"/>
            <family val="2"/>
          </rPr>
          <t>Total charge stored in system capacitance when fully charged.</t>
        </r>
      </text>
    </comment>
    <comment ref="C6" authorId="0" shapeId="0" xr:uid="{F51A713D-AA53-4399-B26F-EF03BE4042B5}">
      <text>
        <r>
          <rPr>
            <sz val="9"/>
            <color indexed="81"/>
            <rFont val="Tahoma"/>
            <family val="2"/>
          </rPr>
          <t>Constant current needed to fully charge capacitor within specified period of time (i.e. converter avg. inductor current).</t>
        </r>
      </text>
    </comment>
    <comment ref="C7" authorId="0" shapeId="0" xr:uid="{F9A1FE45-EBFC-46D1-8C27-75E8921D6C8B}">
      <text>
        <r>
          <rPr>
            <sz val="9"/>
            <color indexed="81"/>
            <rFont val="Tahoma"/>
            <family val="2"/>
          </rPr>
          <t xml:space="preserve">Inductor value; </t>
        </r>
        <r>
          <rPr>
            <i/>
            <sz val="9"/>
            <color indexed="81"/>
            <rFont val="Tahoma"/>
            <family val="2"/>
          </rPr>
          <t>make sure the selected inductor has a saturation current rating that is greater than the peak inductor current in the next cell.</t>
        </r>
      </text>
    </comment>
    <comment ref="C8" authorId="0" shapeId="0" xr:uid="{B66FAB58-9DF1-46A5-872B-644379EED253}">
      <text>
        <r>
          <rPr>
            <sz val="9"/>
            <color indexed="81"/>
            <rFont val="Tahoma"/>
            <family val="2"/>
          </rPr>
          <t xml:space="preserve">Inductor peak current; </t>
        </r>
        <r>
          <rPr>
            <i/>
            <sz val="9"/>
            <color indexed="81"/>
            <rFont val="Tahoma"/>
            <family val="2"/>
          </rPr>
          <t>make sure the selected inductor has a saturation current rating that is greater than this peak inductor current value.</t>
        </r>
      </text>
    </comment>
    <comment ref="C9" authorId="0" shapeId="0" xr:uid="{F040FA44-337F-4494-B644-0534F2A3AFEA}">
      <text>
        <r>
          <rPr>
            <sz val="9"/>
            <color indexed="81"/>
            <rFont val="Tahoma"/>
            <family val="2"/>
          </rPr>
          <t>inductor valley current threshold; this value multiplied by the current sense resistor should be greater than the hysterisis voltage plus offset voltage of the comparator used</t>
        </r>
      </text>
    </comment>
    <comment ref="C10" authorId="0" shapeId="0" xr:uid="{444D6D3E-C070-4746-81B8-A07402BE863F}">
      <text>
        <r>
          <rPr>
            <sz val="9"/>
            <color indexed="81"/>
            <rFont val="Tahoma"/>
            <family val="2"/>
          </rPr>
          <t>Input the sum of the comparator hyserisis and offset voltages; Use the Max. values of these parameters; This is to ensure proper crossover of the current sense transitions.</t>
        </r>
      </text>
    </comment>
    <comment ref="C11" authorId="0" shapeId="0" xr:uid="{5B21D926-8EBD-436B-8821-6BD2824AF954}">
      <text>
        <r>
          <rPr>
            <sz val="9"/>
            <color indexed="81"/>
            <rFont val="Tahoma"/>
            <family val="2"/>
          </rPr>
          <t>Forward voltage of freewheeling diode.  The default value of 1.25V is an approximate value for 4A using the FFSB10120A-F085 used in the TIDA-050063 reference design.</t>
        </r>
      </text>
    </comment>
    <comment ref="C12" authorId="0" shapeId="0" xr:uid="{77690EAD-BA09-495A-B1B5-B5B6A7C5D638}">
      <text>
        <r>
          <rPr>
            <sz val="9"/>
            <color indexed="81"/>
            <rFont val="Tahoma"/>
            <family val="2"/>
          </rPr>
          <t>Inductor peak-to-peak ripple current.</t>
        </r>
      </text>
    </comment>
    <comment ref="C13" authorId="0" shapeId="0" xr:uid="{645DF715-EA00-482C-9F97-ED2B5FBED1FC}">
      <text>
        <r>
          <rPr>
            <sz val="9"/>
            <color indexed="81"/>
            <rFont val="Tahoma"/>
            <family val="2"/>
          </rPr>
          <t>Average inductor current (i.e. average charging current of capacitor).  Needs to be as close to target charge current, "Icharge", from cell B6.</t>
        </r>
      </text>
    </comment>
    <comment ref="C14" authorId="0" shapeId="0" xr:uid="{125943B0-26AB-465B-9AD8-31B86F5900B4}">
      <text>
        <r>
          <rPr>
            <sz val="9"/>
            <color indexed="81"/>
            <rFont val="Tahoma"/>
            <family val="2"/>
          </rPr>
          <t>Approximate minimum switching frequency.</t>
        </r>
      </text>
    </comment>
    <comment ref="C15" authorId="0" shapeId="0" xr:uid="{C7F24942-5320-4669-8D63-AB3692AF7FA2}">
      <text>
        <r>
          <rPr>
            <sz val="9"/>
            <color indexed="81"/>
            <rFont val="Tahoma"/>
            <family val="2"/>
          </rPr>
          <t>Approximate maximum switching frequency.</t>
        </r>
      </text>
    </comment>
    <comment ref="C16" authorId="0" shapeId="0" xr:uid="{EC13FA5B-7739-4EBD-A0A0-CAA84FFA2EC1}">
      <text>
        <r>
          <rPr>
            <sz val="9"/>
            <color indexed="81"/>
            <rFont val="Tahoma"/>
            <family val="2"/>
          </rPr>
          <t>Maximum allowable switching frequency without collapsing the isolated bias supply output.</t>
        </r>
      </text>
    </comment>
    <comment ref="C17" authorId="0" shapeId="0" xr:uid="{DA689FF6-0ACF-44FA-8ECE-DB617F5A93D4}">
      <text>
        <r>
          <rPr>
            <sz val="9"/>
            <color indexed="81"/>
            <rFont val="Tahoma"/>
            <family val="2"/>
          </rPr>
          <t>Current sense resistor value.</t>
        </r>
      </text>
    </comment>
    <comment ref="C18" authorId="0" shapeId="0" xr:uid="{6818F5FE-C917-4EF2-B3A8-AAC1581CCF67}">
      <text>
        <r>
          <rPr>
            <sz val="9"/>
            <color indexed="81"/>
            <rFont val="Tahoma"/>
            <family val="2"/>
          </rPr>
          <t>Average power dissipation in current sense resistor during charging time.</t>
        </r>
      </text>
    </comment>
    <comment ref="C19" authorId="0" shapeId="0" xr:uid="{AB1A1658-3293-4178-8573-7C7D297B3724}">
      <text>
        <r>
          <rPr>
            <sz val="9"/>
            <color indexed="81"/>
            <rFont val="Tahoma"/>
            <family val="2"/>
          </rPr>
          <t>Comparator LOW-level threshold voltage corresponding to inductor valley threshold current multiplied by the current sense resistor; make sure this value is above the value in cell B10.</t>
        </r>
      </text>
    </comment>
    <comment ref="C20" authorId="0" shapeId="0" xr:uid="{96734055-48BB-49DA-B161-215C556A852F}">
      <text>
        <r>
          <rPr>
            <sz val="9"/>
            <color indexed="81"/>
            <rFont val="Tahoma"/>
            <family val="2"/>
          </rPr>
          <t>Comparator HIGH level threshold voltage corresponding to inductor peak threshold current multiplied by the current sense resistor.</t>
        </r>
      </text>
    </comment>
    <comment ref="C21" authorId="0" shapeId="0" xr:uid="{92C5AFB2-3721-43DD-86DB-351D284D1DAC}">
      <text>
        <r>
          <rPr>
            <sz val="9"/>
            <color indexed="81"/>
            <rFont val="Tahoma"/>
            <family val="2"/>
          </rPr>
          <t>Comparator supply voltage; use a comparator that has rail-to-rail input and output capabilities; default set to 5V reflects the use of the 5V rail of the TPSI3052 used to supply the comparator IC.</t>
        </r>
      </text>
    </comment>
    <comment ref="C22" authorId="0" shapeId="0" xr:uid="{664E6BAF-7E60-48B2-A9B1-06C9A31BB485}">
      <text>
        <r>
          <rPr>
            <sz val="9"/>
            <color indexed="81"/>
            <rFont val="Tahoma"/>
            <family val="2"/>
          </rPr>
          <t>Bottom resistor of the comparator resistor divider network.</t>
        </r>
      </text>
    </comment>
    <comment ref="C23" authorId="0" shapeId="0" xr:uid="{D38CAC9E-8556-4C70-A419-D1A02435BE5D}">
      <text>
        <r>
          <rPr>
            <sz val="9"/>
            <color indexed="81"/>
            <rFont val="Tahoma"/>
            <family val="2"/>
          </rPr>
          <t>Top resistor of the comparator resistor divider network.</t>
        </r>
      </text>
    </comment>
    <comment ref="C24" authorId="0" shapeId="0" xr:uid="{2345E13C-C229-439C-943B-670BD167195D}">
      <text>
        <r>
          <rPr>
            <sz val="9"/>
            <color indexed="81"/>
            <rFont val="Tahoma"/>
            <family val="2"/>
          </rPr>
          <t>Hysterisis resistor of the comparator resistor divider network.</t>
        </r>
      </text>
    </comment>
    <comment ref="C25" authorId="0" shapeId="0" xr:uid="{6B05DDD6-5D4C-467A-A5DF-2D4FF1DECB15}">
      <text>
        <r>
          <rPr>
            <sz val="9"/>
            <color indexed="81"/>
            <rFont val="Tahoma"/>
            <family val="2"/>
          </rPr>
          <t xml:space="preserve">Gate driver IC supply voltage; default value of 15V reflects the use of the 15V rail of the TPSI3052 isolated bias supply.  Ensure that gate drive voltage is well </t>
        </r>
        <r>
          <rPr>
            <i/>
            <sz val="9"/>
            <color indexed="81"/>
            <rFont val="Tahoma"/>
            <family val="2"/>
          </rPr>
          <t>above</t>
        </r>
        <r>
          <rPr>
            <sz val="9"/>
            <color indexed="81"/>
            <rFont val="Tahoma"/>
            <family val="2"/>
          </rPr>
          <t xml:space="preserve"> the Miller plateau voltage of the FET selected.</t>
        </r>
      </text>
    </comment>
    <comment ref="C26" authorId="0" shapeId="0" xr:uid="{541F5509-D5BD-4A2B-ABCC-DB5861D7D0E0}">
      <text>
        <r>
          <rPr>
            <sz val="9"/>
            <color indexed="81"/>
            <rFont val="Tahoma"/>
            <family val="2"/>
          </rPr>
          <t>Gate driver IC supply current.  It will vary depending on Fsw and the supply voltage.  Default value of 750µA reflects the approximate supply current of the UCC27517A-Q1 gate driver IC used in the TIDA-050063 reference design.</t>
        </r>
      </text>
    </comment>
    <comment ref="C27" authorId="0" shapeId="0" xr:uid="{8DFDA5AA-BA26-4ED9-8B34-F8D30D614714}">
      <text>
        <r>
          <rPr>
            <sz val="9"/>
            <color indexed="81"/>
            <rFont val="Tahoma"/>
            <family val="2"/>
          </rPr>
          <t>Supply current of comparator at supply voltage; default value of 10µA reflects that of the TLV7011, which is used in the TIDA-050063 reference design.</t>
        </r>
      </text>
    </comment>
    <comment ref="C28" authorId="0" shapeId="0" xr:uid="{F00D87DB-89FB-4099-8A43-AB634A8D7684}">
      <text>
        <r>
          <rPr>
            <sz val="9"/>
            <color indexed="81"/>
            <rFont val="Tahoma"/>
            <family val="2"/>
          </rPr>
          <t>Maximum capable power delivery of the isolated power supply; default value of 83mW pertains to the maximum capable power delivery of TPSI3052 used in the TIDA-050063 reference design.</t>
        </r>
      </text>
    </comment>
    <comment ref="C29" authorId="0" shapeId="0" xr:uid="{8D2ABE5C-E1E4-47A8-9608-B59E4163CC5A}">
      <text>
        <r>
          <rPr>
            <sz val="9"/>
            <color indexed="81"/>
            <rFont val="Tahoma"/>
            <family val="2"/>
          </rPr>
          <t>Combination of Rtop, Rbottom, and Rhysterisis that leads to the lowest resistance, leading to the highest current draw, thus power consumption.</t>
        </r>
      </text>
    </comment>
    <comment ref="C30" authorId="0" shapeId="0" xr:uid="{20799838-5583-45D2-8381-2730A6D599B6}">
      <text>
        <r>
          <rPr>
            <sz val="9"/>
            <color indexed="81"/>
            <rFont val="Tahoma"/>
            <family val="2"/>
          </rPr>
          <t>Maximum current draw of comparator resistor divider network.</t>
        </r>
      </text>
    </comment>
    <comment ref="C31" authorId="0" shapeId="0" xr:uid="{A6301A6B-DB53-4DD3-A4E4-93267569E23A}">
      <text>
        <r>
          <rPr>
            <sz val="9"/>
            <color indexed="81"/>
            <rFont val="Tahoma"/>
            <family val="2"/>
          </rPr>
          <t>Power consumption of gate driver IC.</t>
        </r>
      </text>
    </comment>
    <comment ref="C32" authorId="0" shapeId="0" xr:uid="{1743B8AC-812D-425C-864A-1EF32B2F09EE}">
      <text>
        <r>
          <rPr>
            <sz val="9"/>
            <color indexed="81"/>
            <rFont val="Tahoma"/>
            <family val="2"/>
          </rPr>
          <t>Power consumption of comparator IC.</t>
        </r>
      </text>
    </comment>
    <comment ref="C33" authorId="0" shapeId="0" xr:uid="{911E1949-E6C8-48EB-BE4F-9E61CF0546F6}">
      <text>
        <r>
          <rPr>
            <sz val="9"/>
            <color indexed="81"/>
            <rFont val="Tahoma"/>
            <family val="2"/>
          </rPr>
          <t>Maximum power consumption of comparator divider resistors.</t>
        </r>
      </text>
    </comment>
    <comment ref="C34" authorId="0" shapeId="0" xr:uid="{DAB08B1E-5C3F-4544-8EEA-291AADBCAB1C}">
      <text>
        <r>
          <rPr>
            <sz val="9"/>
            <color indexed="81"/>
            <rFont val="Tahoma"/>
            <family val="2"/>
          </rPr>
          <t>Total power consumption of above three parameters (gater driver IC, comparator IC, and comparator resistor dividers).</t>
        </r>
      </text>
    </comment>
    <comment ref="C35" authorId="0" shapeId="0" xr:uid="{E8E193D8-CE2E-4F07-B798-5DE72893FFD3}">
      <text>
        <r>
          <rPr>
            <sz val="9"/>
            <color indexed="81"/>
            <rFont val="Tahoma"/>
            <family val="2"/>
          </rPr>
          <t>Remaining power available from isolated bias supply that can be used for driving the FET gate.</t>
        </r>
      </text>
    </comment>
    <comment ref="C36" authorId="0" shapeId="0" xr:uid="{54F14959-E6BD-47DB-ABFB-4EF48E332694}">
      <text>
        <r>
          <rPr>
            <sz val="9"/>
            <color indexed="81"/>
            <rFont val="Tahoma"/>
            <family val="2"/>
          </rPr>
          <t>Total gate charge of selected FET at the gate drive voltage (i.e. "Vs Gate Driver").</t>
        </r>
      </text>
    </comment>
    <comment ref="C37" authorId="0" shapeId="0" xr:uid="{D715575B-59FF-4D18-A697-9D58CEB10E53}">
      <text>
        <r>
          <rPr>
            <sz val="9"/>
            <color indexed="81"/>
            <rFont val="Tahoma"/>
            <family val="2"/>
          </rPr>
          <t>Allowable gate drive current given the total gate charge of the FET and the power remaining to be allocated for the gate drive.  This value is used to find the maximum allowable switching frequency.</t>
        </r>
      </text>
    </comment>
  </commentList>
</comments>
</file>

<file path=xl/sharedStrings.xml><?xml version="1.0" encoding="utf-8"?>
<sst xmlns="http://schemas.openxmlformats.org/spreadsheetml/2006/main" count="170" uniqueCount="106">
  <si>
    <t>V</t>
  </si>
  <si>
    <t>L =</t>
  </si>
  <si>
    <t>H</t>
  </si>
  <si>
    <t>I_high =</t>
  </si>
  <si>
    <t>A</t>
  </si>
  <si>
    <t>I_low =</t>
  </si>
  <si>
    <t>di =</t>
  </si>
  <si>
    <t>I_avg. =</t>
  </si>
  <si>
    <t>Vout (V)</t>
  </si>
  <si>
    <t>dt_D (sec.)</t>
  </si>
  <si>
    <t>dt_D' (sec.)</t>
  </si>
  <si>
    <t>Fsw (Hz)</t>
  </si>
  <si>
    <t>Fsw Min.=</t>
  </si>
  <si>
    <t>Hz</t>
  </si>
  <si>
    <t>Fsw Max. =</t>
  </si>
  <si>
    <t>Vf =</t>
  </si>
  <si>
    <t>INPUTS</t>
  </si>
  <si>
    <t>Parameter</t>
  </si>
  <si>
    <t>Value</t>
  </si>
  <si>
    <t>Units</t>
  </si>
  <si>
    <t>NOTES</t>
  </si>
  <si>
    <t>sec</t>
  </si>
  <si>
    <t>C</t>
  </si>
  <si>
    <t>F</t>
  </si>
  <si>
    <t>OUTPUTS</t>
  </si>
  <si>
    <t>W</t>
  </si>
  <si>
    <t>+Vs =</t>
  </si>
  <si>
    <t>Vrising =</t>
  </si>
  <si>
    <t>Vfalling =</t>
  </si>
  <si>
    <t>Rb =</t>
  </si>
  <si>
    <t>Ohms</t>
  </si>
  <si>
    <t>A =</t>
  </si>
  <si>
    <t>B =</t>
  </si>
  <si>
    <t>Rt =</t>
  </si>
  <si>
    <t>Rh =</t>
  </si>
  <si>
    <t>Rsns =</t>
  </si>
  <si>
    <t>Vcomparator_HIGH =</t>
  </si>
  <si>
    <t>Pavg._Rsns =</t>
  </si>
  <si>
    <t>Vcomparator_LOW =</t>
  </si>
  <si>
    <t>Q</t>
  </si>
  <si>
    <t>Comparator supply voltage</t>
  </si>
  <si>
    <t>HIGH level threshold voltage corresponding to inductor peak current</t>
  </si>
  <si>
    <t>LOW level threshold voltage corresponding to inductor valley current</t>
  </si>
  <si>
    <t>Do NOT touch</t>
  </si>
  <si>
    <t>Comparator divider top resistor</t>
  </si>
  <si>
    <t>Comparator divider bottom resistor</t>
  </si>
  <si>
    <t>Comparator divider hysterisis resistor</t>
  </si>
  <si>
    <t>INPUT</t>
  </si>
  <si>
    <t>OUTPUT</t>
  </si>
  <si>
    <t>Vbattery =</t>
  </si>
  <si>
    <t>*NOTE:  The comparator needs to have a rail-to-rail output so that the output can swing near the "+Vs" and GND supply voltages.</t>
  </si>
  <si>
    <t>Ω</t>
  </si>
  <si>
    <t>IMPORTANT NOTICE FOR TI DESIGN INFORMATION AND RESOURCES
Texas Instruments Incorporated (‘TI”) technical, application or other design advice, services or information, including, but not limited to, reference designs and materials relating to evaluation modules, (collectively, “TI Resources”) are intended to assist designers who are developing applications that incorporate TI products; by downloading, accessing or using any particular TI Resource in any way, you (individually or, if you are acting on behalf of a company, your company) agree to use it solely for this purpose and subject to the terms of this Notice.
TI’s provision of TI Resources does not expand or otherwise alter TI’s applicable published warranties or warranty disclaimers for TI products, and no additional obligations or liabilities arise from TI providing such TI Resources. TI reserves the right to make corrections, enhancements, improvements and other changes to its TI Resources.
You understand and agree that you remain responsible for using your independent analysis, evaluation and judgment in designing your applications and that you have full and exclusive responsibility to assure the safety of your applications and compliance of your applications (and of all TI products used in or for your applications) with all applicable regulations, laws and other applicable requirements. You
represent that, with respect to your applications, you have all the necessary expertise to create and implement safeguards that (1) anticipate dangerous consequences of failures, (2) monitor failures and their consequences, and (3) lessen the likelihood of failures that might cause harm and take appropriate actions. You agree that prior to using or distributing any applications that include TI products, you will thoroughly test such applications and the functionality of such TI products as used in such applications. TI has not conducted any testing other than that specifically described in the published documentation for a particular TI Resource.
You are authorized to use, copy and modify any individual TI Resource only in connection with the development of applications that include the TI product(s) identified in such TI Resource. NO OTHER LICENSE, EXPRESS OR IMPLIED, BY ESTOPPEL OR OTHERWISE TO ANY OTHER TI INTELLECTUAL PROPERTY RIGHT, AND NO LICENSE TO ANY TECHNOLOGY OR INTELLECTUAL PROPERTY RIGHT OF TI OR ANY THIRD PARTY IS GRANTED HEREIN, including but not limited to any patent right, copyright, mask work right, or other intellectual property right relating to any combination, machine, or process in which TI products or services are used. Information regarding or referencing third-party products or services does not constitute a license to use such products or services, or a warranty or endorsement thereof. Use of TI Resources may require a license from a third party under the patents or other intellectual property of the third party, or a license from TI under the patents or other intellectual property of TI.
TI RESOURCES ARE PROVIDED “AS IS” AND WITH ALL FAULTS. TI DISCLAIMS ALL OTHER WARRANTIES OR REPRESENTATIONS, EXPRESS OR IMPLIED, REGARDING TI RESOURCES OR USE THEREOF, INCLUDING BUT NOT LIMITED TO ACCURACY OR COMPLETENESS, TITLE, ANY EPIDEMIC FAILURE WARRANTY AND ANY IMPLIED WARRANTIES OF MERCHANTABILITY, FITNESS FOR A PARTICULAR PURPOSE, AND NON-INFRINGEMENT OF ANY THIRD PARTY INTELLECTUAL PROPERTY RIGHTS.
TI SHALL NOT BE LIABLE FOR AND SHALL NOT DEFEND OR INDEMNIFY YOU AGAINST ANY CLAIM, INCLUDING BUT NOT LIMITED TO ANY INFRINGEMENT CLAIM THAT RELATES TO OR IS BASED ON ANY COMBINATION OF PRODUCTS EVEN IF DESCRIBED IN TI RESOURCES OR OTHERWISE. IN NO EVENT SHALL TI BE LIABLE FOR ANY ACTUAL, DIRECT, SPECIAL, COLLATERAL, INDIRECT, PUNITIVE, INCIDENTAL, CONSEQUENTIAL OR EXEMPLARY DAMAGES IN CONNECTION WITH OR ARISING OUT OF TI RESOURCES OR USE THEREOF, AND REGARDLESS OF WHETHER TI HAS BEEN ADVISED OF THE POSSIBILITY OF SUCH DAMAGES.
You agree to fully indemnify TI and its representatives against any damages, costs, losses, and/or liabilities arising out of your non- compliance with the terms and provisions of this Notice.
This Notice applies to TI Resources. Additional terms apply to the use and purchase of certain types of materials, TI products and services. These include; without limitation, TI’s standard terms for semiconductor products http://www.ti.com/sc/docs/stdterms.htm), evaluation modules, and samples (http://www.ti.com/sc/docs/sampterms.htm).
Mailing Address: Texas Instruments, Post Office Box 655303, Dallas, Texas 75265
Copyright © 2024, Texas Instruments Incorporated</t>
  </si>
  <si>
    <t>L</t>
  </si>
  <si>
    <t>time (sec)</t>
  </si>
  <si>
    <t>Vcap (V)</t>
  </si>
  <si>
    <r>
      <t>R</t>
    </r>
    <r>
      <rPr>
        <vertAlign val="subscript"/>
        <sz val="11"/>
        <rFont val="Calibri"/>
        <family val="2"/>
        <scheme val="minor"/>
      </rPr>
      <t>B</t>
    </r>
  </si>
  <si>
    <r>
      <t>R</t>
    </r>
    <r>
      <rPr>
        <vertAlign val="subscript"/>
        <sz val="11"/>
        <rFont val="Calibri"/>
        <family val="2"/>
        <scheme val="minor"/>
      </rPr>
      <t>T</t>
    </r>
  </si>
  <si>
    <r>
      <t>R</t>
    </r>
    <r>
      <rPr>
        <vertAlign val="subscript"/>
        <sz val="11"/>
        <rFont val="Calibri"/>
        <family val="2"/>
        <scheme val="minor"/>
      </rPr>
      <t>H</t>
    </r>
  </si>
  <si>
    <t>Vcap Min.</t>
  </si>
  <si>
    <t>Vcap Max.</t>
  </si>
  <si>
    <t>Fsw Limit</t>
  </si>
  <si>
    <t>dt</t>
  </si>
  <si>
    <t>Icharge</t>
  </si>
  <si>
    <t>Vbattery</t>
  </si>
  <si>
    <t>Required Input</t>
  </si>
  <si>
    <t>Optional Input</t>
  </si>
  <si>
    <t>Output</t>
  </si>
  <si>
    <t>Error/Invalid Value</t>
  </si>
  <si>
    <t>KEY</t>
  </si>
  <si>
    <t>NOTES:</t>
  </si>
  <si>
    <t>-Main goal is to have NO cell with RED highlights</t>
  </si>
  <si>
    <t>-Start on top, go to bottom (i.e. top-to-bottom flow)</t>
  </si>
  <si>
    <t>-If there is no reasonable way of making all RED highlights to disappear, then there is one thing left to change: the charge current via relaxing (i.e. increasing) the charge time</t>
  </si>
  <si>
    <r>
      <t>P</t>
    </r>
    <r>
      <rPr>
        <vertAlign val="subscript"/>
        <sz val="11"/>
        <color theme="1"/>
        <rFont val="Calibri"/>
        <family val="2"/>
        <scheme val="minor"/>
      </rPr>
      <t>GATE DRIVER IC</t>
    </r>
  </si>
  <si>
    <r>
      <t>P</t>
    </r>
    <r>
      <rPr>
        <vertAlign val="subscript"/>
        <sz val="11"/>
        <color theme="1"/>
        <rFont val="Calibri"/>
        <family val="2"/>
        <scheme val="minor"/>
      </rPr>
      <t>COMP. RESISTORS</t>
    </r>
  </si>
  <si>
    <r>
      <t>P</t>
    </r>
    <r>
      <rPr>
        <vertAlign val="subscript"/>
        <sz val="11"/>
        <color theme="1"/>
        <rFont val="Calibri"/>
        <family val="2"/>
        <scheme val="minor"/>
      </rPr>
      <t>TOTAL</t>
    </r>
  </si>
  <si>
    <r>
      <t>P</t>
    </r>
    <r>
      <rPr>
        <vertAlign val="subscript"/>
        <sz val="11"/>
        <color theme="1"/>
        <rFont val="Calibri"/>
        <family val="2"/>
        <scheme val="minor"/>
      </rPr>
      <t>REMAINING FOR FET Drive</t>
    </r>
  </si>
  <si>
    <r>
      <t>Q</t>
    </r>
    <r>
      <rPr>
        <vertAlign val="subscript"/>
        <sz val="11"/>
        <color theme="1"/>
        <rFont val="Calibri"/>
        <family val="2"/>
        <scheme val="minor"/>
      </rPr>
      <t>G TOTAL</t>
    </r>
  </si>
  <si>
    <r>
      <t>I</t>
    </r>
    <r>
      <rPr>
        <vertAlign val="subscript"/>
        <sz val="11"/>
        <color theme="1"/>
        <rFont val="Calibri"/>
        <family val="2"/>
        <scheme val="minor"/>
      </rPr>
      <t>GATE DRIVE</t>
    </r>
  </si>
  <si>
    <r>
      <t>V</t>
    </r>
    <r>
      <rPr>
        <vertAlign val="subscript"/>
        <sz val="11"/>
        <color theme="1"/>
        <rFont val="Calibri"/>
        <family val="2"/>
        <scheme val="minor"/>
      </rPr>
      <t>s GATE DRIVER IC</t>
    </r>
  </si>
  <si>
    <r>
      <t>I</t>
    </r>
    <r>
      <rPr>
        <vertAlign val="subscript"/>
        <sz val="11"/>
        <color theme="1"/>
        <rFont val="Calibri"/>
        <family val="2"/>
        <scheme val="minor"/>
      </rPr>
      <t>s GATE DRIVER IC</t>
    </r>
  </si>
  <si>
    <r>
      <t>P</t>
    </r>
    <r>
      <rPr>
        <vertAlign val="subscript"/>
        <sz val="11"/>
        <color theme="1"/>
        <rFont val="Calibri"/>
        <family val="2"/>
        <scheme val="minor"/>
      </rPr>
      <t>MAX ISOLATED BIAS SUPPLY</t>
    </r>
  </si>
  <si>
    <r>
      <t>R</t>
    </r>
    <r>
      <rPr>
        <vertAlign val="subscript"/>
        <sz val="11"/>
        <color theme="1"/>
        <rFont val="Calibri"/>
        <family val="2"/>
        <scheme val="minor"/>
      </rPr>
      <t>DIVIDER MIN.</t>
    </r>
  </si>
  <si>
    <r>
      <t>I</t>
    </r>
    <r>
      <rPr>
        <vertAlign val="subscript"/>
        <sz val="11"/>
        <color theme="1"/>
        <rFont val="Calibri"/>
        <family val="2"/>
        <scheme val="minor"/>
      </rPr>
      <t>MAX R_DIVIDERS</t>
    </r>
  </si>
  <si>
    <r>
      <t>V</t>
    </r>
    <r>
      <rPr>
        <vertAlign val="subscript"/>
        <sz val="11"/>
        <rFont val="Calibri"/>
        <family val="2"/>
        <scheme val="minor"/>
      </rPr>
      <t>s COMPARATOR IC</t>
    </r>
  </si>
  <si>
    <r>
      <t>P</t>
    </r>
    <r>
      <rPr>
        <vertAlign val="subscript"/>
        <sz val="11"/>
        <color theme="1"/>
        <rFont val="Calibri"/>
        <family val="2"/>
        <scheme val="minor"/>
      </rPr>
      <t>COMPARATOR IC</t>
    </r>
  </si>
  <si>
    <r>
      <t>V</t>
    </r>
    <r>
      <rPr>
        <vertAlign val="subscript"/>
        <sz val="11"/>
        <rFont val="Calibri"/>
        <family val="2"/>
        <scheme val="minor"/>
      </rPr>
      <t>BATT</t>
    </r>
  </si>
  <si>
    <r>
      <t>t</t>
    </r>
    <r>
      <rPr>
        <vertAlign val="subscript"/>
        <sz val="11"/>
        <rFont val="Calibri"/>
        <family val="2"/>
        <scheme val="minor"/>
      </rPr>
      <t>CHARGE</t>
    </r>
  </si>
  <si>
    <r>
      <t>C</t>
    </r>
    <r>
      <rPr>
        <vertAlign val="subscript"/>
        <sz val="11"/>
        <rFont val="Calibri"/>
        <family val="2"/>
        <scheme val="minor"/>
      </rPr>
      <t>DC LINK</t>
    </r>
  </si>
  <si>
    <r>
      <t>Q</t>
    </r>
    <r>
      <rPr>
        <vertAlign val="subscript"/>
        <sz val="11"/>
        <rFont val="Calibri"/>
        <family val="2"/>
        <scheme val="minor"/>
      </rPr>
      <t>DC LINK</t>
    </r>
  </si>
  <si>
    <r>
      <t>I</t>
    </r>
    <r>
      <rPr>
        <vertAlign val="subscript"/>
        <sz val="11"/>
        <rFont val="Calibri"/>
        <family val="2"/>
        <scheme val="minor"/>
      </rPr>
      <t>CHARGE REQUIRED</t>
    </r>
  </si>
  <si>
    <r>
      <t>I</t>
    </r>
    <r>
      <rPr>
        <vertAlign val="subscript"/>
        <sz val="12"/>
        <rFont val="Calibri"/>
        <family val="2"/>
        <scheme val="minor"/>
      </rPr>
      <t>L PEAK</t>
    </r>
  </si>
  <si>
    <r>
      <t>I</t>
    </r>
    <r>
      <rPr>
        <vertAlign val="subscript"/>
        <sz val="12"/>
        <rFont val="Calibri"/>
        <family val="2"/>
        <scheme val="minor"/>
      </rPr>
      <t>L VALLEY</t>
    </r>
  </si>
  <si>
    <r>
      <t>V</t>
    </r>
    <r>
      <rPr>
        <vertAlign val="subscript"/>
        <sz val="11"/>
        <rFont val="Calibri"/>
        <family val="2"/>
        <scheme val="minor"/>
      </rPr>
      <t>HYSTERISIS + OFFSET COMP.</t>
    </r>
  </si>
  <si>
    <r>
      <t>V</t>
    </r>
    <r>
      <rPr>
        <vertAlign val="subscript"/>
        <sz val="11"/>
        <rFont val="Calibri"/>
        <family val="2"/>
        <scheme val="minor"/>
      </rPr>
      <t>F</t>
    </r>
  </si>
  <si>
    <r>
      <t>I</t>
    </r>
    <r>
      <rPr>
        <vertAlign val="subscript"/>
        <sz val="11"/>
        <rFont val="Calibri"/>
        <family val="2"/>
        <scheme val="minor"/>
      </rPr>
      <t>L PK-TO-PK</t>
    </r>
  </si>
  <si>
    <r>
      <t>I</t>
    </r>
    <r>
      <rPr>
        <vertAlign val="subscript"/>
        <sz val="11"/>
        <rFont val="Calibri"/>
        <family val="2"/>
        <scheme val="minor"/>
      </rPr>
      <t>CHARGE</t>
    </r>
  </si>
  <si>
    <r>
      <t>F</t>
    </r>
    <r>
      <rPr>
        <vertAlign val="subscript"/>
        <sz val="11"/>
        <rFont val="Calibri"/>
        <family val="2"/>
        <scheme val="minor"/>
      </rPr>
      <t>SW MIN.</t>
    </r>
  </si>
  <si>
    <r>
      <t>F</t>
    </r>
    <r>
      <rPr>
        <vertAlign val="subscript"/>
        <sz val="11"/>
        <rFont val="Calibri"/>
        <family val="2"/>
        <scheme val="minor"/>
      </rPr>
      <t>SW MAX.</t>
    </r>
  </si>
  <si>
    <r>
      <t>R</t>
    </r>
    <r>
      <rPr>
        <vertAlign val="subscript"/>
        <sz val="11"/>
        <rFont val="Calibri"/>
        <family val="2"/>
        <scheme val="minor"/>
      </rPr>
      <t>SENSE</t>
    </r>
  </si>
  <si>
    <r>
      <t>P</t>
    </r>
    <r>
      <rPr>
        <vertAlign val="subscript"/>
        <sz val="11"/>
        <rFont val="Calibri"/>
        <family val="2"/>
        <scheme val="minor"/>
      </rPr>
      <t>AVG. Rsense</t>
    </r>
  </si>
  <si>
    <r>
      <t>V</t>
    </r>
    <r>
      <rPr>
        <vertAlign val="subscript"/>
        <sz val="11"/>
        <rFont val="Calibri"/>
        <family val="2"/>
        <scheme val="minor"/>
      </rPr>
      <t>COMP. LOW</t>
    </r>
  </si>
  <si>
    <r>
      <t>V</t>
    </r>
    <r>
      <rPr>
        <vertAlign val="subscript"/>
        <sz val="11"/>
        <rFont val="Calibri"/>
        <family val="2"/>
        <scheme val="minor"/>
      </rPr>
      <t>COMP. HIGH</t>
    </r>
  </si>
  <si>
    <r>
      <t>F</t>
    </r>
    <r>
      <rPr>
        <vertAlign val="subscript"/>
        <sz val="11"/>
        <rFont val="Calibri"/>
        <family val="2"/>
        <scheme val="minor"/>
      </rPr>
      <t>SW LIMIT</t>
    </r>
  </si>
  <si>
    <r>
      <t>I</t>
    </r>
    <r>
      <rPr>
        <vertAlign val="subscript"/>
        <sz val="11"/>
        <color theme="1"/>
        <rFont val="Calibri"/>
        <family val="2"/>
        <scheme val="minor"/>
      </rPr>
      <t>SUPPLY COMP. 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</si>
</sst>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E+0"/>
    <numFmt numFmtId="165" formatCode="##0E+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4"/>
      <color rgb="FFFF0000"/>
      <name val="Calibri"/>
      <family val="2"/>
      <scheme val="minor"/>
    </font>
    <font>
      <sz val="9"/>
      <color indexed="81"/>
      <name val="Tahoma"/>
      <charset val="1"/>
    </font>
    <font>
      <sz val="9"/>
      <color indexed="81"/>
      <name val="Tahoma"/>
      <family val="2"/>
    </font>
    <font>
      <i/>
      <sz val="9"/>
      <color indexed="81"/>
      <name val="Tahoma"/>
      <family val="2"/>
    </font>
    <font>
      <sz val="11"/>
      <color theme="1"/>
      <name val="Calibri"/>
      <family val="2"/>
    </font>
    <font>
      <sz val="11"/>
      <name val="Calibri"/>
      <family val="2"/>
      <scheme val="minor"/>
    </font>
    <font>
      <b/>
      <sz val="11"/>
      <name val="Calibri"/>
      <family val="2"/>
      <scheme val="minor"/>
    </font>
    <font>
      <sz val="11"/>
      <name val="Calibri"/>
      <family val="2"/>
    </font>
    <font>
      <vertAlign val="subscript"/>
      <sz val="11"/>
      <color theme="1"/>
      <name val="Calibri"/>
      <family val="2"/>
      <scheme val="minor"/>
    </font>
    <font>
      <vertAlign val="subscript"/>
      <sz val="11"/>
      <name val="Calibri"/>
      <family val="2"/>
      <scheme val="minor"/>
    </font>
    <font>
      <vertAlign val="subscript"/>
      <sz val="12"/>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40">
    <xf numFmtId="0" fontId="0" fillId="0" borderId="0" xfId="0"/>
    <xf numFmtId="0" fontId="0" fillId="0" borderId="0" xfId="0" applyAlignment="1">
      <alignment horizontal="center" vertical="center"/>
    </xf>
    <xf numFmtId="0" fontId="0" fillId="0" borderId="0" xfId="0" applyAlignment="1">
      <alignment horizontal="right" vertical="center"/>
    </xf>
    <xf numFmtId="164" fontId="0" fillId="0" borderId="1" xfId="0" applyNumberFormat="1" applyBorder="1"/>
    <xf numFmtId="49" fontId="0" fillId="0" borderId="0" xfId="0" applyNumberFormat="1"/>
    <xf numFmtId="0" fontId="0" fillId="0" borderId="5" xfId="0" applyBorder="1"/>
    <xf numFmtId="0" fontId="0" fillId="0" borderId="12" xfId="0" applyBorder="1"/>
    <xf numFmtId="0" fontId="0" fillId="0" borderId="0" xfId="0" applyBorder="1"/>
    <xf numFmtId="0" fontId="0" fillId="0" borderId="0" xfId="0" applyAlignment="1">
      <alignment vertical="top"/>
    </xf>
    <xf numFmtId="0" fontId="0" fillId="2" borderId="5" xfId="0" applyFill="1" applyBorder="1"/>
    <xf numFmtId="49" fontId="0" fillId="3" borderId="4" xfId="0" applyNumberFormat="1" applyFill="1" applyBorder="1"/>
    <xf numFmtId="49" fontId="0" fillId="0" borderId="4" xfId="0" applyNumberFormat="1" applyBorder="1"/>
    <xf numFmtId="49" fontId="0" fillId="0" borderId="10" xfId="0" applyNumberFormat="1" applyBorder="1"/>
    <xf numFmtId="49" fontId="0" fillId="2" borderId="2" xfId="0" applyNumberFormat="1" applyFill="1" applyBorder="1"/>
    <xf numFmtId="49" fontId="0" fillId="2" borderId="4" xfId="0" applyNumberFormat="1" applyFill="1" applyBorder="1"/>
    <xf numFmtId="49" fontId="0" fillId="0" borderId="4" xfId="0" applyNumberFormat="1" applyFill="1" applyBorder="1"/>
    <xf numFmtId="0" fontId="0" fillId="0" borderId="5" xfId="0" applyFill="1" applyBorder="1"/>
    <xf numFmtId="0" fontId="0" fillId="0" borderId="0" xfId="0" applyFill="1"/>
    <xf numFmtId="164" fontId="0" fillId="0" borderId="11" xfId="0" applyNumberFormat="1" applyBorder="1"/>
    <xf numFmtId="48" fontId="9" fillId="0" borderId="1" xfId="0" applyNumberFormat="1" applyFont="1" applyBorder="1"/>
    <xf numFmtId="164" fontId="9" fillId="0" borderId="11" xfId="0" applyNumberFormat="1" applyFont="1" applyBorder="1"/>
    <xf numFmtId="164" fontId="9" fillId="0" borderId="1" xfId="0" applyNumberFormat="1" applyFont="1" applyFill="1" applyBorder="1"/>
    <xf numFmtId="164" fontId="9" fillId="0" borderId="1" xfId="0" applyNumberFormat="1" applyFont="1" applyBorder="1"/>
    <xf numFmtId="48" fontId="9" fillId="0" borderId="7" xfId="0" applyNumberFormat="1" applyFont="1" applyBorder="1"/>
    <xf numFmtId="49" fontId="9" fillId="3" borderId="2" xfId="0" applyNumberFormat="1" applyFont="1" applyFill="1" applyBorder="1"/>
    <xf numFmtId="49" fontId="9" fillId="0" borderId="4" xfId="0" applyNumberFormat="1" applyFont="1" applyBorder="1"/>
    <xf numFmtId="0" fontId="9" fillId="0" borderId="5" xfId="0" applyFont="1" applyBorder="1"/>
    <xf numFmtId="49" fontId="9" fillId="0" borderId="10" xfId="0" applyNumberFormat="1" applyFont="1" applyBorder="1"/>
    <xf numFmtId="0" fontId="9" fillId="0" borderId="12" xfId="0" applyFont="1" applyBorder="1"/>
    <xf numFmtId="49" fontId="9" fillId="2" borderId="2" xfId="0" applyNumberFormat="1" applyFont="1" applyFill="1" applyBorder="1"/>
    <xf numFmtId="49" fontId="9" fillId="3" borderId="2" xfId="0" applyNumberFormat="1" applyFont="1" applyFill="1" applyBorder="1" applyAlignment="1">
      <alignment horizontal="left" vertical="center"/>
    </xf>
    <xf numFmtId="49" fontId="9" fillId="3" borderId="4" xfId="0" applyNumberFormat="1" applyFont="1" applyFill="1" applyBorder="1"/>
    <xf numFmtId="49" fontId="9" fillId="2" borderId="4" xfId="0" applyNumberFormat="1" applyFont="1" applyFill="1" applyBorder="1"/>
    <xf numFmtId="0" fontId="9" fillId="2" borderId="5" xfId="0" applyFont="1" applyFill="1" applyBorder="1"/>
    <xf numFmtId="49" fontId="9" fillId="0" borderId="6" xfId="0" applyNumberFormat="1" applyFont="1" applyBorder="1"/>
    <xf numFmtId="0" fontId="9" fillId="0" borderId="8" xfId="0" applyFont="1" applyBorder="1"/>
    <xf numFmtId="164" fontId="0" fillId="0" borderId="1" xfId="0" applyNumberFormat="1" applyFill="1" applyBorder="1"/>
    <xf numFmtId="0" fontId="9" fillId="0" borderId="5" xfId="0" applyFont="1" applyFill="1" applyBorder="1"/>
    <xf numFmtId="0" fontId="9" fillId="0" borderId="0" xfId="0" applyFont="1" applyFill="1" applyBorder="1"/>
    <xf numFmtId="0" fontId="11" fillId="3" borderId="9" xfId="0" applyFont="1" applyFill="1" applyBorder="1"/>
    <xf numFmtId="49"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9" fillId="3" borderId="9" xfId="0" applyFont="1" applyFill="1" applyBorder="1"/>
    <xf numFmtId="0" fontId="9" fillId="3" borderId="5" xfId="0" applyFont="1" applyFill="1" applyBorder="1"/>
    <xf numFmtId="49" fontId="9" fillId="0" borderId="4" xfId="0" applyNumberFormat="1" applyFont="1" applyFill="1" applyBorder="1"/>
    <xf numFmtId="0" fontId="0" fillId="0" borderId="0" xfId="0" applyFill="1" applyBorder="1"/>
    <xf numFmtId="0" fontId="9" fillId="2" borderId="9" xfId="0" applyFont="1" applyFill="1" applyBorder="1"/>
    <xf numFmtId="0" fontId="11" fillId="3" borderId="5" xfId="0" applyFont="1" applyFill="1" applyBorder="1"/>
    <xf numFmtId="0" fontId="11" fillId="0" borderId="5" xfId="0" applyFont="1" applyBorder="1"/>
    <xf numFmtId="0" fontId="11" fillId="0" borderId="12" xfId="0" applyFont="1" applyBorder="1"/>
    <xf numFmtId="0" fontId="0" fillId="2" borderId="9" xfId="0" applyFill="1" applyBorder="1"/>
    <xf numFmtId="0" fontId="8" fillId="0" borderId="5" xfId="0" applyFont="1" applyFill="1" applyBorder="1"/>
    <xf numFmtId="0" fontId="0" fillId="3" borderId="5" xfId="0" applyFill="1" applyBorder="1"/>
    <xf numFmtId="0" fontId="3" fillId="5" borderId="0" xfId="0" applyFont="1" applyFill="1" applyBorder="1"/>
    <xf numFmtId="0" fontId="2" fillId="0" borderId="0" xfId="0" applyFont="1" applyBorder="1"/>
    <xf numFmtId="0" fontId="10" fillId="0" borderId="0" xfId="0" applyFont="1" applyFill="1" applyBorder="1"/>
    <xf numFmtId="0" fontId="10" fillId="0" borderId="0" xfId="0" applyFont="1" applyBorder="1"/>
    <xf numFmtId="0" fontId="3" fillId="0" borderId="0" xfId="0" applyFont="1" applyBorder="1"/>
    <xf numFmtId="0" fontId="2" fillId="0" borderId="0" xfId="0" applyFont="1" applyFill="1" applyBorder="1"/>
    <xf numFmtId="49" fontId="2" fillId="0" borderId="0" xfId="0" applyNumberFormat="1" applyFont="1"/>
    <xf numFmtId="0" fontId="2" fillId="0" borderId="1" xfId="0" applyFont="1" applyBorder="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xf>
    <xf numFmtId="0" fontId="0" fillId="3" borderId="1"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0" xfId="0" applyAlignment="1">
      <alignment horizontal="center" vertical="top" wrapText="1"/>
    </xf>
    <xf numFmtId="0" fontId="0" fillId="6" borderId="1" xfId="0" applyFill="1" applyBorder="1" applyAlignment="1">
      <alignment horizontal="center" vertical="center"/>
    </xf>
    <xf numFmtId="0" fontId="0" fillId="6" borderId="1" xfId="0" applyFill="1" applyBorder="1" applyAlignment="1">
      <alignment horizontal="right" vertical="center"/>
    </xf>
    <xf numFmtId="1" fontId="0" fillId="6" borderId="1" xfId="0" applyNumberFormat="1" applyFill="1" applyBorder="1" applyAlignment="1">
      <alignment horizontal="center" vertical="center"/>
    </xf>
    <xf numFmtId="0" fontId="0" fillId="6" borderId="13" xfId="0" applyFill="1" applyBorder="1" applyAlignment="1">
      <alignment horizontal="center" vertical="center"/>
    </xf>
    <xf numFmtId="0" fontId="0" fillId="6" borderId="0" xfId="0" applyFill="1" applyBorder="1"/>
    <xf numFmtId="0" fontId="0" fillId="6" borderId="0" xfId="0" applyFill="1"/>
    <xf numFmtId="0" fontId="4" fillId="6" borderId="0" xfId="0" applyFont="1" applyFill="1"/>
    <xf numFmtId="164" fontId="0" fillId="6" borderId="1" xfId="0" applyNumberFormat="1" applyFill="1" applyBorder="1" applyAlignment="1">
      <alignment horizontal="center" vertical="center"/>
    </xf>
    <xf numFmtId="165" fontId="0" fillId="6" borderId="1" xfId="0" applyNumberFormat="1" applyFill="1" applyBorder="1"/>
    <xf numFmtId="0" fontId="9" fillId="6" borderId="1" xfId="0" applyFont="1" applyFill="1" applyBorder="1" applyAlignment="1">
      <alignment horizontal="right" vertical="center"/>
    </xf>
    <xf numFmtId="164"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0" fontId="0" fillId="6" borderId="0" xfId="0" applyFill="1" applyAlignment="1">
      <alignment horizontal="center" vertical="center"/>
    </xf>
    <xf numFmtId="165" fontId="0" fillId="6" borderId="0" xfId="0" applyNumberFormat="1" applyFill="1"/>
    <xf numFmtId="48" fontId="0" fillId="6" borderId="0" xfId="0" applyNumberFormat="1" applyFill="1"/>
    <xf numFmtId="1" fontId="0" fillId="6" borderId="0" xfId="0" applyNumberFormat="1" applyFill="1"/>
    <xf numFmtId="48"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0" fontId="0" fillId="6" borderId="0" xfId="0" applyFill="1" applyAlignment="1">
      <alignment horizontal="right" vertical="center"/>
    </xf>
    <xf numFmtId="165" fontId="0" fillId="6" borderId="14" xfId="0" applyNumberFormat="1" applyFill="1" applyBorder="1"/>
    <xf numFmtId="0" fontId="2" fillId="6" borderId="2" xfId="0" applyFont="1" applyFill="1" applyBorder="1" applyAlignment="1">
      <alignment horizontal="right" vertical="center"/>
    </xf>
    <xf numFmtId="164" fontId="2" fillId="6" borderId="3" xfId="0" applyNumberFormat="1" applyFont="1" applyFill="1" applyBorder="1" applyAlignment="1">
      <alignment horizontal="center" vertical="center"/>
    </xf>
    <xf numFmtId="0" fontId="2" fillId="6" borderId="9" xfId="0" applyFont="1" applyFill="1" applyBorder="1" applyAlignment="1">
      <alignment horizontal="center" vertical="center"/>
    </xf>
    <xf numFmtId="0" fontId="2" fillId="6" borderId="10" xfId="0" applyFont="1" applyFill="1" applyBorder="1" applyAlignment="1">
      <alignment horizontal="right" vertical="center"/>
    </xf>
    <xf numFmtId="164" fontId="2" fillId="6" borderId="11" xfId="0" applyNumberFormat="1" applyFont="1" applyFill="1" applyBorder="1" applyAlignment="1">
      <alignment horizontal="center" vertical="center"/>
    </xf>
    <xf numFmtId="0" fontId="2" fillId="6" borderId="12" xfId="0" applyFont="1" applyFill="1" applyBorder="1" applyAlignment="1">
      <alignment horizontal="center" vertical="center"/>
    </xf>
    <xf numFmtId="0" fontId="0" fillId="6" borderId="0" xfId="0" applyFill="1" applyBorder="1" applyAlignment="1">
      <alignment vertical="center"/>
    </xf>
    <xf numFmtId="0" fontId="0" fillId="6" borderId="0" xfId="0" applyFill="1" applyBorder="1" applyAlignment="1">
      <alignment horizontal="right" vertical="center"/>
    </xf>
    <xf numFmtId="0" fontId="0" fillId="6" borderId="0" xfId="0" applyFill="1" applyBorder="1" applyAlignment="1">
      <alignment horizontal="center" vertical="center"/>
    </xf>
    <xf numFmtId="0" fontId="10" fillId="6" borderId="1" xfId="0" applyFont="1" applyFill="1" applyBorder="1" applyAlignment="1">
      <alignment horizontal="right" vertical="center"/>
    </xf>
    <xf numFmtId="164" fontId="10" fillId="6" borderId="1" xfId="0" applyNumberFormat="1" applyFont="1" applyFill="1" applyBorder="1" applyAlignment="1">
      <alignment horizontal="center" vertical="center"/>
    </xf>
    <xf numFmtId="0" fontId="10" fillId="6" borderId="1" xfId="0" applyFont="1" applyFill="1" applyBorder="1" applyAlignment="1">
      <alignment horizontal="center" vertical="center"/>
    </xf>
    <xf numFmtId="0" fontId="2" fillId="6" borderId="1" xfId="0" applyFont="1" applyFill="1" applyBorder="1" applyAlignment="1">
      <alignment horizontal="right" vertical="center"/>
    </xf>
    <xf numFmtId="0" fontId="2" fillId="6" borderId="1" xfId="0" applyFont="1" applyFill="1" applyBorder="1" applyAlignment="1">
      <alignment horizontal="center" vertical="center"/>
    </xf>
    <xf numFmtId="164" fontId="0" fillId="6" borderId="0" xfId="0" applyNumberFormat="1" applyFill="1" applyAlignment="1">
      <alignment horizontal="center" vertical="center"/>
    </xf>
    <xf numFmtId="48" fontId="0" fillId="6" borderId="0" xfId="0" applyNumberFormat="1" applyFill="1" applyAlignment="1">
      <alignment horizontal="center" vertical="center"/>
    </xf>
    <xf numFmtId="49" fontId="2" fillId="6" borderId="2" xfId="0" applyNumberFormat="1" applyFont="1" applyFill="1" applyBorder="1" applyAlignment="1">
      <alignment horizontal="center"/>
    </xf>
    <xf numFmtId="49" fontId="2" fillId="6" borderId="3" xfId="0" applyNumberFormat="1" applyFont="1" applyFill="1" applyBorder="1" applyAlignment="1">
      <alignment horizontal="center"/>
    </xf>
    <xf numFmtId="49" fontId="2" fillId="6" borderId="9" xfId="0" applyNumberFormat="1" applyFont="1" applyFill="1" applyBorder="1" applyAlignment="1">
      <alignment horizontal="center"/>
    </xf>
    <xf numFmtId="49" fontId="2" fillId="6" borderId="4"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xf>
    <xf numFmtId="0" fontId="2" fillId="6" borderId="5" xfId="0" applyFont="1" applyFill="1" applyBorder="1" applyAlignment="1">
      <alignment horizontal="center" vertical="center"/>
    </xf>
    <xf numFmtId="49" fontId="0" fillId="6" borderId="4" xfId="0" applyNumberFormat="1" applyFill="1" applyBorder="1" applyAlignment="1">
      <alignment horizontal="right" vertical="center"/>
    </xf>
    <xf numFmtId="49" fontId="0" fillId="6" borderId="1" xfId="0" applyNumberFormat="1" applyFill="1" applyBorder="1" applyAlignment="1">
      <alignment horizontal="left" vertical="center"/>
    </xf>
    <xf numFmtId="0" fontId="0" fillId="6" borderId="5" xfId="0" applyFill="1" applyBorder="1"/>
    <xf numFmtId="49" fontId="0" fillId="6" borderId="0" xfId="0" applyNumberFormat="1" applyFill="1" applyAlignment="1">
      <alignment horizontal="right" vertical="center"/>
    </xf>
    <xf numFmtId="49" fontId="0" fillId="6" borderId="0" xfId="0" applyNumberFormat="1" applyFill="1" applyAlignment="1">
      <alignment horizontal="left" vertical="center"/>
    </xf>
    <xf numFmtId="49" fontId="2" fillId="6" borderId="2" xfId="0" applyNumberFormat="1" applyFont="1" applyFill="1" applyBorder="1" applyAlignment="1">
      <alignment horizontal="center" vertical="center"/>
    </xf>
    <xf numFmtId="49" fontId="2" fillId="6" borderId="3" xfId="0" applyNumberFormat="1" applyFont="1" applyFill="1" applyBorder="1" applyAlignment="1">
      <alignment horizontal="center" vertical="center"/>
    </xf>
    <xf numFmtId="49" fontId="2" fillId="6" borderId="9" xfId="0" applyNumberFormat="1" applyFont="1" applyFill="1" applyBorder="1" applyAlignment="1">
      <alignment horizontal="center" vertical="center"/>
    </xf>
    <xf numFmtId="49" fontId="0" fillId="6" borderId="0" xfId="0" applyNumberFormat="1" applyFill="1"/>
    <xf numFmtId="49" fontId="3" fillId="4" borderId="0" xfId="0" applyNumberFormat="1" applyFont="1" applyFill="1" applyAlignment="1">
      <alignment horizontal="left" vertical="center" wrapText="1"/>
    </xf>
    <xf numFmtId="49" fontId="1" fillId="4" borderId="4" xfId="0" applyNumberFormat="1" applyFont="1" applyFill="1" applyBorder="1" applyAlignment="1">
      <alignment horizontal="right" vertical="center"/>
    </xf>
    <xf numFmtId="49" fontId="1" fillId="4" borderId="10" xfId="0" applyNumberFormat="1" applyFont="1" applyFill="1" applyBorder="1" applyAlignment="1">
      <alignment horizontal="right" vertical="center"/>
    </xf>
    <xf numFmtId="164" fontId="1" fillId="4" borderId="11"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49" fontId="1" fillId="4" borderId="1" xfId="0" applyNumberFormat="1" applyFont="1" applyFill="1" applyBorder="1" applyAlignment="1">
      <alignment horizontal="left" vertical="center"/>
    </xf>
    <xf numFmtId="49" fontId="1" fillId="4" borderId="11" xfId="0" applyNumberFormat="1" applyFont="1" applyFill="1" applyBorder="1" applyAlignment="1">
      <alignment horizontal="left" vertical="center"/>
    </xf>
    <xf numFmtId="0" fontId="1" fillId="4" borderId="12" xfId="0" applyFont="1" applyFill="1" applyBorder="1"/>
    <xf numFmtId="0" fontId="1" fillId="4" borderId="5" xfId="0" applyFont="1" applyFill="1" applyBorder="1"/>
    <xf numFmtId="2" fontId="1" fillId="4" borderId="1" xfId="0" applyNumberFormat="1" applyFont="1" applyFill="1" applyBorder="1" applyAlignment="1">
      <alignment horizontal="center" vertical="center"/>
    </xf>
    <xf numFmtId="1" fontId="9" fillId="3" borderId="3" xfId="0" applyNumberFormat="1" applyFont="1" applyFill="1" applyBorder="1" applyProtection="1">
      <protection locked="0"/>
    </xf>
    <xf numFmtId="48" fontId="9" fillId="3" borderId="1" xfId="0" applyNumberFormat="1" applyFont="1" applyFill="1" applyBorder="1" applyProtection="1">
      <protection locked="0"/>
    </xf>
    <xf numFmtId="48" fontId="9" fillId="3" borderId="3" xfId="0" applyNumberFormat="1" applyFont="1" applyFill="1" applyBorder="1" applyProtection="1">
      <protection locked="0"/>
    </xf>
    <xf numFmtId="48" fontId="9" fillId="2" borderId="1" xfId="0" applyNumberFormat="1" applyFont="1" applyFill="1" applyBorder="1" applyProtection="1">
      <protection locked="0"/>
    </xf>
    <xf numFmtId="164" fontId="9" fillId="2" borderId="1" xfId="0" applyNumberFormat="1" applyFont="1" applyFill="1" applyBorder="1" applyProtection="1">
      <protection locked="0"/>
    </xf>
    <xf numFmtId="2" fontId="9" fillId="2" borderId="1" xfId="0" applyNumberFormat="1" applyFont="1" applyFill="1" applyBorder="1" applyProtection="1">
      <protection locked="0"/>
    </xf>
    <xf numFmtId="2" fontId="9" fillId="2" borderId="3" xfId="0" applyNumberFormat="1" applyFont="1" applyFill="1" applyBorder="1" applyProtection="1">
      <protection locked="0"/>
    </xf>
    <xf numFmtId="164" fontId="9" fillId="3" borderId="1" xfId="0" applyNumberFormat="1" applyFont="1" applyFill="1" applyBorder="1" applyProtection="1">
      <protection locked="0"/>
    </xf>
    <xf numFmtId="164" fontId="0" fillId="2" borderId="1" xfId="0" applyNumberFormat="1" applyFill="1" applyBorder="1" applyProtection="1">
      <protection locked="0"/>
    </xf>
    <xf numFmtId="164" fontId="0" fillId="3" borderId="1" xfId="0" applyNumberFormat="1" applyFill="1" applyBorder="1" applyProtection="1">
      <protection locked="0"/>
    </xf>
  </cellXfs>
  <cellStyles count="1">
    <cellStyle name="Normal" xfId="0" builtinId="0"/>
  </cellStyles>
  <dxfs count="7">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Vcapacitor vs time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2787542632027"/>
          <c:y val="8.7761009274988824E-2"/>
          <c:w val="0.8262801539585175"/>
          <c:h val="0.80717350015966949"/>
        </c:manualLayout>
      </c:layout>
      <c:scatterChart>
        <c:scatterStyle val="lineMarker"/>
        <c:varyColors val="0"/>
        <c:ser>
          <c:idx val="0"/>
          <c:order val="0"/>
          <c:tx>
            <c:v>Vcapacitor</c:v>
          </c:tx>
          <c:spPr>
            <a:ln w="19050" cap="rnd">
              <a:solidFill>
                <a:schemeClr val="accent1"/>
              </a:solidFill>
              <a:round/>
            </a:ln>
            <a:effectLst/>
          </c:spPr>
          <c:marker>
            <c:symbol val="none"/>
          </c:marker>
          <c:xVal>
            <c:numRef>
              <c:f>'Do NOT Touch'!$AA$2:$AA$202</c:f>
              <c:numCache>
                <c:formatCode>##0E+0</c:formatCode>
                <c:ptCount val="201"/>
                <c:pt idx="0">
                  <c:v>0</c:v>
                </c:pt>
                <c:pt idx="1">
                  <c:v>2E-3</c:v>
                </c:pt>
                <c:pt idx="2">
                  <c:v>4.0000000000000001E-3</c:v>
                </c:pt>
                <c:pt idx="3">
                  <c:v>6.0000000000000001E-3</c:v>
                </c:pt>
                <c:pt idx="4">
                  <c:v>8.0000000000000002E-3</c:v>
                </c:pt>
                <c:pt idx="5">
                  <c:v>0.01</c:v>
                </c:pt>
                <c:pt idx="6">
                  <c:v>1.2E-2</c:v>
                </c:pt>
                <c:pt idx="7">
                  <c:v>1.4E-2</c:v>
                </c:pt>
                <c:pt idx="8">
                  <c:v>1.6E-2</c:v>
                </c:pt>
                <c:pt idx="9">
                  <c:v>1.8000000000000002E-2</c:v>
                </c:pt>
                <c:pt idx="10">
                  <c:v>2.0000000000000004E-2</c:v>
                </c:pt>
                <c:pt idx="11">
                  <c:v>2.2000000000000006E-2</c:v>
                </c:pt>
                <c:pt idx="12">
                  <c:v>2.4000000000000007E-2</c:v>
                </c:pt>
                <c:pt idx="13">
                  <c:v>2.6000000000000009E-2</c:v>
                </c:pt>
                <c:pt idx="14">
                  <c:v>2.8000000000000011E-2</c:v>
                </c:pt>
                <c:pt idx="15">
                  <c:v>3.0000000000000013E-2</c:v>
                </c:pt>
                <c:pt idx="16">
                  <c:v>3.2000000000000015E-2</c:v>
                </c:pt>
                <c:pt idx="17">
                  <c:v>3.4000000000000016E-2</c:v>
                </c:pt>
                <c:pt idx="18">
                  <c:v>3.6000000000000018E-2</c:v>
                </c:pt>
                <c:pt idx="19">
                  <c:v>3.800000000000002E-2</c:v>
                </c:pt>
                <c:pt idx="20">
                  <c:v>4.0000000000000022E-2</c:v>
                </c:pt>
                <c:pt idx="21">
                  <c:v>4.2000000000000023E-2</c:v>
                </c:pt>
                <c:pt idx="22">
                  <c:v>4.4000000000000025E-2</c:v>
                </c:pt>
                <c:pt idx="23">
                  <c:v>4.6000000000000027E-2</c:v>
                </c:pt>
                <c:pt idx="24">
                  <c:v>4.8000000000000029E-2</c:v>
                </c:pt>
                <c:pt idx="25">
                  <c:v>5.0000000000000031E-2</c:v>
                </c:pt>
                <c:pt idx="26">
                  <c:v>5.2000000000000032E-2</c:v>
                </c:pt>
                <c:pt idx="27">
                  <c:v>5.4000000000000034E-2</c:v>
                </c:pt>
                <c:pt idx="28">
                  <c:v>5.6000000000000036E-2</c:v>
                </c:pt>
                <c:pt idx="29">
                  <c:v>5.8000000000000038E-2</c:v>
                </c:pt>
                <c:pt idx="30">
                  <c:v>6.0000000000000039E-2</c:v>
                </c:pt>
                <c:pt idx="31">
                  <c:v>6.2000000000000041E-2</c:v>
                </c:pt>
                <c:pt idx="32">
                  <c:v>6.4000000000000043E-2</c:v>
                </c:pt>
                <c:pt idx="33">
                  <c:v>6.6000000000000045E-2</c:v>
                </c:pt>
                <c:pt idx="34">
                  <c:v>6.8000000000000047E-2</c:v>
                </c:pt>
                <c:pt idx="35">
                  <c:v>7.0000000000000048E-2</c:v>
                </c:pt>
                <c:pt idx="36">
                  <c:v>7.200000000000005E-2</c:v>
                </c:pt>
                <c:pt idx="37">
                  <c:v>7.4000000000000052E-2</c:v>
                </c:pt>
                <c:pt idx="38">
                  <c:v>7.6000000000000054E-2</c:v>
                </c:pt>
                <c:pt idx="39">
                  <c:v>7.8000000000000055E-2</c:v>
                </c:pt>
                <c:pt idx="40">
                  <c:v>8.0000000000000057E-2</c:v>
                </c:pt>
                <c:pt idx="41">
                  <c:v>8.2000000000000059E-2</c:v>
                </c:pt>
                <c:pt idx="42">
                  <c:v>8.4000000000000061E-2</c:v>
                </c:pt>
                <c:pt idx="43">
                  <c:v>8.6000000000000063E-2</c:v>
                </c:pt>
                <c:pt idx="44">
                  <c:v>8.8000000000000064E-2</c:v>
                </c:pt>
                <c:pt idx="45">
                  <c:v>9.0000000000000066E-2</c:v>
                </c:pt>
                <c:pt idx="46">
                  <c:v>9.2000000000000068E-2</c:v>
                </c:pt>
                <c:pt idx="47">
                  <c:v>9.400000000000007E-2</c:v>
                </c:pt>
                <c:pt idx="48">
                  <c:v>9.6000000000000071E-2</c:v>
                </c:pt>
                <c:pt idx="49">
                  <c:v>9.8000000000000073E-2</c:v>
                </c:pt>
                <c:pt idx="50">
                  <c:v>0.10000000000000007</c:v>
                </c:pt>
                <c:pt idx="51">
                  <c:v>0.10200000000000008</c:v>
                </c:pt>
                <c:pt idx="52">
                  <c:v>0.10400000000000008</c:v>
                </c:pt>
                <c:pt idx="53">
                  <c:v>0.10600000000000008</c:v>
                </c:pt>
                <c:pt idx="54">
                  <c:v>0.10800000000000008</c:v>
                </c:pt>
                <c:pt idx="55">
                  <c:v>0.11000000000000008</c:v>
                </c:pt>
                <c:pt idx="56">
                  <c:v>0.11200000000000009</c:v>
                </c:pt>
                <c:pt idx="57">
                  <c:v>0.11400000000000009</c:v>
                </c:pt>
                <c:pt idx="58">
                  <c:v>0.11600000000000009</c:v>
                </c:pt>
                <c:pt idx="59">
                  <c:v>0.11800000000000009</c:v>
                </c:pt>
                <c:pt idx="60">
                  <c:v>0.12000000000000009</c:v>
                </c:pt>
                <c:pt idx="61">
                  <c:v>0.12200000000000009</c:v>
                </c:pt>
                <c:pt idx="62">
                  <c:v>0.1240000000000001</c:v>
                </c:pt>
                <c:pt idx="63">
                  <c:v>0.12600000000000008</c:v>
                </c:pt>
                <c:pt idx="64">
                  <c:v>0.12800000000000009</c:v>
                </c:pt>
                <c:pt idx="65">
                  <c:v>0.13000000000000009</c:v>
                </c:pt>
                <c:pt idx="66">
                  <c:v>0.13200000000000009</c:v>
                </c:pt>
                <c:pt idx="67">
                  <c:v>0.13400000000000009</c:v>
                </c:pt>
                <c:pt idx="68">
                  <c:v>0.13600000000000009</c:v>
                </c:pt>
                <c:pt idx="69">
                  <c:v>0.13800000000000009</c:v>
                </c:pt>
                <c:pt idx="70">
                  <c:v>0.1400000000000001</c:v>
                </c:pt>
                <c:pt idx="71">
                  <c:v>0.1420000000000001</c:v>
                </c:pt>
                <c:pt idx="72">
                  <c:v>0.1440000000000001</c:v>
                </c:pt>
                <c:pt idx="73">
                  <c:v>0.1460000000000001</c:v>
                </c:pt>
                <c:pt idx="74">
                  <c:v>0.1480000000000001</c:v>
                </c:pt>
                <c:pt idx="75">
                  <c:v>0.15000000000000011</c:v>
                </c:pt>
                <c:pt idx="76">
                  <c:v>0.15200000000000011</c:v>
                </c:pt>
                <c:pt idx="77">
                  <c:v>0.15400000000000011</c:v>
                </c:pt>
                <c:pt idx="78">
                  <c:v>0.15600000000000011</c:v>
                </c:pt>
                <c:pt idx="79">
                  <c:v>0.15800000000000011</c:v>
                </c:pt>
                <c:pt idx="80">
                  <c:v>0.16000000000000011</c:v>
                </c:pt>
                <c:pt idx="81">
                  <c:v>0.16200000000000012</c:v>
                </c:pt>
                <c:pt idx="82">
                  <c:v>0.16400000000000012</c:v>
                </c:pt>
                <c:pt idx="83">
                  <c:v>0.16600000000000012</c:v>
                </c:pt>
                <c:pt idx="84">
                  <c:v>0.16800000000000012</c:v>
                </c:pt>
                <c:pt idx="85">
                  <c:v>0.17000000000000012</c:v>
                </c:pt>
                <c:pt idx="86">
                  <c:v>0.17200000000000013</c:v>
                </c:pt>
                <c:pt idx="87">
                  <c:v>0.17400000000000013</c:v>
                </c:pt>
                <c:pt idx="88">
                  <c:v>0.17600000000000013</c:v>
                </c:pt>
                <c:pt idx="89">
                  <c:v>0.17800000000000013</c:v>
                </c:pt>
                <c:pt idx="90">
                  <c:v>0.18000000000000013</c:v>
                </c:pt>
                <c:pt idx="91">
                  <c:v>0.18200000000000013</c:v>
                </c:pt>
                <c:pt idx="92">
                  <c:v>0.18400000000000014</c:v>
                </c:pt>
                <c:pt idx="93">
                  <c:v>0.18600000000000014</c:v>
                </c:pt>
                <c:pt idx="94">
                  <c:v>0.18800000000000014</c:v>
                </c:pt>
                <c:pt idx="95">
                  <c:v>0.19000000000000014</c:v>
                </c:pt>
                <c:pt idx="96">
                  <c:v>0.19200000000000014</c:v>
                </c:pt>
                <c:pt idx="97">
                  <c:v>0.19400000000000014</c:v>
                </c:pt>
                <c:pt idx="98">
                  <c:v>0.19600000000000015</c:v>
                </c:pt>
                <c:pt idx="99">
                  <c:v>0.19800000000000015</c:v>
                </c:pt>
                <c:pt idx="100">
                  <c:v>0.20000000000000015</c:v>
                </c:pt>
                <c:pt idx="101">
                  <c:v>0.20200000000000015</c:v>
                </c:pt>
                <c:pt idx="102">
                  <c:v>0.20400000000000015</c:v>
                </c:pt>
                <c:pt idx="103">
                  <c:v>0.20600000000000016</c:v>
                </c:pt>
                <c:pt idx="104">
                  <c:v>0.20800000000000016</c:v>
                </c:pt>
                <c:pt idx="105">
                  <c:v>0.21000000000000016</c:v>
                </c:pt>
                <c:pt idx="106">
                  <c:v>0.21200000000000016</c:v>
                </c:pt>
                <c:pt idx="107">
                  <c:v>0.21400000000000016</c:v>
                </c:pt>
                <c:pt idx="108">
                  <c:v>0.21600000000000016</c:v>
                </c:pt>
                <c:pt idx="109">
                  <c:v>0.21800000000000017</c:v>
                </c:pt>
                <c:pt idx="110">
                  <c:v>0.22000000000000017</c:v>
                </c:pt>
                <c:pt idx="111">
                  <c:v>0.22200000000000017</c:v>
                </c:pt>
                <c:pt idx="112">
                  <c:v>0.22400000000000017</c:v>
                </c:pt>
                <c:pt idx="113">
                  <c:v>0.22600000000000017</c:v>
                </c:pt>
                <c:pt idx="114">
                  <c:v>0.22800000000000017</c:v>
                </c:pt>
                <c:pt idx="115">
                  <c:v>0.23000000000000018</c:v>
                </c:pt>
                <c:pt idx="116">
                  <c:v>0.23200000000000018</c:v>
                </c:pt>
                <c:pt idx="117">
                  <c:v>0.23400000000000018</c:v>
                </c:pt>
                <c:pt idx="118">
                  <c:v>0.23600000000000018</c:v>
                </c:pt>
                <c:pt idx="119">
                  <c:v>0.23800000000000018</c:v>
                </c:pt>
                <c:pt idx="120">
                  <c:v>0.24000000000000019</c:v>
                </c:pt>
                <c:pt idx="121">
                  <c:v>0.24200000000000019</c:v>
                </c:pt>
                <c:pt idx="122">
                  <c:v>0.24400000000000019</c:v>
                </c:pt>
                <c:pt idx="123">
                  <c:v>0.24600000000000019</c:v>
                </c:pt>
                <c:pt idx="124">
                  <c:v>0.24800000000000019</c:v>
                </c:pt>
                <c:pt idx="125">
                  <c:v>0.25000000000000017</c:v>
                </c:pt>
                <c:pt idx="126">
                  <c:v>0.25200000000000017</c:v>
                </c:pt>
                <c:pt idx="127">
                  <c:v>0.25400000000000017</c:v>
                </c:pt>
                <c:pt idx="128">
                  <c:v>0.25600000000000017</c:v>
                </c:pt>
                <c:pt idx="129">
                  <c:v>0.25800000000000017</c:v>
                </c:pt>
                <c:pt idx="130">
                  <c:v>0.26000000000000018</c:v>
                </c:pt>
                <c:pt idx="131">
                  <c:v>0.26200000000000018</c:v>
                </c:pt>
                <c:pt idx="132">
                  <c:v>0.26400000000000018</c:v>
                </c:pt>
                <c:pt idx="133">
                  <c:v>0.26600000000000018</c:v>
                </c:pt>
                <c:pt idx="134">
                  <c:v>0.26800000000000018</c:v>
                </c:pt>
                <c:pt idx="135">
                  <c:v>0.27000000000000018</c:v>
                </c:pt>
                <c:pt idx="136">
                  <c:v>0.27200000000000019</c:v>
                </c:pt>
                <c:pt idx="137">
                  <c:v>0.27400000000000019</c:v>
                </c:pt>
                <c:pt idx="138">
                  <c:v>0.27600000000000019</c:v>
                </c:pt>
                <c:pt idx="139">
                  <c:v>0.27800000000000019</c:v>
                </c:pt>
                <c:pt idx="140">
                  <c:v>0.28000000000000019</c:v>
                </c:pt>
                <c:pt idx="141">
                  <c:v>0.28200000000000019</c:v>
                </c:pt>
                <c:pt idx="142">
                  <c:v>0.2840000000000002</c:v>
                </c:pt>
                <c:pt idx="143">
                  <c:v>0.2860000000000002</c:v>
                </c:pt>
                <c:pt idx="144">
                  <c:v>0.2880000000000002</c:v>
                </c:pt>
                <c:pt idx="145">
                  <c:v>0.2900000000000002</c:v>
                </c:pt>
                <c:pt idx="146">
                  <c:v>0.2920000000000002</c:v>
                </c:pt>
                <c:pt idx="147">
                  <c:v>0.29400000000000021</c:v>
                </c:pt>
                <c:pt idx="148">
                  <c:v>0.29600000000000021</c:v>
                </c:pt>
                <c:pt idx="149">
                  <c:v>0.29800000000000021</c:v>
                </c:pt>
                <c:pt idx="150">
                  <c:v>0.30000000000000021</c:v>
                </c:pt>
                <c:pt idx="151">
                  <c:v>0.30200000000000021</c:v>
                </c:pt>
                <c:pt idx="152">
                  <c:v>0.30400000000000021</c:v>
                </c:pt>
                <c:pt idx="153">
                  <c:v>0.30600000000000022</c:v>
                </c:pt>
                <c:pt idx="154">
                  <c:v>0.30800000000000022</c:v>
                </c:pt>
                <c:pt idx="155">
                  <c:v>0.31000000000000022</c:v>
                </c:pt>
                <c:pt idx="156">
                  <c:v>0.31200000000000022</c:v>
                </c:pt>
                <c:pt idx="157">
                  <c:v>0.31400000000000022</c:v>
                </c:pt>
                <c:pt idx="158">
                  <c:v>0.31600000000000023</c:v>
                </c:pt>
                <c:pt idx="159">
                  <c:v>0.31800000000000023</c:v>
                </c:pt>
                <c:pt idx="160">
                  <c:v>0.32000000000000023</c:v>
                </c:pt>
                <c:pt idx="161">
                  <c:v>0.32200000000000023</c:v>
                </c:pt>
                <c:pt idx="162">
                  <c:v>0.32400000000000023</c:v>
                </c:pt>
                <c:pt idx="163">
                  <c:v>0.32600000000000023</c:v>
                </c:pt>
                <c:pt idx="164">
                  <c:v>0.32800000000000024</c:v>
                </c:pt>
                <c:pt idx="165">
                  <c:v>0.33000000000000024</c:v>
                </c:pt>
                <c:pt idx="166">
                  <c:v>0.33200000000000024</c:v>
                </c:pt>
                <c:pt idx="167">
                  <c:v>0.33400000000000024</c:v>
                </c:pt>
                <c:pt idx="168">
                  <c:v>0.33600000000000024</c:v>
                </c:pt>
                <c:pt idx="169">
                  <c:v>0.33800000000000024</c:v>
                </c:pt>
                <c:pt idx="170">
                  <c:v>0.34000000000000025</c:v>
                </c:pt>
                <c:pt idx="171">
                  <c:v>0.34200000000000025</c:v>
                </c:pt>
                <c:pt idx="172">
                  <c:v>0.34400000000000025</c:v>
                </c:pt>
                <c:pt idx="173">
                  <c:v>0.34600000000000025</c:v>
                </c:pt>
                <c:pt idx="174">
                  <c:v>0.34800000000000025</c:v>
                </c:pt>
                <c:pt idx="175">
                  <c:v>0.35000000000000026</c:v>
                </c:pt>
                <c:pt idx="176">
                  <c:v>0.35200000000000026</c:v>
                </c:pt>
                <c:pt idx="177">
                  <c:v>0.35400000000000026</c:v>
                </c:pt>
                <c:pt idx="178">
                  <c:v>0.35600000000000026</c:v>
                </c:pt>
                <c:pt idx="179">
                  <c:v>0.35800000000000026</c:v>
                </c:pt>
                <c:pt idx="180">
                  <c:v>0.36000000000000026</c:v>
                </c:pt>
                <c:pt idx="181">
                  <c:v>0.36200000000000027</c:v>
                </c:pt>
                <c:pt idx="182">
                  <c:v>0.36400000000000027</c:v>
                </c:pt>
                <c:pt idx="183">
                  <c:v>0.36600000000000027</c:v>
                </c:pt>
                <c:pt idx="184">
                  <c:v>0.36800000000000027</c:v>
                </c:pt>
                <c:pt idx="185">
                  <c:v>0.37000000000000027</c:v>
                </c:pt>
                <c:pt idx="186">
                  <c:v>0.37200000000000027</c:v>
                </c:pt>
                <c:pt idx="187">
                  <c:v>0.37400000000000028</c:v>
                </c:pt>
                <c:pt idx="188">
                  <c:v>0.37600000000000028</c:v>
                </c:pt>
                <c:pt idx="189">
                  <c:v>0.37800000000000028</c:v>
                </c:pt>
                <c:pt idx="190">
                  <c:v>0.38000000000000028</c:v>
                </c:pt>
                <c:pt idx="191">
                  <c:v>0.38200000000000028</c:v>
                </c:pt>
                <c:pt idx="192">
                  <c:v>0.38400000000000029</c:v>
                </c:pt>
                <c:pt idx="193">
                  <c:v>0.38600000000000029</c:v>
                </c:pt>
                <c:pt idx="194">
                  <c:v>0.38800000000000029</c:v>
                </c:pt>
                <c:pt idx="195">
                  <c:v>0.39000000000000029</c:v>
                </c:pt>
                <c:pt idx="196">
                  <c:v>0.39200000000000029</c:v>
                </c:pt>
                <c:pt idx="197">
                  <c:v>0.39400000000000029</c:v>
                </c:pt>
                <c:pt idx="198">
                  <c:v>0.3960000000000003</c:v>
                </c:pt>
                <c:pt idx="199">
                  <c:v>0.3980000000000003</c:v>
                </c:pt>
                <c:pt idx="200">
                  <c:v>0.4000000000000003</c:v>
                </c:pt>
              </c:numCache>
            </c:numRef>
          </c:xVal>
          <c:yVal>
            <c:numRef>
              <c:f>'Do NOT Touch'!$AB$2:$AB$202</c:f>
              <c:numCache>
                <c:formatCode>General</c:formatCode>
                <c:ptCount val="201"/>
                <c:pt idx="0">
                  <c:v>0</c:v>
                </c:pt>
                <c:pt idx="1">
                  <c:v>4</c:v>
                </c:pt>
                <c:pt idx="2">
                  <c:v>8</c:v>
                </c:pt>
                <c:pt idx="3">
                  <c:v>12</c:v>
                </c:pt>
                <c:pt idx="4">
                  <c:v>16</c:v>
                </c:pt>
                <c:pt idx="5">
                  <c:v>20</c:v>
                </c:pt>
                <c:pt idx="6">
                  <c:v>24</c:v>
                </c:pt>
                <c:pt idx="7">
                  <c:v>28</c:v>
                </c:pt>
                <c:pt idx="8">
                  <c:v>32</c:v>
                </c:pt>
                <c:pt idx="9">
                  <c:v>36</c:v>
                </c:pt>
                <c:pt idx="10">
                  <c:v>40</c:v>
                </c:pt>
                <c:pt idx="11">
                  <c:v>44</c:v>
                </c:pt>
                <c:pt idx="12">
                  <c:v>48</c:v>
                </c:pt>
                <c:pt idx="13">
                  <c:v>52</c:v>
                </c:pt>
                <c:pt idx="14">
                  <c:v>56</c:v>
                </c:pt>
                <c:pt idx="15">
                  <c:v>60</c:v>
                </c:pt>
                <c:pt idx="16">
                  <c:v>64</c:v>
                </c:pt>
                <c:pt idx="17">
                  <c:v>68</c:v>
                </c:pt>
                <c:pt idx="18">
                  <c:v>72</c:v>
                </c:pt>
                <c:pt idx="19">
                  <c:v>76</c:v>
                </c:pt>
                <c:pt idx="20">
                  <c:v>80</c:v>
                </c:pt>
                <c:pt idx="21">
                  <c:v>84</c:v>
                </c:pt>
                <c:pt idx="22">
                  <c:v>88</c:v>
                </c:pt>
                <c:pt idx="23">
                  <c:v>92</c:v>
                </c:pt>
                <c:pt idx="24">
                  <c:v>96</c:v>
                </c:pt>
                <c:pt idx="25">
                  <c:v>100</c:v>
                </c:pt>
                <c:pt idx="26">
                  <c:v>104</c:v>
                </c:pt>
                <c:pt idx="27">
                  <c:v>108</c:v>
                </c:pt>
                <c:pt idx="28">
                  <c:v>112</c:v>
                </c:pt>
                <c:pt idx="29">
                  <c:v>116</c:v>
                </c:pt>
                <c:pt idx="30">
                  <c:v>120</c:v>
                </c:pt>
                <c:pt idx="31">
                  <c:v>124</c:v>
                </c:pt>
                <c:pt idx="32">
                  <c:v>128</c:v>
                </c:pt>
                <c:pt idx="33">
                  <c:v>132</c:v>
                </c:pt>
                <c:pt idx="34">
                  <c:v>136</c:v>
                </c:pt>
                <c:pt idx="35">
                  <c:v>140</c:v>
                </c:pt>
                <c:pt idx="36">
                  <c:v>144</c:v>
                </c:pt>
                <c:pt idx="37">
                  <c:v>148</c:v>
                </c:pt>
                <c:pt idx="38">
                  <c:v>152</c:v>
                </c:pt>
                <c:pt idx="39">
                  <c:v>156</c:v>
                </c:pt>
                <c:pt idx="40">
                  <c:v>160</c:v>
                </c:pt>
                <c:pt idx="41">
                  <c:v>164</c:v>
                </c:pt>
                <c:pt idx="42">
                  <c:v>168</c:v>
                </c:pt>
                <c:pt idx="43">
                  <c:v>172</c:v>
                </c:pt>
                <c:pt idx="44">
                  <c:v>176</c:v>
                </c:pt>
                <c:pt idx="45">
                  <c:v>180</c:v>
                </c:pt>
                <c:pt idx="46">
                  <c:v>184</c:v>
                </c:pt>
                <c:pt idx="47">
                  <c:v>188</c:v>
                </c:pt>
                <c:pt idx="48">
                  <c:v>192</c:v>
                </c:pt>
                <c:pt idx="49">
                  <c:v>196</c:v>
                </c:pt>
                <c:pt idx="50">
                  <c:v>200</c:v>
                </c:pt>
                <c:pt idx="51">
                  <c:v>204</c:v>
                </c:pt>
                <c:pt idx="52">
                  <c:v>208</c:v>
                </c:pt>
                <c:pt idx="53">
                  <c:v>212</c:v>
                </c:pt>
                <c:pt idx="54">
                  <c:v>216</c:v>
                </c:pt>
                <c:pt idx="55">
                  <c:v>220</c:v>
                </c:pt>
                <c:pt idx="56">
                  <c:v>224</c:v>
                </c:pt>
                <c:pt idx="57">
                  <c:v>228</c:v>
                </c:pt>
                <c:pt idx="58">
                  <c:v>232</c:v>
                </c:pt>
                <c:pt idx="59">
                  <c:v>236</c:v>
                </c:pt>
                <c:pt idx="60">
                  <c:v>240</c:v>
                </c:pt>
                <c:pt idx="61">
                  <c:v>244</c:v>
                </c:pt>
                <c:pt idx="62">
                  <c:v>248</c:v>
                </c:pt>
                <c:pt idx="63">
                  <c:v>252</c:v>
                </c:pt>
                <c:pt idx="64">
                  <c:v>256</c:v>
                </c:pt>
                <c:pt idx="65">
                  <c:v>260</c:v>
                </c:pt>
                <c:pt idx="66">
                  <c:v>264</c:v>
                </c:pt>
                <c:pt idx="67">
                  <c:v>268</c:v>
                </c:pt>
                <c:pt idx="68">
                  <c:v>272</c:v>
                </c:pt>
                <c:pt idx="69">
                  <c:v>276</c:v>
                </c:pt>
                <c:pt idx="70">
                  <c:v>280</c:v>
                </c:pt>
                <c:pt idx="71">
                  <c:v>284</c:v>
                </c:pt>
                <c:pt idx="72">
                  <c:v>288</c:v>
                </c:pt>
                <c:pt idx="73">
                  <c:v>292</c:v>
                </c:pt>
                <c:pt idx="74">
                  <c:v>296</c:v>
                </c:pt>
                <c:pt idx="75">
                  <c:v>300</c:v>
                </c:pt>
                <c:pt idx="76">
                  <c:v>304</c:v>
                </c:pt>
                <c:pt idx="77">
                  <c:v>308</c:v>
                </c:pt>
                <c:pt idx="78">
                  <c:v>312</c:v>
                </c:pt>
                <c:pt idx="79">
                  <c:v>316</c:v>
                </c:pt>
                <c:pt idx="80">
                  <c:v>320</c:v>
                </c:pt>
                <c:pt idx="81">
                  <c:v>324</c:v>
                </c:pt>
                <c:pt idx="82">
                  <c:v>328</c:v>
                </c:pt>
                <c:pt idx="83">
                  <c:v>332</c:v>
                </c:pt>
                <c:pt idx="84">
                  <c:v>336</c:v>
                </c:pt>
                <c:pt idx="85">
                  <c:v>340</c:v>
                </c:pt>
                <c:pt idx="86">
                  <c:v>344</c:v>
                </c:pt>
                <c:pt idx="87">
                  <c:v>348</c:v>
                </c:pt>
                <c:pt idx="88">
                  <c:v>352</c:v>
                </c:pt>
                <c:pt idx="89">
                  <c:v>356</c:v>
                </c:pt>
                <c:pt idx="90">
                  <c:v>360</c:v>
                </c:pt>
                <c:pt idx="91">
                  <c:v>364</c:v>
                </c:pt>
                <c:pt idx="92">
                  <c:v>368</c:v>
                </c:pt>
                <c:pt idx="93">
                  <c:v>372</c:v>
                </c:pt>
                <c:pt idx="94">
                  <c:v>376</c:v>
                </c:pt>
                <c:pt idx="95">
                  <c:v>380</c:v>
                </c:pt>
                <c:pt idx="96">
                  <c:v>384</c:v>
                </c:pt>
                <c:pt idx="97">
                  <c:v>388</c:v>
                </c:pt>
                <c:pt idx="98">
                  <c:v>392</c:v>
                </c:pt>
                <c:pt idx="99">
                  <c:v>396</c:v>
                </c:pt>
                <c:pt idx="100">
                  <c:v>400</c:v>
                </c:pt>
                <c:pt idx="101">
                  <c:v>404</c:v>
                </c:pt>
                <c:pt idx="102">
                  <c:v>408</c:v>
                </c:pt>
                <c:pt idx="103">
                  <c:v>412</c:v>
                </c:pt>
                <c:pt idx="104">
                  <c:v>416</c:v>
                </c:pt>
                <c:pt idx="105">
                  <c:v>420</c:v>
                </c:pt>
                <c:pt idx="106">
                  <c:v>424</c:v>
                </c:pt>
                <c:pt idx="107">
                  <c:v>428</c:v>
                </c:pt>
                <c:pt idx="108">
                  <c:v>432</c:v>
                </c:pt>
                <c:pt idx="109">
                  <c:v>436</c:v>
                </c:pt>
                <c:pt idx="110">
                  <c:v>440</c:v>
                </c:pt>
                <c:pt idx="111">
                  <c:v>444</c:v>
                </c:pt>
                <c:pt idx="112">
                  <c:v>448</c:v>
                </c:pt>
                <c:pt idx="113">
                  <c:v>452</c:v>
                </c:pt>
                <c:pt idx="114">
                  <c:v>456</c:v>
                </c:pt>
                <c:pt idx="115">
                  <c:v>460</c:v>
                </c:pt>
                <c:pt idx="116">
                  <c:v>464</c:v>
                </c:pt>
                <c:pt idx="117">
                  <c:v>468</c:v>
                </c:pt>
                <c:pt idx="118">
                  <c:v>472</c:v>
                </c:pt>
                <c:pt idx="119">
                  <c:v>476</c:v>
                </c:pt>
                <c:pt idx="120">
                  <c:v>480</c:v>
                </c:pt>
                <c:pt idx="121">
                  <c:v>484</c:v>
                </c:pt>
                <c:pt idx="122">
                  <c:v>488</c:v>
                </c:pt>
                <c:pt idx="123">
                  <c:v>492</c:v>
                </c:pt>
                <c:pt idx="124">
                  <c:v>496</c:v>
                </c:pt>
                <c:pt idx="125">
                  <c:v>500</c:v>
                </c:pt>
                <c:pt idx="126">
                  <c:v>504</c:v>
                </c:pt>
                <c:pt idx="127">
                  <c:v>508</c:v>
                </c:pt>
                <c:pt idx="128">
                  <c:v>512</c:v>
                </c:pt>
                <c:pt idx="129">
                  <c:v>516</c:v>
                </c:pt>
                <c:pt idx="130">
                  <c:v>520</c:v>
                </c:pt>
                <c:pt idx="131">
                  <c:v>524</c:v>
                </c:pt>
                <c:pt idx="132">
                  <c:v>528</c:v>
                </c:pt>
                <c:pt idx="133">
                  <c:v>532</c:v>
                </c:pt>
                <c:pt idx="134">
                  <c:v>536</c:v>
                </c:pt>
                <c:pt idx="135">
                  <c:v>540</c:v>
                </c:pt>
                <c:pt idx="136">
                  <c:v>544</c:v>
                </c:pt>
                <c:pt idx="137">
                  <c:v>548</c:v>
                </c:pt>
                <c:pt idx="138">
                  <c:v>552</c:v>
                </c:pt>
                <c:pt idx="139">
                  <c:v>556</c:v>
                </c:pt>
                <c:pt idx="140">
                  <c:v>560</c:v>
                </c:pt>
                <c:pt idx="141">
                  <c:v>564</c:v>
                </c:pt>
                <c:pt idx="142">
                  <c:v>568</c:v>
                </c:pt>
                <c:pt idx="143">
                  <c:v>572</c:v>
                </c:pt>
                <c:pt idx="144">
                  <c:v>576</c:v>
                </c:pt>
                <c:pt idx="145">
                  <c:v>580</c:v>
                </c:pt>
                <c:pt idx="146">
                  <c:v>584</c:v>
                </c:pt>
                <c:pt idx="147">
                  <c:v>588</c:v>
                </c:pt>
                <c:pt idx="148">
                  <c:v>592</c:v>
                </c:pt>
                <c:pt idx="149">
                  <c:v>596</c:v>
                </c:pt>
                <c:pt idx="150">
                  <c:v>600</c:v>
                </c:pt>
                <c:pt idx="151">
                  <c:v>604</c:v>
                </c:pt>
                <c:pt idx="152">
                  <c:v>608</c:v>
                </c:pt>
                <c:pt idx="153">
                  <c:v>612</c:v>
                </c:pt>
                <c:pt idx="154">
                  <c:v>616</c:v>
                </c:pt>
                <c:pt idx="155">
                  <c:v>620</c:v>
                </c:pt>
                <c:pt idx="156">
                  <c:v>624</c:v>
                </c:pt>
                <c:pt idx="157">
                  <c:v>628</c:v>
                </c:pt>
                <c:pt idx="158">
                  <c:v>632</c:v>
                </c:pt>
                <c:pt idx="159">
                  <c:v>636</c:v>
                </c:pt>
                <c:pt idx="160">
                  <c:v>640</c:v>
                </c:pt>
                <c:pt idx="161">
                  <c:v>644</c:v>
                </c:pt>
                <c:pt idx="162">
                  <c:v>648</c:v>
                </c:pt>
                <c:pt idx="163">
                  <c:v>652</c:v>
                </c:pt>
                <c:pt idx="164">
                  <c:v>656</c:v>
                </c:pt>
                <c:pt idx="165">
                  <c:v>660</c:v>
                </c:pt>
                <c:pt idx="166">
                  <c:v>664</c:v>
                </c:pt>
                <c:pt idx="167">
                  <c:v>668</c:v>
                </c:pt>
                <c:pt idx="168">
                  <c:v>672</c:v>
                </c:pt>
                <c:pt idx="169">
                  <c:v>676</c:v>
                </c:pt>
                <c:pt idx="170">
                  <c:v>680</c:v>
                </c:pt>
                <c:pt idx="171">
                  <c:v>684</c:v>
                </c:pt>
                <c:pt idx="172">
                  <c:v>688</c:v>
                </c:pt>
                <c:pt idx="173">
                  <c:v>692</c:v>
                </c:pt>
                <c:pt idx="174">
                  <c:v>696</c:v>
                </c:pt>
                <c:pt idx="175">
                  <c:v>700</c:v>
                </c:pt>
                <c:pt idx="176">
                  <c:v>704</c:v>
                </c:pt>
                <c:pt idx="177">
                  <c:v>708</c:v>
                </c:pt>
                <c:pt idx="178">
                  <c:v>712</c:v>
                </c:pt>
                <c:pt idx="179">
                  <c:v>716</c:v>
                </c:pt>
                <c:pt idx="180">
                  <c:v>720</c:v>
                </c:pt>
                <c:pt idx="181">
                  <c:v>724</c:v>
                </c:pt>
                <c:pt idx="182">
                  <c:v>728</c:v>
                </c:pt>
                <c:pt idx="183">
                  <c:v>732</c:v>
                </c:pt>
                <c:pt idx="184">
                  <c:v>736</c:v>
                </c:pt>
                <c:pt idx="185">
                  <c:v>740</c:v>
                </c:pt>
                <c:pt idx="186">
                  <c:v>744</c:v>
                </c:pt>
                <c:pt idx="187">
                  <c:v>748</c:v>
                </c:pt>
                <c:pt idx="188">
                  <c:v>752</c:v>
                </c:pt>
                <c:pt idx="189">
                  <c:v>756</c:v>
                </c:pt>
                <c:pt idx="190">
                  <c:v>760</c:v>
                </c:pt>
                <c:pt idx="191">
                  <c:v>764</c:v>
                </c:pt>
                <c:pt idx="192">
                  <c:v>768</c:v>
                </c:pt>
                <c:pt idx="193">
                  <c:v>772</c:v>
                </c:pt>
                <c:pt idx="194">
                  <c:v>776</c:v>
                </c:pt>
                <c:pt idx="195">
                  <c:v>780</c:v>
                </c:pt>
                <c:pt idx="196">
                  <c:v>784</c:v>
                </c:pt>
                <c:pt idx="197">
                  <c:v>788</c:v>
                </c:pt>
                <c:pt idx="198">
                  <c:v>792</c:v>
                </c:pt>
                <c:pt idx="199">
                  <c:v>796</c:v>
                </c:pt>
                <c:pt idx="200">
                  <c:v>800</c:v>
                </c:pt>
              </c:numCache>
            </c:numRef>
          </c:yVal>
          <c:smooth val="0"/>
          <c:extLst>
            <c:ext xmlns:c16="http://schemas.microsoft.com/office/drawing/2014/chart" uri="{C3380CC4-5D6E-409C-BE32-E72D297353CC}">
              <c16:uniqueId val="{00000000-AB71-4DFD-B99D-C72852F596C4}"/>
            </c:ext>
          </c:extLst>
        </c:ser>
        <c:dLbls>
          <c:showLegendKey val="0"/>
          <c:showVal val="0"/>
          <c:showCatName val="0"/>
          <c:showSerName val="0"/>
          <c:showPercent val="0"/>
          <c:showBubbleSize val="0"/>
        </c:dLbls>
        <c:axId val="260980143"/>
        <c:axId val="2037344591"/>
      </c:scatterChart>
      <c:valAx>
        <c:axId val="26098014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(seconds)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344591"/>
        <c:crosses val="autoZero"/>
        <c:crossBetween val="midCat"/>
      </c:valAx>
      <c:valAx>
        <c:axId val="20373445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Vcapacitor (V)</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980143"/>
        <c:crosses val="autoZero"/>
        <c:crossBetween val="midCat"/>
      </c:valAx>
      <c:spPr>
        <a:noFill/>
        <a:ln>
          <a:noFill/>
        </a:ln>
        <a:effectLst/>
      </c:spPr>
    </c:plotArea>
    <c:legend>
      <c:legendPos val="r"/>
      <c:layout>
        <c:manualLayout>
          <c:xMode val="edge"/>
          <c:yMode val="edge"/>
          <c:x val="0.75830836055766981"/>
          <c:y val="0.62586348696939842"/>
          <c:w val="0.17666087324497104"/>
          <c:h val="3.9929290832811354E-2"/>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Fsw vs Vcapacitor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701418677637819"/>
          <c:y val="6.8164469467637781E-2"/>
          <c:w val="0.83394523846419755"/>
          <c:h val="0.85023057312692529"/>
        </c:manualLayout>
      </c:layout>
      <c:scatterChart>
        <c:scatterStyle val="lineMarker"/>
        <c:varyColors val="0"/>
        <c:ser>
          <c:idx val="0"/>
          <c:order val="0"/>
          <c:tx>
            <c:v>Fsw vs Vcap</c:v>
          </c:tx>
          <c:spPr>
            <a:ln w="19050" cap="rnd">
              <a:solidFill>
                <a:srgbClr val="0070C0"/>
              </a:solidFill>
              <a:round/>
            </a:ln>
            <a:effectLst/>
          </c:spPr>
          <c:marker>
            <c:symbol val="none"/>
          </c:marker>
          <c:xVal>
            <c:numRef>
              <c:f>'Do NOT Touch'!$A$2:$A$201</c:f>
              <c:numCache>
                <c:formatCode>General</c:formatCode>
                <c:ptCount val="200"/>
                <c:pt idx="0">
                  <c:v>3.9800995024875623</c:v>
                </c:pt>
                <c:pt idx="1">
                  <c:v>7.9601990049751246</c:v>
                </c:pt>
                <c:pt idx="2">
                  <c:v>11.940298507462687</c:v>
                </c:pt>
                <c:pt idx="3">
                  <c:v>15.920398009950249</c:v>
                </c:pt>
                <c:pt idx="4">
                  <c:v>19.900497512437813</c:v>
                </c:pt>
                <c:pt idx="5">
                  <c:v>23.880597014925375</c:v>
                </c:pt>
                <c:pt idx="6">
                  <c:v>27.860696517412936</c:v>
                </c:pt>
                <c:pt idx="7">
                  <c:v>31.840796019900498</c:v>
                </c:pt>
                <c:pt idx="8">
                  <c:v>35.820895522388064</c:v>
                </c:pt>
                <c:pt idx="9">
                  <c:v>39.800995024875625</c:v>
                </c:pt>
                <c:pt idx="10">
                  <c:v>43.781094527363187</c:v>
                </c:pt>
                <c:pt idx="11">
                  <c:v>47.761194029850749</c:v>
                </c:pt>
                <c:pt idx="12">
                  <c:v>51.741293532338311</c:v>
                </c:pt>
                <c:pt idx="13">
                  <c:v>55.721393034825873</c:v>
                </c:pt>
                <c:pt idx="14">
                  <c:v>59.701492537313435</c:v>
                </c:pt>
                <c:pt idx="15">
                  <c:v>63.681592039800996</c:v>
                </c:pt>
                <c:pt idx="16">
                  <c:v>67.661691542288565</c:v>
                </c:pt>
                <c:pt idx="17">
                  <c:v>71.641791044776127</c:v>
                </c:pt>
                <c:pt idx="18">
                  <c:v>75.621890547263689</c:v>
                </c:pt>
                <c:pt idx="19">
                  <c:v>79.601990049751251</c:v>
                </c:pt>
                <c:pt idx="20">
                  <c:v>83.582089552238813</c:v>
                </c:pt>
                <c:pt idx="21">
                  <c:v>87.562189054726375</c:v>
                </c:pt>
                <c:pt idx="22">
                  <c:v>91.542288557213936</c:v>
                </c:pt>
                <c:pt idx="23">
                  <c:v>95.522388059701498</c:v>
                </c:pt>
                <c:pt idx="24">
                  <c:v>99.50248756218906</c:v>
                </c:pt>
                <c:pt idx="25">
                  <c:v>103.48258706467662</c:v>
                </c:pt>
                <c:pt idx="26">
                  <c:v>107.46268656716418</c:v>
                </c:pt>
                <c:pt idx="27">
                  <c:v>111.44278606965175</c:v>
                </c:pt>
                <c:pt idx="28">
                  <c:v>115.42288557213931</c:v>
                </c:pt>
                <c:pt idx="29">
                  <c:v>119.40298507462687</c:v>
                </c:pt>
                <c:pt idx="30">
                  <c:v>123.38308457711443</c:v>
                </c:pt>
                <c:pt idx="31">
                  <c:v>127.36318407960199</c:v>
                </c:pt>
                <c:pt idx="32">
                  <c:v>131.34328358208955</c:v>
                </c:pt>
                <c:pt idx="33">
                  <c:v>135.32338308457713</c:v>
                </c:pt>
                <c:pt idx="34">
                  <c:v>139.30348258706471</c:v>
                </c:pt>
                <c:pt idx="35">
                  <c:v>143.28358208955228</c:v>
                </c:pt>
                <c:pt idx="36">
                  <c:v>147.26368159203986</c:v>
                </c:pt>
                <c:pt idx="37">
                  <c:v>151.24378109452744</c:v>
                </c:pt>
                <c:pt idx="38">
                  <c:v>155.22388059701501</c:v>
                </c:pt>
                <c:pt idx="39">
                  <c:v>159.20398009950259</c:v>
                </c:pt>
                <c:pt idx="40">
                  <c:v>163.18407960199016</c:v>
                </c:pt>
                <c:pt idx="41">
                  <c:v>167.16417910447774</c:v>
                </c:pt>
                <c:pt idx="42">
                  <c:v>171.14427860696532</c:v>
                </c:pt>
                <c:pt idx="43">
                  <c:v>175.12437810945289</c:v>
                </c:pt>
                <c:pt idx="44">
                  <c:v>179.10447761194047</c:v>
                </c:pt>
                <c:pt idx="45">
                  <c:v>183.08457711442804</c:v>
                </c:pt>
                <c:pt idx="46">
                  <c:v>187.06467661691562</c:v>
                </c:pt>
                <c:pt idx="47">
                  <c:v>191.0447761194032</c:v>
                </c:pt>
                <c:pt idx="48">
                  <c:v>195.02487562189077</c:v>
                </c:pt>
                <c:pt idx="49">
                  <c:v>199.00497512437835</c:v>
                </c:pt>
                <c:pt idx="50">
                  <c:v>202.98507462686592</c:v>
                </c:pt>
                <c:pt idx="51">
                  <c:v>206.9651741293535</c:v>
                </c:pt>
                <c:pt idx="52">
                  <c:v>210.94527363184108</c:v>
                </c:pt>
                <c:pt idx="53">
                  <c:v>214.92537313432865</c:v>
                </c:pt>
                <c:pt idx="54">
                  <c:v>218.90547263681623</c:v>
                </c:pt>
                <c:pt idx="55">
                  <c:v>222.8855721393038</c:v>
                </c:pt>
                <c:pt idx="56">
                  <c:v>226.86567164179138</c:v>
                </c:pt>
                <c:pt idx="57">
                  <c:v>230.84577114427896</c:v>
                </c:pt>
                <c:pt idx="58">
                  <c:v>234.82587064676653</c:v>
                </c:pt>
                <c:pt idx="59">
                  <c:v>238.80597014925411</c:v>
                </c:pt>
                <c:pt idx="60">
                  <c:v>242.78606965174168</c:v>
                </c:pt>
                <c:pt idx="61">
                  <c:v>246.76616915422926</c:v>
                </c:pt>
                <c:pt idx="62">
                  <c:v>250.74626865671684</c:v>
                </c:pt>
                <c:pt idx="63">
                  <c:v>254.72636815920441</c:v>
                </c:pt>
                <c:pt idx="64">
                  <c:v>258.70646766169199</c:v>
                </c:pt>
                <c:pt idx="65">
                  <c:v>262.68656716417956</c:v>
                </c:pt>
                <c:pt idx="66">
                  <c:v>266.66666666666714</c:v>
                </c:pt>
                <c:pt idx="67">
                  <c:v>270.64676616915472</c:v>
                </c:pt>
                <c:pt idx="68">
                  <c:v>274.62686567164229</c:v>
                </c:pt>
                <c:pt idx="69">
                  <c:v>278.60696517412987</c:v>
                </c:pt>
                <c:pt idx="70">
                  <c:v>282.58706467661744</c:v>
                </c:pt>
                <c:pt idx="71">
                  <c:v>286.56716417910502</c:v>
                </c:pt>
                <c:pt idx="72">
                  <c:v>290.5472636815926</c:v>
                </c:pt>
                <c:pt idx="73">
                  <c:v>294.52736318408017</c:v>
                </c:pt>
                <c:pt idx="74">
                  <c:v>298.50746268656775</c:v>
                </c:pt>
                <c:pt idx="75">
                  <c:v>302.48756218905532</c:v>
                </c:pt>
                <c:pt idx="76">
                  <c:v>306.4676616915429</c:v>
                </c:pt>
                <c:pt idx="77">
                  <c:v>310.44776119403048</c:v>
                </c:pt>
                <c:pt idx="78">
                  <c:v>314.42786069651805</c:v>
                </c:pt>
                <c:pt idx="79">
                  <c:v>318.40796019900563</c:v>
                </c:pt>
                <c:pt idx="80">
                  <c:v>322.38805970149321</c:v>
                </c:pt>
                <c:pt idx="81">
                  <c:v>326.36815920398078</c:v>
                </c:pt>
                <c:pt idx="82">
                  <c:v>330.34825870646836</c:v>
                </c:pt>
                <c:pt idx="83">
                  <c:v>334.32835820895593</c:v>
                </c:pt>
                <c:pt idx="84">
                  <c:v>338.30845771144351</c:v>
                </c:pt>
                <c:pt idx="85">
                  <c:v>342.28855721393109</c:v>
                </c:pt>
                <c:pt idx="86">
                  <c:v>346.26865671641866</c:v>
                </c:pt>
                <c:pt idx="87">
                  <c:v>350.24875621890624</c:v>
                </c:pt>
                <c:pt idx="88">
                  <c:v>354.22885572139381</c:v>
                </c:pt>
                <c:pt idx="89">
                  <c:v>358.20895522388139</c:v>
                </c:pt>
                <c:pt idx="90">
                  <c:v>362.18905472636897</c:v>
                </c:pt>
                <c:pt idx="91">
                  <c:v>366.16915422885654</c:v>
                </c:pt>
                <c:pt idx="92">
                  <c:v>370.14925373134412</c:v>
                </c:pt>
                <c:pt idx="93">
                  <c:v>374.12935323383169</c:v>
                </c:pt>
                <c:pt idx="94">
                  <c:v>378.10945273631927</c:v>
                </c:pt>
                <c:pt idx="95">
                  <c:v>382.08955223880685</c:v>
                </c:pt>
                <c:pt idx="96">
                  <c:v>386.06965174129442</c:v>
                </c:pt>
                <c:pt idx="97">
                  <c:v>390.049751243782</c:v>
                </c:pt>
                <c:pt idx="98">
                  <c:v>394.02985074626957</c:v>
                </c:pt>
                <c:pt idx="99">
                  <c:v>398.00995024875715</c:v>
                </c:pt>
                <c:pt idx="100">
                  <c:v>401.99004975124473</c:v>
                </c:pt>
                <c:pt idx="101">
                  <c:v>405.9701492537323</c:v>
                </c:pt>
                <c:pt idx="102">
                  <c:v>409.95024875621988</c:v>
                </c:pt>
                <c:pt idx="103">
                  <c:v>413.93034825870745</c:v>
                </c:pt>
                <c:pt idx="104">
                  <c:v>417.91044776119503</c:v>
                </c:pt>
                <c:pt idx="105">
                  <c:v>421.89054726368261</c:v>
                </c:pt>
                <c:pt idx="106">
                  <c:v>425.87064676617018</c:v>
                </c:pt>
                <c:pt idx="107">
                  <c:v>429.85074626865776</c:v>
                </c:pt>
                <c:pt idx="108">
                  <c:v>433.83084577114533</c:v>
                </c:pt>
                <c:pt idx="109">
                  <c:v>437.81094527363291</c:v>
                </c:pt>
                <c:pt idx="110">
                  <c:v>441.79104477612049</c:v>
                </c:pt>
                <c:pt idx="111">
                  <c:v>445.77114427860806</c:v>
                </c:pt>
                <c:pt idx="112">
                  <c:v>449.75124378109564</c:v>
                </c:pt>
                <c:pt idx="113">
                  <c:v>453.73134328358321</c:v>
                </c:pt>
                <c:pt idx="114">
                  <c:v>457.71144278607079</c:v>
                </c:pt>
                <c:pt idx="115">
                  <c:v>461.69154228855837</c:v>
                </c:pt>
                <c:pt idx="116">
                  <c:v>465.67164179104594</c:v>
                </c:pt>
                <c:pt idx="117">
                  <c:v>469.65174129353352</c:v>
                </c:pt>
                <c:pt idx="118">
                  <c:v>473.63184079602109</c:v>
                </c:pt>
                <c:pt idx="119">
                  <c:v>477.61194029850867</c:v>
                </c:pt>
                <c:pt idx="120">
                  <c:v>481.59203980099625</c:v>
                </c:pt>
                <c:pt idx="121">
                  <c:v>485.57213930348382</c:v>
                </c:pt>
                <c:pt idx="122">
                  <c:v>489.5522388059714</c:v>
                </c:pt>
                <c:pt idx="123">
                  <c:v>493.53233830845898</c:v>
                </c:pt>
                <c:pt idx="124">
                  <c:v>497.51243781094655</c:v>
                </c:pt>
                <c:pt idx="125">
                  <c:v>501.49253731343413</c:v>
                </c:pt>
                <c:pt idx="126">
                  <c:v>505.4726368159217</c:v>
                </c:pt>
                <c:pt idx="127">
                  <c:v>509.45273631840928</c:v>
                </c:pt>
                <c:pt idx="128">
                  <c:v>513.4328358208968</c:v>
                </c:pt>
                <c:pt idx="129">
                  <c:v>517.41293532338432</c:v>
                </c:pt>
                <c:pt idx="130">
                  <c:v>521.39303482587184</c:v>
                </c:pt>
                <c:pt idx="131">
                  <c:v>525.37313432835936</c:v>
                </c:pt>
                <c:pt idx="132">
                  <c:v>529.35323383084688</c:v>
                </c:pt>
                <c:pt idx="133">
                  <c:v>533.33333333333439</c:v>
                </c:pt>
                <c:pt idx="134">
                  <c:v>537.31343283582191</c:v>
                </c:pt>
                <c:pt idx="135">
                  <c:v>541.29353233830943</c:v>
                </c:pt>
                <c:pt idx="136">
                  <c:v>545.27363184079695</c:v>
                </c:pt>
                <c:pt idx="137">
                  <c:v>549.25373134328447</c:v>
                </c:pt>
                <c:pt idx="138">
                  <c:v>553.23383084577199</c:v>
                </c:pt>
                <c:pt idx="139">
                  <c:v>557.21393034825951</c:v>
                </c:pt>
                <c:pt idx="140">
                  <c:v>561.19402985074703</c:v>
                </c:pt>
                <c:pt idx="141">
                  <c:v>565.17412935323455</c:v>
                </c:pt>
                <c:pt idx="142">
                  <c:v>569.15422885572207</c:v>
                </c:pt>
                <c:pt idx="143">
                  <c:v>573.13432835820959</c:v>
                </c:pt>
                <c:pt idx="144">
                  <c:v>577.11442786069711</c:v>
                </c:pt>
                <c:pt idx="145">
                  <c:v>581.09452736318462</c:v>
                </c:pt>
                <c:pt idx="146">
                  <c:v>585.07462686567214</c:v>
                </c:pt>
                <c:pt idx="147">
                  <c:v>589.05472636815966</c:v>
                </c:pt>
                <c:pt idx="148">
                  <c:v>593.03482587064718</c:v>
                </c:pt>
                <c:pt idx="149">
                  <c:v>597.0149253731347</c:v>
                </c:pt>
                <c:pt idx="150">
                  <c:v>600.99502487562222</c:v>
                </c:pt>
                <c:pt idx="151">
                  <c:v>604.97512437810974</c:v>
                </c:pt>
                <c:pt idx="152">
                  <c:v>608.95522388059726</c:v>
                </c:pt>
                <c:pt idx="153">
                  <c:v>612.93532338308478</c:v>
                </c:pt>
                <c:pt idx="154">
                  <c:v>616.9154228855723</c:v>
                </c:pt>
                <c:pt idx="155">
                  <c:v>620.89552238805982</c:v>
                </c:pt>
                <c:pt idx="156">
                  <c:v>624.87562189054734</c:v>
                </c:pt>
                <c:pt idx="157">
                  <c:v>628.85572139303486</c:v>
                </c:pt>
                <c:pt idx="158">
                  <c:v>632.83582089552237</c:v>
                </c:pt>
                <c:pt idx="159">
                  <c:v>636.81592039800989</c:v>
                </c:pt>
                <c:pt idx="160">
                  <c:v>640.79601990049741</c:v>
                </c:pt>
                <c:pt idx="161">
                  <c:v>644.77611940298493</c:v>
                </c:pt>
                <c:pt idx="162">
                  <c:v>648.75621890547245</c:v>
                </c:pt>
                <c:pt idx="163">
                  <c:v>652.73631840795997</c:v>
                </c:pt>
                <c:pt idx="164">
                  <c:v>656.71641791044749</c:v>
                </c:pt>
                <c:pt idx="165">
                  <c:v>660.69651741293501</c:v>
                </c:pt>
                <c:pt idx="166">
                  <c:v>664.67661691542253</c:v>
                </c:pt>
                <c:pt idx="167">
                  <c:v>668.65671641791005</c:v>
                </c:pt>
                <c:pt idx="168">
                  <c:v>672.63681592039757</c:v>
                </c:pt>
                <c:pt idx="169">
                  <c:v>676.61691542288509</c:v>
                </c:pt>
                <c:pt idx="170">
                  <c:v>680.5970149253726</c:v>
                </c:pt>
                <c:pt idx="171">
                  <c:v>684.57711442786012</c:v>
                </c:pt>
                <c:pt idx="172">
                  <c:v>688.55721393034764</c:v>
                </c:pt>
                <c:pt idx="173">
                  <c:v>692.53731343283516</c:v>
                </c:pt>
                <c:pt idx="174">
                  <c:v>696.51741293532268</c:v>
                </c:pt>
                <c:pt idx="175">
                  <c:v>700.4975124378102</c:v>
                </c:pt>
                <c:pt idx="176">
                  <c:v>704.47761194029772</c:v>
                </c:pt>
                <c:pt idx="177">
                  <c:v>708.45771144278524</c:v>
                </c:pt>
                <c:pt idx="178">
                  <c:v>712.43781094527276</c:v>
                </c:pt>
                <c:pt idx="179">
                  <c:v>716.41791044776028</c:v>
                </c:pt>
                <c:pt idx="180">
                  <c:v>720.3980099502478</c:v>
                </c:pt>
                <c:pt idx="181">
                  <c:v>724.37810945273532</c:v>
                </c:pt>
                <c:pt idx="182">
                  <c:v>728.35820895522284</c:v>
                </c:pt>
                <c:pt idx="183">
                  <c:v>732.33830845771035</c:v>
                </c:pt>
                <c:pt idx="184">
                  <c:v>736.31840796019787</c:v>
                </c:pt>
                <c:pt idx="185">
                  <c:v>740.29850746268539</c:v>
                </c:pt>
                <c:pt idx="186">
                  <c:v>744.27860696517291</c:v>
                </c:pt>
                <c:pt idx="187">
                  <c:v>748.25870646766043</c:v>
                </c:pt>
                <c:pt idx="188">
                  <c:v>752.23880597014795</c:v>
                </c:pt>
                <c:pt idx="189">
                  <c:v>756.21890547263547</c:v>
                </c:pt>
                <c:pt idx="190">
                  <c:v>760.19900497512299</c:v>
                </c:pt>
                <c:pt idx="191">
                  <c:v>764.17910447761051</c:v>
                </c:pt>
                <c:pt idx="192">
                  <c:v>768.15920398009803</c:v>
                </c:pt>
                <c:pt idx="193">
                  <c:v>772.13930348258555</c:v>
                </c:pt>
                <c:pt idx="194">
                  <c:v>776.11940298507307</c:v>
                </c:pt>
                <c:pt idx="195">
                  <c:v>780.09950248756058</c:v>
                </c:pt>
                <c:pt idx="196">
                  <c:v>784.0796019900481</c:v>
                </c:pt>
                <c:pt idx="197">
                  <c:v>788.05970149253562</c:v>
                </c:pt>
                <c:pt idx="198">
                  <c:v>792.03980099502314</c:v>
                </c:pt>
                <c:pt idx="199">
                  <c:v>796.01990049751066</c:v>
                </c:pt>
              </c:numCache>
            </c:numRef>
          </c:xVal>
          <c:yVal>
            <c:numRef>
              <c:f>'Do NOT Touch'!$D$2:$D$201</c:f>
              <c:numCache>
                <c:formatCode>##0E+0</c:formatCode>
                <c:ptCount val="200"/>
                <c:pt idx="0">
                  <c:v>1325.5001068363331</c:v>
                </c:pt>
                <c:pt idx="1">
                  <c:v>2322.5330914785804</c:v>
                </c:pt>
                <c:pt idx="2">
                  <c:v>3309.4790360688035</c:v>
                </c:pt>
                <c:pt idx="3">
                  <c:v>4286.3379406070026</c:v>
                </c:pt>
                <c:pt idx="4">
                  <c:v>5253.1098050931769</c:v>
                </c:pt>
                <c:pt idx="5">
                  <c:v>6209.7946295273259</c:v>
                </c:pt>
                <c:pt idx="6">
                  <c:v>7156.3924139094524</c:v>
                </c:pt>
                <c:pt idx="7">
                  <c:v>8092.9031582395537</c:v>
                </c:pt>
                <c:pt idx="8">
                  <c:v>9019.3268625176297</c:v>
                </c:pt>
                <c:pt idx="9">
                  <c:v>9935.6635267436832</c:v>
                </c:pt>
                <c:pt idx="10">
                  <c:v>10841.913150917711</c:v>
                </c:pt>
                <c:pt idx="11">
                  <c:v>11738.075735039713</c:v>
                </c:pt>
                <c:pt idx="12">
                  <c:v>12624.151279109692</c:v>
                </c:pt>
                <c:pt idx="13">
                  <c:v>13500.139783127646</c:v>
                </c:pt>
                <c:pt idx="14">
                  <c:v>14366.041247093579</c:v>
                </c:pt>
                <c:pt idx="15">
                  <c:v>15221.855671007479</c:v>
                </c:pt>
                <c:pt idx="16">
                  <c:v>16067.583054869365</c:v>
                </c:pt>
                <c:pt idx="17">
                  <c:v>16903.223398679223</c:v>
                </c:pt>
                <c:pt idx="18">
                  <c:v>17728.776702437055</c:v>
                </c:pt>
                <c:pt idx="19">
                  <c:v>18544.242966142861</c:v>
                </c:pt>
                <c:pt idx="20">
                  <c:v>19349.62218979665</c:v>
                </c:pt>
                <c:pt idx="21">
                  <c:v>20144.914373398406</c:v>
                </c:pt>
                <c:pt idx="22">
                  <c:v>20930.11951694814</c:v>
                </c:pt>
                <c:pt idx="23">
                  <c:v>21705.237620445849</c:v>
                </c:pt>
                <c:pt idx="24">
                  <c:v>22470.268683891536</c:v>
                </c:pt>
                <c:pt idx="25">
                  <c:v>23225.212707285194</c:v>
                </c:pt>
                <c:pt idx="26">
                  <c:v>23970.069690626835</c:v>
                </c:pt>
                <c:pt idx="27">
                  <c:v>24704.83963391645</c:v>
                </c:pt>
                <c:pt idx="28">
                  <c:v>25429.522537154036</c:v>
                </c:pt>
                <c:pt idx="29">
                  <c:v>26144.118400339601</c:v>
                </c:pt>
                <c:pt idx="30">
                  <c:v>26848.627223473137</c:v>
                </c:pt>
                <c:pt idx="31">
                  <c:v>27543.049006554651</c:v>
                </c:pt>
                <c:pt idx="32">
                  <c:v>28227.383749584147</c:v>
                </c:pt>
                <c:pt idx="33">
                  <c:v>28901.631452561614</c:v>
                </c:pt>
                <c:pt idx="34">
                  <c:v>29565.792115487056</c:v>
                </c:pt>
                <c:pt idx="35">
                  <c:v>30219.865738360473</c:v>
                </c:pt>
                <c:pt idx="36">
                  <c:v>30863.852321181872</c:v>
                </c:pt>
                <c:pt idx="37">
                  <c:v>31497.751863951242</c:v>
                </c:pt>
                <c:pt idx="38">
                  <c:v>32121.564366668586</c:v>
                </c:pt>
                <c:pt idx="39">
                  <c:v>32735.289829333909</c:v>
                </c:pt>
                <c:pt idx="40">
                  <c:v>33338.928251947211</c:v>
                </c:pt>
                <c:pt idx="41">
                  <c:v>33932.479634508476</c:v>
                </c:pt>
                <c:pt idx="42">
                  <c:v>34515.943977017727</c:v>
                </c:pt>
                <c:pt idx="43">
                  <c:v>35089.321279474949</c:v>
                </c:pt>
                <c:pt idx="44">
                  <c:v>35652.611541880156</c:v>
                </c:pt>
                <c:pt idx="45">
                  <c:v>36205.814764233328</c:v>
                </c:pt>
                <c:pt idx="46">
                  <c:v>36748.930946534478</c:v>
                </c:pt>
                <c:pt idx="47">
                  <c:v>37281.960088783606</c:v>
                </c:pt>
                <c:pt idx="48">
                  <c:v>37804.902190980705</c:v>
                </c:pt>
                <c:pt idx="49">
                  <c:v>38317.757253125783</c:v>
                </c:pt>
                <c:pt idx="50">
                  <c:v>38820.525275218839</c:v>
                </c:pt>
                <c:pt idx="51">
                  <c:v>39313.206257259866</c:v>
                </c:pt>
                <c:pt idx="52">
                  <c:v>39795.800199248864</c:v>
                </c:pt>
                <c:pt idx="53">
                  <c:v>40268.307101185841</c:v>
                </c:pt>
                <c:pt idx="54">
                  <c:v>40730.726963070796</c:v>
                </c:pt>
                <c:pt idx="55">
                  <c:v>41183.059784903729</c:v>
                </c:pt>
                <c:pt idx="56">
                  <c:v>41625.305566684634</c:v>
                </c:pt>
                <c:pt idx="57">
                  <c:v>42057.46430841351</c:v>
                </c:pt>
                <c:pt idx="58">
                  <c:v>42479.536010090371</c:v>
                </c:pt>
                <c:pt idx="59">
                  <c:v>42891.520671715196</c:v>
                </c:pt>
                <c:pt idx="60">
                  <c:v>43293.418293288007</c:v>
                </c:pt>
                <c:pt idx="61">
                  <c:v>43685.228874808789</c:v>
                </c:pt>
                <c:pt idx="62">
                  <c:v>44066.952416277549</c:v>
                </c:pt>
                <c:pt idx="63">
                  <c:v>44438.58891769428</c:v>
                </c:pt>
                <c:pt idx="64">
                  <c:v>44800.138379058997</c:v>
                </c:pt>
                <c:pt idx="65">
                  <c:v>45151.600800371678</c:v>
                </c:pt>
                <c:pt idx="66">
                  <c:v>45492.976181632337</c:v>
                </c:pt>
                <c:pt idx="67">
                  <c:v>45824.264522840982</c:v>
                </c:pt>
                <c:pt idx="68">
                  <c:v>46145.465823997598</c:v>
                </c:pt>
                <c:pt idx="69">
                  <c:v>46456.580085102178</c:v>
                </c:pt>
                <c:pt idx="70">
                  <c:v>46757.607306154736</c:v>
                </c:pt>
                <c:pt idx="71">
                  <c:v>47048.547487155272</c:v>
                </c:pt>
                <c:pt idx="72">
                  <c:v>47329.400628103795</c:v>
                </c:pt>
                <c:pt idx="73">
                  <c:v>47600.166729000281</c:v>
                </c:pt>
                <c:pt idx="74">
                  <c:v>47860.845789844745</c:v>
                </c:pt>
                <c:pt idx="75">
                  <c:v>48111.437810637188</c:v>
                </c:pt>
                <c:pt idx="76">
                  <c:v>48351.942791377609</c:v>
                </c:pt>
                <c:pt idx="77">
                  <c:v>48582.360732065994</c:v>
                </c:pt>
                <c:pt idx="78">
                  <c:v>48802.691632702357</c:v>
                </c:pt>
                <c:pt idx="79">
                  <c:v>49012.935493286699</c:v>
                </c:pt>
                <c:pt idx="80">
                  <c:v>49213.092313819019</c:v>
                </c:pt>
                <c:pt idx="81">
                  <c:v>49403.16209429931</c:v>
                </c:pt>
                <c:pt idx="82">
                  <c:v>49583.144834727573</c:v>
                </c:pt>
                <c:pt idx="83">
                  <c:v>49753.040535103821</c:v>
                </c:pt>
                <c:pt idx="84">
                  <c:v>49912.849195428047</c:v>
                </c:pt>
                <c:pt idx="85">
                  <c:v>50062.570815700237</c:v>
                </c:pt>
                <c:pt idx="86">
                  <c:v>50202.205395920413</c:v>
                </c:pt>
                <c:pt idx="87">
                  <c:v>50331.75293608856</c:v>
                </c:pt>
                <c:pt idx="88">
                  <c:v>50451.213436204678</c:v>
                </c:pt>
                <c:pt idx="89">
                  <c:v>50560.586896268775</c:v>
                </c:pt>
                <c:pt idx="90">
                  <c:v>50659.873316280849</c:v>
                </c:pt>
                <c:pt idx="91">
                  <c:v>50749.072696240895</c:v>
                </c:pt>
                <c:pt idx="92">
                  <c:v>50828.18503614892</c:v>
                </c:pt>
                <c:pt idx="93">
                  <c:v>50897.210336004922</c:v>
                </c:pt>
                <c:pt idx="94">
                  <c:v>50956.148595808896</c:v>
                </c:pt>
                <c:pt idx="95">
                  <c:v>51004.999815560855</c:v>
                </c:pt>
                <c:pt idx="96">
                  <c:v>51043.763995260779</c:v>
                </c:pt>
                <c:pt idx="97">
                  <c:v>51072.44113490868</c:v>
                </c:pt>
                <c:pt idx="98">
                  <c:v>51091.03123450456</c:v>
                </c:pt>
                <c:pt idx="99">
                  <c:v>51099.534294048404</c:v>
                </c:pt>
                <c:pt idx="100">
                  <c:v>51097.950313540234</c:v>
                </c:pt>
                <c:pt idx="101">
                  <c:v>51086.279292980042</c:v>
                </c:pt>
                <c:pt idx="102">
                  <c:v>51064.521232367813</c:v>
                </c:pt>
                <c:pt idx="103">
                  <c:v>51032.676131703578</c:v>
                </c:pt>
                <c:pt idx="104">
                  <c:v>50990.743990987299</c:v>
                </c:pt>
                <c:pt idx="105">
                  <c:v>50938.724810219006</c:v>
                </c:pt>
                <c:pt idx="106">
                  <c:v>50876.618589398691</c:v>
                </c:pt>
                <c:pt idx="107">
                  <c:v>50804.42532852634</c:v>
                </c:pt>
                <c:pt idx="108">
                  <c:v>50722.145027601982</c:v>
                </c:pt>
                <c:pt idx="109">
                  <c:v>50629.777686625588</c:v>
                </c:pt>
                <c:pt idx="110">
                  <c:v>50527.323305597165</c:v>
                </c:pt>
                <c:pt idx="111">
                  <c:v>50414.781884516728</c:v>
                </c:pt>
                <c:pt idx="112">
                  <c:v>50292.153423384254</c:v>
                </c:pt>
                <c:pt idx="113">
                  <c:v>50159.437922199766</c:v>
                </c:pt>
                <c:pt idx="114">
                  <c:v>50016.635380963256</c:v>
                </c:pt>
                <c:pt idx="115">
                  <c:v>49863.745799674718</c:v>
                </c:pt>
                <c:pt idx="116">
                  <c:v>49700.769178334151</c:v>
                </c:pt>
                <c:pt idx="117">
                  <c:v>49527.705516941562</c:v>
                </c:pt>
                <c:pt idx="118">
                  <c:v>49344.554815496958</c:v>
                </c:pt>
                <c:pt idx="119">
                  <c:v>49151.317074000312</c:v>
                </c:pt>
                <c:pt idx="120">
                  <c:v>48947.99229245165</c:v>
                </c:pt>
                <c:pt idx="121">
                  <c:v>48734.580470850968</c:v>
                </c:pt>
                <c:pt idx="122">
                  <c:v>48511.081609198256</c:v>
                </c:pt>
                <c:pt idx="123">
                  <c:v>48277.495707493523</c:v>
                </c:pt>
                <c:pt idx="124">
                  <c:v>48033.822765736761</c:v>
                </c:pt>
                <c:pt idx="125">
                  <c:v>47780.062783927977</c:v>
                </c:pt>
                <c:pt idx="126">
                  <c:v>47516.215762067171</c:v>
                </c:pt>
                <c:pt idx="127">
                  <c:v>47242.281700154344</c:v>
                </c:pt>
                <c:pt idx="128">
                  <c:v>46958.260598189489</c:v>
                </c:pt>
                <c:pt idx="129">
                  <c:v>46664.152456172611</c:v>
                </c:pt>
                <c:pt idx="130">
                  <c:v>46359.957274103705</c:v>
                </c:pt>
                <c:pt idx="131">
                  <c:v>46045.675051982784</c:v>
                </c:pt>
                <c:pt idx="132">
                  <c:v>45721.305789809834</c:v>
                </c:pt>
                <c:pt idx="133">
                  <c:v>45386.849487584856</c:v>
                </c:pt>
                <c:pt idx="134">
                  <c:v>45042.306145307855</c:v>
                </c:pt>
                <c:pt idx="135">
                  <c:v>44687.675762978834</c:v>
                </c:pt>
                <c:pt idx="136">
                  <c:v>44322.958340597783</c:v>
                </c:pt>
                <c:pt idx="137">
                  <c:v>43948.153878164718</c:v>
                </c:pt>
                <c:pt idx="138">
                  <c:v>43563.262375679617</c:v>
                </c:pt>
                <c:pt idx="139">
                  <c:v>43168.283833142508</c:v>
                </c:pt>
                <c:pt idx="140">
                  <c:v>42763.218250553356</c:v>
                </c:pt>
                <c:pt idx="141">
                  <c:v>42348.06562791219</c:v>
                </c:pt>
                <c:pt idx="142">
                  <c:v>41922.825965218995</c:v>
                </c:pt>
                <c:pt idx="143">
                  <c:v>41487.499262473786</c:v>
                </c:pt>
                <c:pt idx="144">
                  <c:v>41042.085519676541</c:v>
                </c:pt>
                <c:pt idx="145">
                  <c:v>40586.584736827281</c:v>
                </c:pt>
                <c:pt idx="146">
                  <c:v>40120.996913925985</c:v>
                </c:pt>
                <c:pt idx="147">
                  <c:v>39645.322050972674</c:v>
                </c:pt>
                <c:pt idx="148">
                  <c:v>39159.560147967335</c:v>
                </c:pt>
                <c:pt idx="149">
                  <c:v>38663.711204909974</c:v>
                </c:pt>
                <c:pt idx="150">
                  <c:v>38157.775221800592</c:v>
                </c:pt>
                <c:pt idx="151">
                  <c:v>37641.75219863918</c:v>
                </c:pt>
                <c:pt idx="152">
                  <c:v>37115.642135425747</c:v>
                </c:pt>
                <c:pt idx="153">
                  <c:v>36579.445032160293</c:v>
                </c:pt>
                <c:pt idx="154">
                  <c:v>36033.160888842809</c:v>
                </c:pt>
                <c:pt idx="155">
                  <c:v>35476.789705473304</c:v>
                </c:pt>
                <c:pt idx="156">
                  <c:v>34910.33148205177</c:v>
                </c:pt>
                <c:pt idx="157">
                  <c:v>34333.786218578214</c:v>
                </c:pt>
                <c:pt idx="158">
                  <c:v>33747.153915052637</c:v>
                </c:pt>
                <c:pt idx="159">
                  <c:v>33150.434571475031</c:v>
                </c:pt>
                <c:pt idx="160">
                  <c:v>32543.628187845403</c:v>
                </c:pt>
                <c:pt idx="161">
                  <c:v>31926.734764163753</c:v>
                </c:pt>
                <c:pt idx="162">
                  <c:v>31299.754300430082</c:v>
                </c:pt>
                <c:pt idx="163">
                  <c:v>30662.686796644379</c:v>
                </c:pt>
                <c:pt idx="164">
                  <c:v>30015.532252806654</c:v>
                </c:pt>
                <c:pt idx="165">
                  <c:v>29358.290668916907</c:v>
                </c:pt>
                <c:pt idx="166">
                  <c:v>28690.962044975135</c:v>
                </c:pt>
                <c:pt idx="167">
                  <c:v>28013.546380981334</c:v>
                </c:pt>
                <c:pt idx="168">
                  <c:v>27326.043676935518</c:v>
                </c:pt>
                <c:pt idx="169">
                  <c:v>26628.453932837667</c:v>
                </c:pt>
                <c:pt idx="170">
                  <c:v>25920.777148687801</c:v>
                </c:pt>
                <c:pt idx="171">
                  <c:v>25203.013324485906</c:v>
                </c:pt>
                <c:pt idx="172">
                  <c:v>24475.16246023199</c:v>
                </c:pt>
                <c:pt idx="173">
                  <c:v>23737.224555926048</c:v>
                </c:pt>
                <c:pt idx="174">
                  <c:v>22989.199611568081</c:v>
                </c:pt>
                <c:pt idx="175">
                  <c:v>22231.087627158089</c:v>
                </c:pt>
                <c:pt idx="176">
                  <c:v>21462.888602696072</c:v>
                </c:pt>
                <c:pt idx="177">
                  <c:v>20684.602538182036</c:v>
                </c:pt>
                <c:pt idx="178">
                  <c:v>19896.229433615972</c:v>
                </c:pt>
                <c:pt idx="179">
                  <c:v>19097.769288997886</c:v>
                </c:pt>
                <c:pt idx="180">
                  <c:v>18289.222104327775</c:v>
                </c:pt>
                <c:pt idx="181">
                  <c:v>17470.587879605639</c:v>
                </c:pt>
                <c:pt idx="182">
                  <c:v>16641.866614831481</c:v>
                </c:pt>
                <c:pt idx="183">
                  <c:v>15803.058310005294</c:v>
                </c:pt>
                <c:pt idx="184">
                  <c:v>14954.162965127085</c:v>
                </c:pt>
                <c:pt idx="185">
                  <c:v>14095.180580196855</c:v>
                </c:pt>
                <c:pt idx="186">
                  <c:v>13226.111155214598</c:v>
                </c:pt>
                <c:pt idx="187">
                  <c:v>12346.954690180317</c:v>
                </c:pt>
                <c:pt idx="188">
                  <c:v>11457.711185094013</c:v>
                </c:pt>
                <c:pt idx="189">
                  <c:v>10558.380639955682</c:v>
                </c:pt>
                <c:pt idx="190">
                  <c:v>9648.9630547653287</c:v>
                </c:pt>
                <c:pt idx="191">
                  <c:v>8729.4584295229506</c:v>
                </c:pt>
                <c:pt idx="192">
                  <c:v>7799.8667642285491</c:v>
                </c:pt>
                <c:pt idx="193">
                  <c:v>6860.1880588821232</c:v>
                </c:pt>
                <c:pt idx="194">
                  <c:v>5910.422313483673</c:v>
                </c:pt>
                <c:pt idx="195">
                  <c:v>4950.5695280331993</c:v>
                </c:pt>
                <c:pt idx="196">
                  <c:v>3980.6297025307003</c:v>
                </c:pt>
                <c:pt idx="197">
                  <c:v>3000.602836976178</c:v>
                </c:pt>
                <c:pt idx="198">
                  <c:v>2010.4889313696308</c:v>
                </c:pt>
                <c:pt idx="199">
                  <c:v>1010.2879857110596</c:v>
                </c:pt>
              </c:numCache>
            </c:numRef>
          </c:yVal>
          <c:smooth val="0"/>
          <c:extLst>
            <c:ext xmlns:c16="http://schemas.microsoft.com/office/drawing/2014/chart" uri="{C3380CC4-5D6E-409C-BE32-E72D297353CC}">
              <c16:uniqueId val="{00000000-7E00-4E71-803C-1DD508E04409}"/>
            </c:ext>
          </c:extLst>
        </c:ser>
        <c:ser>
          <c:idx val="1"/>
          <c:order val="1"/>
          <c:tx>
            <c:v>Fsw Limit</c:v>
          </c:tx>
          <c:spPr>
            <a:ln w="19050" cap="rnd">
              <a:solidFill>
                <a:srgbClr val="FF0000"/>
              </a:solidFill>
              <a:round/>
            </a:ln>
            <a:effectLst/>
          </c:spPr>
          <c:marker>
            <c:symbol val="none"/>
          </c:marker>
          <c:xVal>
            <c:numRef>
              <c:f>'Do NOT Touch'!$F$27:$F$28</c:f>
              <c:numCache>
                <c:formatCode>General</c:formatCode>
                <c:ptCount val="2"/>
                <c:pt idx="0" formatCode="##0.00E+0">
                  <c:v>3.9800995024875623</c:v>
                </c:pt>
                <c:pt idx="1">
                  <c:v>796.01990049751066</c:v>
                </c:pt>
              </c:numCache>
            </c:numRef>
          </c:xVal>
          <c:yVal>
            <c:numRef>
              <c:f>'Do NOT Touch'!$G$27:$G$28</c:f>
              <c:numCache>
                <c:formatCode>##0.0E+0</c:formatCode>
                <c:ptCount val="2"/>
                <c:pt idx="0">
                  <c:v>93490.29535864979</c:v>
                </c:pt>
                <c:pt idx="1">
                  <c:v>93490.29535864979</c:v>
                </c:pt>
              </c:numCache>
            </c:numRef>
          </c:yVal>
          <c:smooth val="0"/>
          <c:extLst>
            <c:ext xmlns:c16="http://schemas.microsoft.com/office/drawing/2014/chart" uri="{C3380CC4-5D6E-409C-BE32-E72D297353CC}">
              <c16:uniqueId val="{00000001-7E00-4E71-803C-1DD508E04409}"/>
            </c:ext>
          </c:extLst>
        </c:ser>
        <c:dLbls>
          <c:showLegendKey val="0"/>
          <c:showVal val="0"/>
          <c:showCatName val="0"/>
          <c:showSerName val="0"/>
          <c:showPercent val="0"/>
          <c:showBubbleSize val="0"/>
        </c:dLbls>
        <c:axId val="993994847"/>
        <c:axId val="692299743"/>
      </c:scatterChart>
      <c:valAx>
        <c:axId val="9939948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Vcapacitor (V)</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2299743"/>
        <c:crosses val="autoZero"/>
        <c:crossBetween val="midCat"/>
      </c:valAx>
      <c:valAx>
        <c:axId val="692299743"/>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Fsw</a:t>
                </a:r>
                <a:r>
                  <a:rPr lang="en-US" baseline="0"/>
                  <a:t> (Hz)</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994847"/>
        <c:crosses val="autoZero"/>
        <c:crossBetween val="midCat"/>
      </c:valAx>
      <c:spPr>
        <a:noFill/>
        <a:ln>
          <a:noFill/>
        </a:ln>
        <a:effectLst/>
      </c:spPr>
    </c:plotArea>
    <c:legend>
      <c:legendPos val="r"/>
      <c:layout>
        <c:manualLayout>
          <c:xMode val="edge"/>
          <c:yMode val="edge"/>
          <c:x val="0.77179639566307978"/>
          <c:y val="0.26620643055210641"/>
          <c:w val="0.15317791584171558"/>
          <c:h val="7.7016094238727059E-2"/>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Fsw vs Vcapacitor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15559225710735"/>
          <c:y val="6.8164469467637781E-2"/>
          <c:w val="0.83438527401747387"/>
          <c:h val="0.85023057312692529"/>
        </c:manualLayout>
      </c:layout>
      <c:scatterChart>
        <c:scatterStyle val="lineMarker"/>
        <c:varyColors val="0"/>
        <c:ser>
          <c:idx val="0"/>
          <c:order val="0"/>
          <c:tx>
            <c:v>Fsw vs Vcap</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'Do NOT Touch'!$A$2:$A$201</c:f>
              <c:numCache>
                <c:formatCode>General</c:formatCode>
                <c:ptCount val="200"/>
                <c:pt idx="0">
                  <c:v>3.9800995024875623</c:v>
                </c:pt>
                <c:pt idx="1">
                  <c:v>7.9601990049751246</c:v>
                </c:pt>
                <c:pt idx="2">
                  <c:v>11.940298507462687</c:v>
                </c:pt>
                <c:pt idx="3">
                  <c:v>15.920398009950249</c:v>
                </c:pt>
                <c:pt idx="4">
                  <c:v>19.900497512437813</c:v>
                </c:pt>
                <c:pt idx="5">
                  <c:v>23.880597014925375</c:v>
                </c:pt>
                <c:pt idx="6">
                  <c:v>27.860696517412936</c:v>
                </c:pt>
                <c:pt idx="7">
                  <c:v>31.840796019900498</c:v>
                </c:pt>
                <c:pt idx="8">
                  <c:v>35.820895522388064</c:v>
                </c:pt>
                <c:pt idx="9">
                  <c:v>39.800995024875625</c:v>
                </c:pt>
                <c:pt idx="10">
                  <c:v>43.781094527363187</c:v>
                </c:pt>
                <c:pt idx="11">
                  <c:v>47.761194029850749</c:v>
                </c:pt>
                <c:pt idx="12">
                  <c:v>51.741293532338311</c:v>
                </c:pt>
                <c:pt idx="13">
                  <c:v>55.721393034825873</c:v>
                </c:pt>
                <c:pt idx="14">
                  <c:v>59.701492537313435</c:v>
                </c:pt>
                <c:pt idx="15">
                  <c:v>63.681592039800996</c:v>
                </c:pt>
                <c:pt idx="16">
                  <c:v>67.661691542288565</c:v>
                </c:pt>
                <c:pt idx="17">
                  <c:v>71.641791044776127</c:v>
                </c:pt>
                <c:pt idx="18">
                  <c:v>75.621890547263689</c:v>
                </c:pt>
                <c:pt idx="19">
                  <c:v>79.601990049751251</c:v>
                </c:pt>
                <c:pt idx="20">
                  <c:v>83.582089552238813</c:v>
                </c:pt>
                <c:pt idx="21">
                  <c:v>87.562189054726375</c:v>
                </c:pt>
                <c:pt idx="22">
                  <c:v>91.542288557213936</c:v>
                </c:pt>
                <c:pt idx="23">
                  <c:v>95.522388059701498</c:v>
                </c:pt>
                <c:pt idx="24">
                  <c:v>99.50248756218906</c:v>
                </c:pt>
                <c:pt idx="25">
                  <c:v>103.48258706467662</c:v>
                </c:pt>
                <c:pt idx="26">
                  <c:v>107.46268656716418</c:v>
                </c:pt>
                <c:pt idx="27">
                  <c:v>111.44278606965175</c:v>
                </c:pt>
                <c:pt idx="28">
                  <c:v>115.42288557213931</c:v>
                </c:pt>
                <c:pt idx="29">
                  <c:v>119.40298507462687</c:v>
                </c:pt>
                <c:pt idx="30">
                  <c:v>123.38308457711443</c:v>
                </c:pt>
                <c:pt idx="31">
                  <c:v>127.36318407960199</c:v>
                </c:pt>
                <c:pt idx="32">
                  <c:v>131.34328358208955</c:v>
                </c:pt>
                <c:pt idx="33">
                  <c:v>135.32338308457713</c:v>
                </c:pt>
                <c:pt idx="34">
                  <c:v>139.30348258706471</c:v>
                </c:pt>
                <c:pt idx="35">
                  <c:v>143.28358208955228</c:v>
                </c:pt>
                <c:pt idx="36">
                  <c:v>147.26368159203986</c:v>
                </c:pt>
                <c:pt idx="37">
                  <c:v>151.24378109452744</c:v>
                </c:pt>
                <c:pt idx="38">
                  <c:v>155.22388059701501</c:v>
                </c:pt>
                <c:pt idx="39">
                  <c:v>159.20398009950259</c:v>
                </c:pt>
                <c:pt idx="40">
                  <c:v>163.18407960199016</c:v>
                </c:pt>
                <c:pt idx="41">
                  <c:v>167.16417910447774</c:v>
                </c:pt>
                <c:pt idx="42">
                  <c:v>171.14427860696532</c:v>
                </c:pt>
                <c:pt idx="43">
                  <c:v>175.12437810945289</c:v>
                </c:pt>
                <c:pt idx="44">
                  <c:v>179.10447761194047</c:v>
                </c:pt>
                <c:pt idx="45">
                  <c:v>183.08457711442804</c:v>
                </c:pt>
                <c:pt idx="46">
                  <c:v>187.06467661691562</c:v>
                </c:pt>
                <c:pt idx="47">
                  <c:v>191.0447761194032</c:v>
                </c:pt>
                <c:pt idx="48">
                  <c:v>195.02487562189077</c:v>
                </c:pt>
                <c:pt idx="49">
                  <c:v>199.00497512437835</c:v>
                </c:pt>
                <c:pt idx="50">
                  <c:v>202.98507462686592</c:v>
                </c:pt>
                <c:pt idx="51">
                  <c:v>206.9651741293535</c:v>
                </c:pt>
                <c:pt idx="52">
                  <c:v>210.94527363184108</c:v>
                </c:pt>
                <c:pt idx="53">
                  <c:v>214.92537313432865</c:v>
                </c:pt>
                <c:pt idx="54">
                  <c:v>218.90547263681623</c:v>
                </c:pt>
                <c:pt idx="55">
                  <c:v>222.8855721393038</c:v>
                </c:pt>
                <c:pt idx="56">
                  <c:v>226.86567164179138</c:v>
                </c:pt>
                <c:pt idx="57">
                  <c:v>230.84577114427896</c:v>
                </c:pt>
                <c:pt idx="58">
                  <c:v>234.82587064676653</c:v>
                </c:pt>
                <c:pt idx="59">
                  <c:v>238.80597014925411</c:v>
                </c:pt>
                <c:pt idx="60">
                  <c:v>242.78606965174168</c:v>
                </c:pt>
                <c:pt idx="61">
                  <c:v>246.76616915422926</c:v>
                </c:pt>
                <c:pt idx="62">
                  <c:v>250.74626865671684</c:v>
                </c:pt>
                <c:pt idx="63">
                  <c:v>254.72636815920441</c:v>
                </c:pt>
                <c:pt idx="64">
                  <c:v>258.70646766169199</c:v>
                </c:pt>
                <c:pt idx="65">
                  <c:v>262.68656716417956</c:v>
                </c:pt>
                <c:pt idx="66">
                  <c:v>266.66666666666714</c:v>
                </c:pt>
                <c:pt idx="67">
                  <c:v>270.64676616915472</c:v>
                </c:pt>
                <c:pt idx="68">
                  <c:v>274.62686567164229</c:v>
                </c:pt>
                <c:pt idx="69">
                  <c:v>278.60696517412987</c:v>
                </c:pt>
                <c:pt idx="70">
                  <c:v>282.58706467661744</c:v>
                </c:pt>
                <c:pt idx="71">
                  <c:v>286.56716417910502</c:v>
                </c:pt>
                <c:pt idx="72">
                  <c:v>290.5472636815926</c:v>
                </c:pt>
                <c:pt idx="73">
                  <c:v>294.52736318408017</c:v>
                </c:pt>
                <c:pt idx="74">
                  <c:v>298.50746268656775</c:v>
                </c:pt>
                <c:pt idx="75">
                  <c:v>302.48756218905532</c:v>
                </c:pt>
                <c:pt idx="76">
                  <c:v>306.4676616915429</c:v>
                </c:pt>
                <c:pt idx="77">
                  <c:v>310.44776119403048</c:v>
                </c:pt>
                <c:pt idx="78">
                  <c:v>314.42786069651805</c:v>
                </c:pt>
                <c:pt idx="79">
                  <c:v>318.40796019900563</c:v>
                </c:pt>
                <c:pt idx="80">
                  <c:v>322.38805970149321</c:v>
                </c:pt>
                <c:pt idx="81">
                  <c:v>326.36815920398078</c:v>
                </c:pt>
                <c:pt idx="82">
                  <c:v>330.34825870646836</c:v>
                </c:pt>
                <c:pt idx="83">
                  <c:v>334.32835820895593</c:v>
                </c:pt>
                <c:pt idx="84">
                  <c:v>338.30845771144351</c:v>
                </c:pt>
                <c:pt idx="85">
                  <c:v>342.28855721393109</c:v>
                </c:pt>
                <c:pt idx="86">
                  <c:v>346.26865671641866</c:v>
                </c:pt>
                <c:pt idx="87">
                  <c:v>350.24875621890624</c:v>
                </c:pt>
                <c:pt idx="88">
                  <c:v>354.22885572139381</c:v>
                </c:pt>
                <c:pt idx="89">
                  <c:v>358.20895522388139</c:v>
                </c:pt>
                <c:pt idx="90">
                  <c:v>362.18905472636897</c:v>
                </c:pt>
                <c:pt idx="91">
                  <c:v>366.16915422885654</c:v>
                </c:pt>
                <c:pt idx="92">
                  <c:v>370.14925373134412</c:v>
                </c:pt>
                <c:pt idx="93">
                  <c:v>374.12935323383169</c:v>
                </c:pt>
                <c:pt idx="94">
                  <c:v>378.10945273631927</c:v>
                </c:pt>
                <c:pt idx="95">
                  <c:v>382.08955223880685</c:v>
                </c:pt>
                <c:pt idx="96">
                  <c:v>386.06965174129442</c:v>
                </c:pt>
                <c:pt idx="97">
                  <c:v>390.049751243782</c:v>
                </c:pt>
                <c:pt idx="98">
                  <c:v>394.02985074626957</c:v>
                </c:pt>
                <c:pt idx="99">
                  <c:v>398.00995024875715</c:v>
                </c:pt>
                <c:pt idx="100">
                  <c:v>401.99004975124473</c:v>
                </c:pt>
                <c:pt idx="101">
                  <c:v>405.9701492537323</c:v>
                </c:pt>
                <c:pt idx="102">
                  <c:v>409.95024875621988</c:v>
                </c:pt>
                <c:pt idx="103">
                  <c:v>413.93034825870745</c:v>
                </c:pt>
                <c:pt idx="104">
                  <c:v>417.91044776119503</c:v>
                </c:pt>
                <c:pt idx="105">
                  <c:v>421.89054726368261</c:v>
                </c:pt>
                <c:pt idx="106">
                  <c:v>425.87064676617018</c:v>
                </c:pt>
                <c:pt idx="107">
                  <c:v>429.85074626865776</c:v>
                </c:pt>
                <c:pt idx="108">
                  <c:v>433.83084577114533</c:v>
                </c:pt>
                <c:pt idx="109">
                  <c:v>437.81094527363291</c:v>
                </c:pt>
                <c:pt idx="110">
                  <c:v>441.79104477612049</c:v>
                </c:pt>
                <c:pt idx="111">
                  <c:v>445.77114427860806</c:v>
                </c:pt>
                <c:pt idx="112">
                  <c:v>449.75124378109564</c:v>
                </c:pt>
                <c:pt idx="113">
                  <c:v>453.73134328358321</c:v>
                </c:pt>
                <c:pt idx="114">
                  <c:v>457.71144278607079</c:v>
                </c:pt>
                <c:pt idx="115">
                  <c:v>461.69154228855837</c:v>
                </c:pt>
                <c:pt idx="116">
                  <c:v>465.67164179104594</c:v>
                </c:pt>
                <c:pt idx="117">
                  <c:v>469.65174129353352</c:v>
                </c:pt>
                <c:pt idx="118">
                  <c:v>473.63184079602109</c:v>
                </c:pt>
                <c:pt idx="119">
                  <c:v>477.61194029850867</c:v>
                </c:pt>
                <c:pt idx="120">
                  <c:v>481.59203980099625</c:v>
                </c:pt>
                <c:pt idx="121">
                  <c:v>485.57213930348382</c:v>
                </c:pt>
                <c:pt idx="122">
                  <c:v>489.5522388059714</c:v>
                </c:pt>
                <c:pt idx="123">
                  <c:v>493.53233830845898</c:v>
                </c:pt>
                <c:pt idx="124">
                  <c:v>497.51243781094655</c:v>
                </c:pt>
                <c:pt idx="125">
                  <c:v>501.49253731343413</c:v>
                </c:pt>
                <c:pt idx="126">
                  <c:v>505.4726368159217</c:v>
                </c:pt>
                <c:pt idx="127">
                  <c:v>509.45273631840928</c:v>
                </c:pt>
                <c:pt idx="128">
                  <c:v>513.4328358208968</c:v>
                </c:pt>
                <c:pt idx="129">
                  <c:v>517.41293532338432</c:v>
                </c:pt>
                <c:pt idx="130">
                  <c:v>521.39303482587184</c:v>
                </c:pt>
                <c:pt idx="131">
                  <c:v>525.37313432835936</c:v>
                </c:pt>
                <c:pt idx="132">
                  <c:v>529.35323383084688</c:v>
                </c:pt>
                <c:pt idx="133">
                  <c:v>533.33333333333439</c:v>
                </c:pt>
                <c:pt idx="134">
                  <c:v>537.31343283582191</c:v>
                </c:pt>
                <c:pt idx="135">
                  <c:v>541.29353233830943</c:v>
                </c:pt>
                <c:pt idx="136">
                  <c:v>545.27363184079695</c:v>
                </c:pt>
                <c:pt idx="137">
                  <c:v>549.25373134328447</c:v>
                </c:pt>
                <c:pt idx="138">
                  <c:v>553.23383084577199</c:v>
                </c:pt>
                <c:pt idx="139">
                  <c:v>557.21393034825951</c:v>
                </c:pt>
                <c:pt idx="140">
                  <c:v>561.19402985074703</c:v>
                </c:pt>
                <c:pt idx="141">
                  <c:v>565.17412935323455</c:v>
                </c:pt>
                <c:pt idx="142">
                  <c:v>569.15422885572207</c:v>
                </c:pt>
                <c:pt idx="143">
                  <c:v>573.13432835820959</c:v>
                </c:pt>
                <c:pt idx="144">
                  <c:v>577.11442786069711</c:v>
                </c:pt>
                <c:pt idx="145">
                  <c:v>581.09452736318462</c:v>
                </c:pt>
                <c:pt idx="146">
                  <c:v>585.07462686567214</c:v>
                </c:pt>
                <c:pt idx="147">
                  <c:v>589.05472636815966</c:v>
                </c:pt>
                <c:pt idx="148">
                  <c:v>593.03482587064718</c:v>
                </c:pt>
                <c:pt idx="149">
                  <c:v>597.0149253731347</c:v>
                </c:pt>
                <c:pt idx="150">
                  <c:v>600.99502487562222</c:v>
                </c:pt>
                <c:pt idx="151">
                  <c:v>604.97512437810974</c:v>
                </c:pt>
                <c:pt idx="152">
                  <c:v>608.95522388059726</c:v>
                </c:pt>
                <c:pt idx="153">
                  <c:v>612.93532338308478</c:v>
                </c:pt>
                <c:pt idx="154">
                  <c:v>616.9154228855723</c:v>
                </c:pt>
                <c:pt idx="155">
                  <c:v>620.89552238805982</c:v>
                </c:pt>
                <c:pt idx="156">
                  <c:v>624.87562189054734</c:v>
                </c:pt>
                <c:pt idx="157">
                  <c:v>628.85572139303486</c:v>
                </c:pt>
                <c:pt idx="158">
                  <c:v>632.83582089552237</c:v>
                </c:pt>
                <c:pt idx="159">
                  <c:v>636.81592039800989</c:v>
                </c:pt>
                <c:pt idx="160">
                  <c:v>640.79601990049741</c:v>
                </c:pt>
                <c:pt idx="161">
                  <c:v>644.77611940298493</c:v>
                </c:pt>
                <c:pt idx="162">
                  <c:v>648.75621890547245</c:v>
                </c:pt>
                <c:pt idx="163">
                  <c:v>652.73631840795997</c:v>
                </c:pt>
                <c:pt idx="164">
                  <c:v>656.71641791044749</c:v>
                </c:pt>
                <c:pt idx="165">
                  <c:v>660.69651741293501</c:v>
                </c:pt>
                <c:pt idx="166">
                  <c:v>664.67661691542253</c:v>
                </c:pt>
                <c:pt idx="167">
                  <c:v>668.65671641791005</c:v>
                </c:pt>
                <c:pt idx="168">
                  <c:v>672.63681592039757</c:v>
                </c:pt>
                <c:pt idx="169">
                  <c:v>676.61691542288509</c:v>
                </c:pt>
                <c:pt idx="170">
                  <c:v>680.5970149253726</c:v>
                </c:pt>
                <c:pt idx="171">
                  <c:v>684.57711442786012</c:v>
                </c:pt>
                <c:pt idx="172">
                  <c:v>688.55721393034764</c:v>
                </c:pt>
                <c:pt idx="173">
                  <c:v>692.53731343283516</c:v>
                </c:pt>
                <c:pt idx="174">
                  <c:v>696.51741293532268</c:v>
                </c:pt>
                <c:pt idx="175">
                  <c:v>700.4975124378102</c:v>
                </c:pt>
                <c:pt idx="176">
                  <c:v>704.47761194029772</c:v>
                </c:pt>
                <c:pt idx="177">
                  <c:v>708.45771144278524</c:v>
                </c:pt>
                <c:pt idx="178">
                  <c:v>712.43781094527276</c:v>
                </c:pt>
                <c:pt idx="179">
                  <c:v>716.41791044776028</c:v>
                </c:pt>
                <c:pt idx="180">
                  <c:v>720.3980099502478</c:v>
                </c:pt>
                <c:pt idx="181">
                  <c:v>724.37810945273532</c:v>
                </c:pt>
                <c:pt idx="182">
                  <c:v>728.35820895522284</c:v>
                </c:pt>
                <c:pt idx="183">
                  <c:v>732.33830845771035</c:v>
                </c:pt>
                <c:pt idx="184">
                  <c:v>736.31840796019787</c:v>
                </c:pt>
                <c:pt idx="185">
                  <c:v>740.29850746268539</c:v>
                </c:pt>
                <c:pt idx="186">
                  <c:v>744.27860696517291</c:v>
                </c:pt>
                <c:pt idx="187">
                  <c:v>748.25870646766043</c:v>
                </c:pt>
                <c:pt idx="188">
                  <c:v>752.23880597014795</c:v>
                </c:pt>
                <c:pt idx="189">
                  <c:v>756.21890547263547</c:v>
                </c:pt>
                <c:pt idx="190">
                  <c:v>760.19900497512299</c:v>
                </c:pt>
                <c:pt idx="191">
                  <c:v>764.17910447761051</c:v>
                </c:pt>
                <c:pt idx="192">
                  <c:v>768.15920398009803</c:v>
                </c:pt>
                <c:pt idx="193">
                  <c:v>772.13930348258555</c:v>
                </c:pt>
                <c:pt idx="194">
                  <c:v>776.11940298507307</c:v>
                </c:pt>
                <c:pt idx="195">
                  <c:v>780.09950248756058</c:v>
                </c:pt>
                <c:pt idx="196">
                  <c:v>784.0796019900481</c:v>
                </c:pt>
                <c:pt idx="197">
                  <c:v>788.05970149253562</c:v>
                </c:pt>
                <c:pt idx="198">
                  <c:v>792.03980099502314</c:v>
                </c:pt>
                <c:pt idx="199">
                  <c:v>796.01990049751066</c:v>
                </c:pt>
              </c:numCache>
            </c:numRef>
          </c:xVal>
          <c:yVal>
            <c:numRef>
              <c:f>'Do NOT Touch'!$D$2:$D$201</c:f>
              <c:numCache>
                <c:formatCode>##0E+0</c:formatCode>
                <c:ptCount val="200"/>
                <c:pt idx="0">
                  <c:v>1325.5001068363331</c:v>
                </c:pt>
                <c:pt idx="1">
                  <c:v>2322.5330914785804</c:v>
                </c:pt>
                <c:pt idx="2">
                  <c:v>3309.4790360688035</c:v>
                </c:pt>
                <c:pt idx="3">
                  <c:v>4286.3379406070026</c:v>
                </c:pt>
                <c:pt idx="4">
                  <c:v>5253.1098050931769</c:v>
                </c:pt>
                <c:pt idx="5">
                  <c:v>6209.7946295273259</c:v>
                </c:pt>
                <c:pt idx="6">
                  <c:v>7156.3924139094524</c:v>
                </c:pt>
                <c:pt idx="7">
                  <c:v>8092.9031582395537</c:v>
                </c:pt>
                <c:pt idx="8">
                  <c:v>9019.3268625176297</c:v>
                </c:pt>
                <c:pt idx="9">
                  <c:v>9935.6635267436832</c:v>
                </c:pt>
                <c:pt idx="10">
                  <c:v>10841.913150917711</c:v>
                </c:pt>
                <c:pt idx="11">
                  <c:v>11738.075735039713</c:v>
                </c:pt>
                <c:pt idx="12">
                  <c:v>12624.151279109692</c:v>
                </c:pt>
                <c:pt idx="13">
                  <c:v>13500.139783127646</c:v>
                </c:pt>
                <c:pt idx="14">
                  <c:v>14366.041247093579</c:v>
                </c:pt>
                <c:pt idx="15">
                  <c:v>15221.855671007479</c:v>
                </c:pt>
                <c:pt idx="16">
                  <c:v>16067.583054869365</c:v>
                </c:pt>
                <c:pt idx="17">
                  <c:v>16903.223398679223</c:v>
                </c:pt>
                <c:pt idx="18">
                  <c:v>17728.776702437055</c:v>
                </c:pt>
                <c:pt idx="19">
                  <c:v>18544.242966142861</c:v>
                </c:pt>
                <c:pt idx="20">
                  <c:v>19349.62218979665</c:v>
                </c:pt>
                <c:pt idx="21">
                  <c:v>20144.914373398406</c:v>
                </c:pt>
                <c:pt idx="22">
                  <c:v>20930.11951694814</c:v>
                </c:pt>
                <c:pt idx="23">
                  <c:v>21705.237620445849</c:v>
                </c:pt>
                <c:pt idx="24">
                  <c:v>22470.268683891536</c:v>
                </c:pt>
                <c:pt idx="25">
                  <c:v>23225.212707285194</c:v>
                </c:pt>
                <c:pt idx="26">
                  <c:v>23970.069690626835</c:v>
                </c:pt>
                <c:pt idx="27">
                  <c:v>24704.83963391645</c:v>
                </c:pt>
                <c:pt idx="28">
                  <c:v>25429.522537154036</c:v>
                </c:pt>
                <c:pt idx="29">
                  <c:v>26144.118400339601</c:v>
                </c:pt>
                <c:pt idx="30">
                  <c:v>26848.627223473137</c:v>
                </c:pt>
                <c:pt idx="31">
                  <c:v>27543.049006554651</c:v>
                </c:pt>
                <c:pt idx="32">
                  <c:v>28227.383749584147</c:v>
                </c:pt>
                <c:pt idx="33">
                  <c:v>28901.631452561614</c:v>
                </c:pt>
                <c:pt idx="34">
                  <c:v>29565.792115487056</c:v>
                </c:pt>
                <c:pt idx="35">
                  <c:v>30219.865738360473</c:v>
                </c:pt>
                <c:pt idx="36">
                  <c:v>30863.852321181872</c:v>
                </c:pt>
                <c:pt idx="37">
                  <c:v>31497.751863951242</c:v>
                </c:pt>
                <c:pt idx="38">
                  <c:v>32121.564366668586</c:v>
                </c:pt>
                <c:pt idx="39">
                  <c:v>32735.289829333909</c:v>
                </c:pt>
                <c:pt idx="40">
                  <c:v>33338.928251947211</c:v>
                </c:pt>
                <c:pt idx="41">
                  <c:v>33932.479634508476</c:v>
                </c:pt>
                <c:pt idx="42">
                  <c:v>34515.943977017727</c:v>
                </c:pt>
                <c:pt idx="43">
                  <c:v>35089.321279474949</c:v>
                </c:pt>
                <c:pt idx="44">
                  <c:v>35652.611541880156</c:v>
                </c:pt>
                <c:pt idx="45">
                  <c:v>36205.814764233328</c:v>
                </c:pt>
                <c:pt idx="46">
                  <c:v>36748.930946534478</c:v>
                </c:pt>
                <c:pt idx="47">
                  <c:v>37281.960088783606</c:v>
                </c:pt>
                <c:pt idx="48">
                  <c:v>37804.902190980705</c:v>
                </c:pt>
                <c:pt idx="49">
                  <c:v>38317.757253125783</c:v>
                </c:pt>
                <c:pt idx="50">
                  <c:v>38820.525275218839</c:v>
                </c:pt>
                <c:pt idx="51">
                  <c:v>39313.206257259866</c:v>
                </c:pt>
                <c:pt idx="52">
                  <c:v>39795.800199248864</c:v>
                </c:pt>
                <c:pt idx="53">
                  <c:v>40268.307101185841</c:v>
                </c:pt>
                <c:pt idx="54">
                  <c:v>40730.726963070796</c:v>
                </c:pt>
                <c:pt idx="55">
                  <c:v>41183.059784903729</c:v>
                </c:pt>
                <c:pt idx="56">
                  <c:v>41625.305566684634</c:v>
                </c:pt>
                <c:pt idx="57">
                  <c:v>42057.46430841351</c:v>
                </c:pt>
                <c:pt idx="58">
                  <c:v>42479.536010090371</c:v>
                </c:pt>
                <c:pt idx="59">
                  <c:v>42891.520671715196</c:v>
                </c:pt>
                <c:pt idx="60">
                  <c:v>43293.418293288007</c:v>
                </c:pt>
                <c:pt idx="61">
                  <c:v>43685.228874808789</c:v>
                </c:pt>
                <c:pt idx="62">
                  <c:v>44066.952416277549</c:v>
                </c:pt>
                <c:pt idx="63">
                  <c:v>44438.58891769428</c:v>
                </c:pt>
                <c:pt idx="64">
                  <c:v>44800.138379058997</c:v>
                </c:pt>
                <c:pt idx="65">
                  <c:v>45151.600800371678</c:v>
                </c:pt>
                <c:pt idx="66">
                  <c:v>45492.976181632337</c:v>
                </c:pt>
                <c:pt idx="67">
                  <c:v>45824.264522840982</c:v>
                </c:pt>
                <c:pt idx="68">
                  <c:v>46145.465823997598</c:v>
                </c:pt>
                <c:pt idx="69">
                  <c:v>46456.580085102178</c:v>
                </c:pt>
                <c:pt idx="70">
                  <c:v>46757.607306154736</c:v>
                </c:pt>
                <c:pt idx="71">
                  <c:v>47048.547487155272</c:v>
                </c:pt>
                <c:pt idx="72">
                  <c:v>47329.400628103795</c:v>
                </c:pt>
                <c:pt idx="73">
                  <c:v>47600.166729000281</c:v>
                </c:pt>
                <c:pt idx="74">
                  <c:v>47860.845789844745</c:v>
                </c:pt>
                <c:pt idx="75">
                  <c:v>48111.437810637188</c:v>
                </c:pt>
                <c:pt idx="76">
                  <c:v>48351.942791377609</c:v>
                </c:pt>
                <c:pt idx="77">
                  <c:v>48582.360732065994</c:v>
                </c:pt>
                <c:pt idx="78">
                  <c:v>48802.691632702357</c:v>
                </c:pt>
                <c:pt idx="79">
                  <c:v>49012.935493286699</c:v>
                </c:pt>
                <c:pt idx="80">
                  <c:v>49213.092313819019</c:v>
                </c:pt>
                <c:pt idx="81">
                  <c:v>49403.16209429931</c:v>
                </c:pt>
                <c:pt idx="82">
                  <c:v>49583.144834727573</c:v>
                </c:pt>
                <c:pt idx="83">
                  <c:v>49753.040535103821</c:v>
                </c:pt>
                <c:pt idx="84">
                  <c:v>49912.849195428047</c:v>
                </c:pt>
                <c:pt idx="85">
                  <c:v>50062.570815700237</c:v>
                </c:pt>
                <c:pt idx="86">
                  <c:v>50202.205395920413</c:v>
                </c:pt>
                <c:pt idx="87">
                  <c:v>50331.75293608856</c:v>
                </c:pt>
                <c:pt idx="88">
                  <c:v>50451.213436204678</c:v>
                </c:pt>
                <c:pt idx="89">
                  <c:v>50560.586896268775</c:v>
                </c:pt>
                <c:pt idx="90">
                  <c:v>50659.873316280849</c:v>
                </c:pt>
                <c:pt idx="91">
                  <c:v>50749.072696240895</c:v>
                </c:pt>
                <c:pt idx="92">
                  <c:v>50828.18503614892</c:v>
                </c:pt>
                <c:pt idx="93">
                  <c:v>50897.210336004922</c:v>
                </c:pt>
                <c:pt idx="94">
                  <c:v>50956.148595808896</c:v>
                </c:pt>
                <c:pt idx="95">
                  <c:v>51004.999815560855</c:v>
                </c:pt>
                <c:pt idx="96">
                  <c:v>51043.763995260779</c:v>
                </c:pt>
                <c:pt idx="97">
                  <c:v>51072.44113490868</c:v>
                </c:pt>
                <c:pt idx="98">
                  <c:v>51091.03123450456</c:v>
                </c:pt>
                <c:pt idx="99">
                  <c:v>51099.534294048404</c:v>
                </c:pt>
                <c:pt idx="100">
                  <c:v>51097.950313540234</c:v>
                </c:pt>
                <c:pt idx="101">
                  <c:v>51086.279292980042</c:v>
                </c:pt>
                <c:pt idx="102">
                  <c:v>51064.521232367813</c:v>
                </c:pt>
                <c:pt idx="103">
                  <c:v>51032.676131703578</c:v>
                </c:pt>
                <c:pt idx="104">
                  <c:v>50990.743990987299</c:v>
                </c:pt>
                <c:pt idx="105">
                  <c:v>50938.724810219006</c:v>
                </c:pt>
                <c:pt idx="106">
                  <c:v>50876.618589398691</c:v>
                </c:pt>
                <c:pt idx="107">
                  <c:v>50804.42532852634</c:v>
                </c:pt>
                <c:pt idx="108">
                  <c:v>50722.145027601982</c:v>
                </c:pt>
                <c:pt idx="109">
                  <c:v>50629.777686625588</c:v>
                </c:pt>
                <c:pt idx="110">
                  <c:v>50527.323305597165</c:v>
                </c:pt>
                <c:pt idx="111">
                  <c:v>50414.781884516728</c:v>
                </c:pt>
                <c:pt idx="112">
                  <c:v>50292.153423384254</c:v>
                </c:pt>
                <c:pt idx="113">
                  <c:v>50159.437922199766</c:v>
                </c:pt>
                <c:pt idx="114">
                  <c:v>50016.635380963256</c:v>
                </c:pt>
                <c:pt idx="115">
                  <c:v>49863.745799674718</c:v>
                </c:pt>
                <c:pt idx="116">
                  <c:v>49700.769178334151</c:v>
                </c:pt>
                <c:pt idx="117">
                  <c:v>49527.705516941562</c:v>
                </c:pt>
                <c:pt idx="118">
                  <c:v>49344.554815496958</c:v>
                </c:pt>
                <c:pt idx="119">
                  <c:v>49151.317074000312</c:v>
                </c:pt>
                <c:pt idx="120">
                  <c:v>48947.99229245165</c:v>
                </c:pt>
                <c:pt idx="121">
                  <c:v>48734.580470850968</c:v>
                </c:pt>
                <c:pt idx="122">
                  <c:v>48511.081609198256</c:v>
                </c:pt>
                <c:pt idx="123">
                  <c:v>48277.495707493523</c:v>
                </c:pt>
                <c:pt idx="124">
                  <c:v>48033.822765736761</c:v>
                </c:pt>
                <c:pt idx="125">
                  <c:v>47780.062783927977</c:v>
                </c:pt>
                <c:pt idx="126">
                  <c:v>47516.215762067171</c:v>
                </c:pt>
                <c:pt idx="127">
                  <c:v>47242.281700154344</c:v>
                </c:pt>
                <c:pt idx="128">
                  <c:v>46958.260598189489</c:v>
                </c:pt>
                <c:pt idx="129">
                  <c:v>46664.152456172611</c:v>
                </c:pt>
                <c:pt idx="130">
                  <c:v>46359.957274103705</c:v>
                </c:pt>
                <c:pt idx="131">
                  <c:v>46045.675051982784</c:v>
                </c:pt>
                <c:pt idx="132">
                  <c:v>45721.305789809834</c:v>
                </c:pt>
                <c:pt idx="133">
                  <c:v>45386.849487584856</c:v>
                </c:pt>
                <c:pt idx="134">
                  <c:v>45042.306145307855</c:v>
                </c:pt>
                <c:pt idx="135">
                  <c:v>44687.675762978834</c:v>
                </c:pt>
                <c:pt idx="136">
                  <c:v>44322.958340597783</c:v>
                </c:pt>
                <c:pt idx="137">
                  <c:v>43948.153878164718</c:v>
                </c:pt>
                <c:pt idx="138">
                  <c:v>43563.262375679617</c:v>
                </c:pt>
                <c:pt idx="139">
                  <c:v>43168.283833142508</c:v>
                </c:pt>
                <c:pt idx="140">
                  <c:v>42763.218250553356</c:v>
                </c:pt>
                <c:pt idx="141">
                  <c:v>42348.06562791219</c:v>
                </c:pt>
                <c:pt idx="142">
                  <c:v>41922.825965218995</c:v>
                </c:pt>
                <c:pt idx="143">
                  <c:v>41487.499262473786</c:v>
                </c:pt>
                <c:pt idx="144">
                  <c:v>41042.085519676541</c:v>
                </c:pt>
                <c:pt idx="145">
                  <c:v>40586.584736827281</c:v>
                </c:pt>
                <c:pt idx="146">
                  <c:v>40120.996913925985</c:v>
                </c:pt>
                <c:pt idx="147">
                  <c:v>39645.322050972674</c:v>
                </c:pt>
                <c:pt idx="148">
                  <c:v>39159.560147967335</c:v>
                </c:pt>
                <c:pt idx="149">
                  <c:v>38663.711204909974</c:v>
                </c:pt>
                <c:pt idx="150">
                  <c:v>38157.775221800592</c:v>
                </c:pt>
                <c:pt idx="151">
                  <c:v>37641.75219863918</c:v>
                </c:pt>
                <c:pt idx="152">
                  <c:v>37115.642135425747</c:v>
                </c:pt>
                <c:pt idx="153">
                  <c:v>36579.445032160293</c:v>
                </c:pt>
                <c:pt idx="154">
                  <c:v>36033.160888842809</c:v>
                </c:pt>
                <c:pt idx="155">
                  <c:v>35476.789705473304</c:v>
                </c:pt>
                <c:pt idx="156">
                  <c:v>34910.33148205177</c:v>
                </c:pt>
                <c:pt idx="157">
                  <c:v>34333.786218578214</c:v>
                </c:pt>
                <c:pt idx="158">
                  <c:v>33747.153915052637</c:v>
                </c:pt>
                <c:pt idx="159">
                  <c:v>33150.434571475031</c:v>
                </c:pt>
                <c:pt idx="160">
                  <c:v>32543.628187845403</c:v>
                </c:pt>
                <c:pt idx="161">
                  <c:v>31926.734764163753</c:v>
                </c:pt>
                <c:pt idx="162">
                  <c:v>31299.754300430082</c:v>
                </c:pt>
                <c:pt idx="163">
                  <c:v>30662.686796644379</c:v>
                </c:pt>
                <c:pt idx="164">
                  <c:v>30015.532252806654</c:v>
                </c:pt>
                <c:pt idx="165">
                  <c:v>29358.290668916907</c:v>
                </c:pt>
                <c:pt idx="166">
                  <c:v>28690.962044975135</c:v>
                </c:pt>
                <c:pt idx="167">
                  <c:v>28013.546380981334</c:v>
                </c:pt>
                <c:pt idx="168">
                  <c:v>27326.043676935518</c:v>
                </c:pt>
                <c:pt idx="169">
                  <c:v>26628.453932837667</c:v>
                </c:pt>
                <c:pt idx="170">
                  <c:v>25920.777148687801</c:v>
                </c:pt>
                <c:pt idx="171">
                  <c:v>25203.013324485906</c:v>
                </c:pt>
                <c:pt idx="172">
                  <c:v>24475.16246023199</c:v>
                </c:pt>
                <c:pt idx="173">
                  <c:v>23737.224555926048</c:v>
                </c:pt>
                <c:pt idx="174">
                  <c:v>22989.199611568081</c:v>
                </c:pt>
                <c:pt idx="175">
                  <c:v>22231.087627158089</c:v>
                </c:pt>
                <c:pt idx="176">
                  <c:v>21462.888602696072</c:v>
                </c:pt>
                <c:pt idx="177">
                  <c:v>20684.602538182036</c:v>
                </c:pt>
                <c:pt idx="178">
                  <c:v>19896.229433615972</c:v>
                </c:pt>
                <c:pt idx="179">
                  <c:v>19097.769288997886</c:v>
                </c:pt>
                <c:pt idx="180">
                  <c:v>18289.222104327775</c:v>
                </c:pt>
                <c:pt idx="181">
                  <c:v>17470.587879605639</c:v>
                </c:pt>
                <c:pt idx="182">
                  <c:v>16641.866614831481</c:v>
                </c:pt>
                <c:pt idx="183">
                  <c:v>15803.058310005294</c:v>
                </c:pt>
                <c:pt idx="184">
                  <c:v>14954.162965127085</c:v>
                </c:pt>
                <c:pt idx="185">
                  <c:v>14095.180580196855</c:v>
                </c:pt>
                <c:pt idx="186">
                  <c:v>13226.111155214598</c:v>
                </c:pt>
                <c:pt idx="187">
                  <c:v>12346.954690180317</c:v>
                </c:pt>
                <c:pt idx="188">
                  <c:v>11457.711185094013</c:v>
                </c:pt>
                <c:pt idx="189">
                  <c:v>10558.380639955682</c:v>
                </c:pt>
                <c:pt idx="190">
                  <c:v>9648.9630547653287</c:v>
                </c:pt>
                <c:pt idx="191">
                  <c:v>8729.4584295229506</c:v>
                </c:pt>
                <c:pt idx="192">
                  <c:v>7799.8667642285491</c:v>
                </c:pt>
                <c:pt idx="193">
                  <c:v>6860.1880588821232</c:v>
                </c:pt>
                <c:pt idx="194">
                  <c:v>5910.422313483673</c:v>
                </c:pt>
                <c:pt idx="195">
                  <c:v>4950.5695280331993</c:v>
                </c:pt>
                <c:pt idx="196">
                  <c:v>3980.6297025307003</c:v>
                </c:pt>
                <c:pt idx="197">
                  <c:v>3000.602836976178</c:v>
                </c:pt>
                <c:pt idx="198">
                  <c:v>2010.4889313696308</c:v>
                </c:pt>
                <c:pt idx="199">
                  <c:v>1010.2879857110596</c:v>
                </c:pt>
              </c:numCache>
            </c:numRef>
          </c:yVal>
          <c:smooth val="0"/>
          <c:extLst>
            <c:ext xmlns:c16="http://schemas.microsoft.com/office/drawing/2014/chart" uri="{C3380CC4-5D6E-409C-BE32-E72D297353CC}">
              <c16:uniqueId val="{00000000-1A3F-4866-A63C-191B74638968}"/>
            </c:ext>
          </c:extLst>
        </c:ser>
        <c:ser>
          <c:idx val="1"/>
          <c:order val="1"/>
          <c:tx>
            <c:v>Fsw Limit</c:v>
          </c:tx>
          <c:spPr>
            <a:ln w="19050" cap="rnd">
              <a:solidFill>
                <a:srgbClr val="FF0000"/>
              </a:solidFill>
              <a:round/>
            </a:ln>
            <a:effectLst/>
          </c:spPr>
          <c:marker>
            <c:symbol val="none"/>
          </c:marker>
          <c:xVal>
            <c:numRef>
              <c:f>'Do NOT Touch'!$F$27:$F$28</c:f>
              <c:numCache>
                <c:formatCode>General</c:formatCode>
                <c:ptCount val="2"/>
                <c:pt idx="0" formatCode="##0.00E+0">
                  <c:v>3.9800995024875623</c:v>
                </c:pt>
                <c:pt idx="1">
                  <c:v>796.01990049751066</c:v>
                </c:pt>
              </c:numCache>
            </c:numRef>
          </c:xVal>
          <c:yVal>
            <c:numRef>
              <c:f>'Do NOT Touch'!$G$27:$G$28</c:f>
              <c:numCache>
                <c:formatCode>##0.0E+0</c:formatCode>
                <c:ptCount val="2"/>
                <c:pt idx="0">
                  <c:v>93490.29535864979</c:v>
                </c:pt>
                <c:pt idx="1">
                  <c:v>93490.29535864979</c:v>
                </c:pt>
              </c:numCache>
            </c:numRef>
          </c:yVal>
          <c:smooth val="0"/>
          <c:extLst>
            <c:ext xmlns:c16="http://schemas.microsoft.com/office/drawing/2014/chart" uri="{C3380CC4-5D6E-409C-BE32-E72D297353CC}">
              <c16:uniqueId val="{00000000-3DE4-4F62-BE48-3E1F47C9A48E}"/>
            </c:ext>
          </c:extLst>
        </c:ser>
        <c:dLbls>
          <c:showLegendKey val="0"/>
          <c:showVal val="0"/>
          <c:showCatName val="0"/>
          <c:showSerName val="0"/>
          <c:showPercent val="0"/>
          <c:showBubbleSize val="0"/>
        </c:dLbls>
        <c:axId val="993994847"/>
        <c:axId val="692299743"/>
      </c:scatterChart>
      <c:valAx>
        <c:axId val="9939948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Vcapacitor (V)</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2299743"/>
        <c:crosses val="autoZero"/>
        <c:crossBetween val="midCat"/>
      </c:valAx>
      <c:valAx>
        <c:axId val="692299743"/>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Fsw</a:t>
                </a:r>
                <a:r>
                  <a:rPr lang="en-US" baseline="0"/>
                  <a:t> (Hz)</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994847"/>
        <c:crosses val="autoZero"/>
        <c:crossBetween val="midCat"/>
      </c:valAx>
      <c:spPr>
        <a:noFill/>
        <a:ln>
          <a:noFill/>
        </a:ln>
        <a:effectLst/>
      </c:spPr>
    </c:plotArea>
    <c:legend>
      <c:legendPos val="r"/>
      <c:layout>
        <c:manualLayout>
          <c:xMode val="edge"/>
          <c:yMode val="edge"/>
          <c:x val="0.64123660115260483"/>
          <c:y val="0.45751432087936328"/>
          <c:w val="0.15721661433559928"/>
          <c:h val="7.9858581665622708E-2"/>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Vcapacitor vs time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2787542632027"/>
          <c:y val="8.7761009274988824E-2"/>
          <c:w val="0.80838282930564587"/>
          <c:h val="0.80717350015966949"/>
        </c:manualLayout>
      </c:layout>
      <c:scatterChart>
        <c:scatterStyle val="lineMarker"/>
        <c:varyColors val="0"/>
        <c:ser>
          <c:idx val="0"/>
          <c:order val="0"/>
          <c:tx>
            <c:v>Vcapacitor</c:v>
          </c:tx>
          <c:spPr>
            <a:ln w="19050" cap="rnd">
              <a:solidFill>
                <a:schemeClr val="accent1"/>
              </a:solidFill>
              <a:round/>
            </a:ln>
            <a:effectLst/>
          </c:spPr>
          <c:marker>
            <c:symbol val="none"/>
          </c:marker>
          <c:xVal>
            <c:numRef>
              <c:f>'Do NOT Touch'!$AA$2:$AA$202</c:f>
              <c:numCache>
                <c:formatCode>##0E+0</c:formatCode>
                <c:ptCount val="201"/>
                <c:pt idx="0">
                  <c:v>0</c:v>
                </c:pt>
                <c:pt idx="1">
                  <c:v>2E-3</c:v>
                </c:pt>
                <c:pt idx="2">
                  <c:v>4.0000000000000001E-3</c:v>
                </c:pt>
                <c:pt idx="3">
                  <c:v>6.0000000000000001E-3</c:v>
                </c:pt>
                <c:pt idx="4">
                  <c:v>8.0000000000000002E-3</c:v>
                </c:pt>
                <c:pt idx="5">
                  <c:v>0.01</c:v>
                </c:pt>
                <c:pt idx="6">
                  <c:v>1.2E-2</c:v>
                </c:pt>
                <c:pt idx="7">
                  <c:v>1.4E-2</c:v>
                </c:pt>
                <c:pt idx="8">
                  <c:v>1.6E-2</c:v>
                </c:pt>
                <c:pt idx="9">
                  <c:v>1.8000000000000002E-2</c:v>
                </c:pt>
                <c:pt idx="10">
                  <c:v>2.0000000000000004E-2</c:v>
                </c:pt>
                <c:pt idx="11">
                  <c:v>2.2000000000000006E-2</c:v>
                </c:pt>
                <c:pt idx="12">
                  <c:v>2.4000000000000007E-2</c:v>
                </c:pt>
                <c:pt idx="13">
                  <c:v>2.6000000000000009E-2</c:v>
                </c:pt>
                <c:pt idx="14">
                  <c:v>2.8000000000000011E-2</c:v>
                </c:pt>
                <c:pt idx="15">
                  <c:v>3.0000000000000013E-2</c:v>
                </c:pt>
                <c:pt idx="16">
                  <c:v>3.2000000000000015E-2</c:v>
                </c:pt>
                <c:pt idx="17">
                  <c:v>3.4000000000000016E-2</c:v>
                </c:pt>
                <c:pt idx="18">
                  <c:v>3.6000000000000018E-2</c:v>
                </c:pt>
                <c:pt idx="19">
                  <c:v>3.800000000000002E-2</c:v>
                </c:pt>
                <c:pt idx="20">
                  <c:v>4.0000000000000022E-2</c:v>
                </c:pt>
                <c:pt idx="21">
                  <c:v>4.2000000000000023E-2</c:v>
                </c:pt>
                <c:pt idx="22">
                  <c:v>4.4000000000000025E-2</c:v>
                </c:pt>
                <c:pt idx="23">
                  <c:v>4.6000000000000027E-2</c:v>
                </c:pt>
                <c:pt idx="24">
                  <c:v>4.8000000000000029E-2</c:v>
                </c:pt>
                <c:pt idx="25">
                  <c:v>5.0000000000000031E-2</c:v>
                </c:pt>
                <c:pt idx="26">
                  <c:v>5.2000000000000032E-2</c:v>
                </c:pt>
                <c:pt idx="27">
                  <c:v>5.4000000000000034E-2</c:v>
                </c:pt>
                <c:pt idx="28">
                  <c:v>5.6000000000000036E-2</c:v>
                </c:pt>
                <c:pt idx="29">
                  <c:v>5.8000000000000038E-2</c:v>
                </c:pt>
                <c:pt idx="30">
                  <c:v>6.0000000000000039E-2</c:v>
                </c:pt>
                <c:pt idx="31">
                  <c:v>6.2000000000000041E-2</c:v>
                </c:pt>
                <c:pt idx="32">
                  <c:v>6.4000000000000043E-2</c:v>
                </c:pt>
                <c:pt idx="33">
                  <c:v>6.6000000000000045E-2</c:v>
                </c:pt>
                <c:pt idx="34">
                  <c:v>6.8000000000000047E-2</c:v>
                </c:pt>
                <c:pt idx="35">
                  <c:v>7.0000000000000048E-2</c:v>
                </c:pt>
                <c:pt idx="36">
                  <c:v>7.200000000000005E-2</c:v>
                </c:pt>
                <c:pt idx="37">
                  <c:v>7.4000000000000052E-2</c:v>
                </c:pt>
                <c:pt idx="38">
                  <c:v>7.6000000000000054E-2</c:v>
                </c:pt>
                <c:pt idx="39">
                  <c:v>7.8000000000000055E-2</c:v>
                </c:pt>
                <c:pt idx="40">
                  <c:v>8.0000000000000057E-2</c:v>
                </c:pt>
                <c:pt idx="41">
                  <c:v>8.2000000000000059E-2</c:v>
                </c:pt>
                <c:pt idx="42">
                  <c:v>8.4000000000000061E-2</c:v>
                </c:pt>
                <c:pt idx="43">
                  <c:v>8.6000000000000063E-2</c:v>
                </c:pt>
                <c:pt idx="44">
                  <c:v>8.8000000000000064E-2</c:v>
                </c:pt>
                <c:pt idx="45">
                  <c:v>9.0000000000000066E-2</c:v>
                </c:pt>
                <c:pt idx="46">
                  <c:v>9.2000000000000068E-2</c:v>
                </c:pt>
                <c:pt idx="47">
                  <c:v>9.400000000000007E-2</c:v>
                </c:pt>
                <c:pt idx="48">
                  <c:v>9.6000000000000071E-2</c:v>
                </c:pt>
                <c:pt idx="49">
                  <c:v>9.8000000000000073E-2</c:v>
                </c:pt>
                <c:pt idx="50">
                  <c:v>0.10000000000000007</c:v>
                </c:pt>
                <c:pt idx="51">
                  <c:v>0.10200000000000008</c:v>
                </c:pt>
                <c:pt idx="52">
                  <c:v>0.10400000000000008</c:v>
                </c:pt>
                <c:pt idx="53">
                  <c:v>0.10600000000000008</c:v>
                </c:pt>
                <c:pt idx="54">
                  <c:v>0.10800000000000008</c:v>
                </c:pt>
                <c:pt idx="55">
                  <c:v>0.11000000000000008</c:v>
                </c:pt>
                <c:pt idx="56">
                  <c:v>0.11200000000000009</c:v>
                </c:pt>
                <c:pt idx="57">
                  <c:v>0.11400000000000009</c:v>
                </c:pt>
                <c:pt idx="58">
                  <c:v>0.11600000000000009</c:v>
                </c:pt>
                <c:pt idx="59">
                  <c:v>0.11800000000000009</c:v>
                </c:pt>
                <c:pt idx="60">
                  <c:v>0.12000000000000009</c:v>
                </c:pt>
                <c:pt idx="61">
                  <c:v>0.12200000000000009</c:v>
                </c:pt>
                <c:pt idx="62">
                  <c:v>0.1240000000000001</c:v>
                </c:pt>
                <c:pt idx="63">
                  <c:v>0.12600000000000008</c:v>
                </c:pt>
                <c:pt idx="64">
                  <c:v>0.12800000000000009</c:v>
                </c:pt>
                <c:pt idx="65">
                  <c:v>0.13000000000000009</c:v>
                </c:pt>
                <c:pt idx="66">
                  <c:v>0.13200000000000009</c:v>
                </c:pt>
                <c:pt idx="67">
                  <c:v>0.13400000000000009</c:v>
                </c:pt>
                <c:pt idx="68">
                  <c:v>0.13600000000000009</c:v>
                </c:pt>
                <c:pt idx="69">
                  <c:v>0.13800000000000009</c:v>
                </c:pt>
                <c:pt idx="70">
                  <c:v>0.1400000000000001</c:v>
                </c:pt>
                <c:pt idx="71">
                  <c:v>0.1420000000000001</c:v>
                </c:pt>
                <c:pt idx="72">
                  <c:v>0.1440000000000001</c:v>
                </c:pt>
                <c:pt idx="73">
                  <c:v>0.1460000000000001</c:v>
                </c:pt>
                <c:pt idx="74">
                  <c:v>0.1480000000000001</c:v>
                </c:pt>
                <c:pt idx="75">
                  <c:v>0.15000000000000011</c:v>
                </c:pt>
                <c:pt idx="76">
                  <c:v>0.15200000000000011</c:v>
                </c:pt>
                <c:pt idx="77">
                  <c:v>0.15400000000000011</c:v>
                </c:pt>
                <c:pt idx="78">
                  <c:v>0.15600000000000011</c:v>
                </c:pt>
                <c:pt idx="79">
                  <c:v>0.15800000000000011</c:v>
                </c:pt>
                <c:pt idx="80">
                  <c:v>0.16000000000000011</c:v>
                </c:pt>
                <c:pt idx="81">
                  <c:v>0.16200000000000012</c:v>
                </c:pt>
                <c:pt idx="82">
                  <c:v>0.16400000000000012</c:v>
                </c:pt>
                <c:pt idx="83">
                  <c:v>0.16600000000000012</c:v>
                </c:pt>
                <c:pt idx="84">
                  <c:v>0.16800000000000012</c:v>
                </c:pt>
                <c:pt idx="85">
                  <c:v>0.17000000000000012</c:v>
                </c:pt>
                <c:pt idx="86">
                  <c:v>0.17200000000000013</c:v>
                </c:pt>
                <c:pt idx="87">
                  <c:v>0.17400000000000013</c:v>
                </c:pt>
                <c:pt idx="88">
                  <c:v>0.17600000000000013</c:v>
                </c:pt>
                <c:pt idx="89">
                  <c:v>0.17800000000000013</c:v>
                </c:pt>
                <c:pt idx="90">
                  <c:v>0.18000000000000013</c:v>
                </c:pt>
                <c:pt idx="91">
                  <c:v>0.18200000000000013</c:v>
                </c:pt>
                <c:pt idx="92">
                  <c:v>0.18400000000000014</c:v>
                </c:pt>
                <c:pt idx="93">
                  <c:v>0.18600000000000014</c:v>
                </c:pt>
                <c:pt idx="94">
                  <c:v>0.18800000000000014</c:v>
                </c:pt>
                <c:pt idx="95">
                  <c:v>0.19000000000000014</c:v>
                </c:pt>
                <c:pt idx="96">
                  <c:v>0.19200000000000014</c:v>
                </c:pt>
                <c:pt idx="97">
                  <c:v>0.19400000000000014</c:v>
                </c:pt>
                <c:pt idx="98">
                  <c:v>0.19600000000000015</c:v>
                </c:pt>
                <c:pt idx="99">
                  <c:v>0.19800000000000015</c:v>
                </c:pt>
                <c:pt idx="100">
                  <c:v>0.20000000000000015</c:v>
                </c:pt>
                <c:pt idx="101">
                  <c:v>0.20200000000000015</c:v>
                </c:pt>
                <c:pt idx="102">
                  <c:v>0.20400000000000015</c:v>
                </c:pt>
                <c:pt idx="103">
                  <c:v>0.20600000000000016</c:v>
                </c:pt>
                <c:pt idx="104">
                  <c:v>0.20800000000000016</c:v>
                </c:pt>
                <c:pt idx="105">
                  <c:v>0.21000000000000016</c:v>
                </c:pt>
                <c:pt idx="106">
                  <c:v>0.21200000000000016</c:v>
                </c:pt>
                <c:pt idx="107">
                  <c:v>0.21400000000000016</c:v>
                </c:pt>
                <c:pt idx="108">
                  <c:v>0.21600000000000016</c:v>
                </c:pt>
                <c:pt idx="109">
                  <c:v>0.21800000000000017</c:v>
                </c:pt>
                <c:pt idx="110">
                  <c:v>0.22000000000000017</c:v>
                </c:pt>
                <c:pt idx="111">
                  <c:v>0.22200000000000017</c:v>
                </c:pt>
                <c:pt idx="112">
                  <c:v>0.22400000000000017</c:v>
                </c:pt>
                <c:pt idx="113">
                  <c:v>0.22600000000000017</c:v>
                </c:pt>
                <c:pt idx="114">
                  <c:v>0.22800000000000017</c:v>
                </c:pt>
                <c:pt idx="115">
                  <c:v>0.23000000000000018</c:v>
                </c:pt>
                <c:pt idx="116">
                  <c:v>0.23200000000000018</c:v>
                </c:pt>
                <c:pt idx="117">
                  <c:v>0.23400000000000018</c:v>
                </c:pt>
                <c:pt idx="118">
                  <c:v>0.23600000000000018</c:v>
                </c:pt>
                <c:pt idx="119">
                  <c:v>0.23800000000000018</c:v>
                </c:pt>
                <c:pt idx="120">
                  <c:v>0.24000000000000019</c:v>
                </c:pt>
                <c:pt idx="121">
                  <c:v>0.24200000000000019</c:v>
                </c:pt>
                <c:pt idx="122">
                  <c:v>0.24400000000000019</c:v>
                </c:pt>
                <c:pt idx="123">
                  <c:v>0.24600000000000019</c:v>
                </c:pt>
                <c:pt idx="124">
                  <c:v>0.24800000000000019</c:v>
                </c:pt>
                <c:pt idx="125">
                  <c:v>0.25000000000000017</c:v>
                </c:pt>
                <c:pt idx="126">
                  <c:v>0.25200000000000017</c:v>
                </c:pt>
                <c:pt idx="127">
                  <c:v>0.25400000000000017</c:v>
                </c:pt>
                <c:pt idx="128">
                  <c:v>0.25600000000000017</c:v>
                </c:pt>
                <c:pt idx="129">
                  <c:v>0.25800000000000017</c:v>
                </c:pt>
                <c:pt idx="130">
                  <c:v>0.26000000000000018</c:v>
                </c:pt>
                <c:pt idx="131">
                  <c:v>0.26200000000000018</c:v>
                </c:pt>
                <c:pt idx="132">
                  <c:v>0.26400000000000018</c:v>
                </c:pt>
                <c:pt idx="133">
                  <c:v>0.26600000000000018</c:v>
                </c:pt>
                <c:pt idx="134">
                  <c:v>0.26800000000000018</c:v>
                </c:pt>
                <c:pt idx="135">
                  <c:v>0.27000000000000018</c:v>
                </c:pt>
                <c:pt idx="136">
                  <c:v>0.27200000000000019</c:v>
                </c:pt>
                <c:pt idx="137">
                  <c:v>0.27400000000000019</c:v>
                </c:pt>
                <c:pt idx="138">
                  <c:v>0.27600000000000019</c:v>
                </c:pt>
                <c:pt idx="139">
                  <c:v>0.27800000000000019</c:v>
                </c:pt>
                <c:pt idx="140">
                  <c:v>0.28000000000000019</c:v>
                </c:pt>
                <c:pt idx="141">
                  <c:v>0.28200000000000019</c:v>
                </c:pt>
                <c:pt idx="142">
                  <c:v>0.2840000000000002</c:v>
                </c:pt>
                <c:pt idx="143">
                  <c:v>0.2860000000000002</c:v>
                </c:pt>
                <c:pt idx="144">
                  <c:v>0.2880000000000002</c:v>
                </c:pt>
                <c:pt idx="145">
                  <c:v>0.2900000000000002</c:v>
                </c:pt>
                <c:pt idx="146">
                  <c:v>0.2920000000000002</c:v>
                </c:pt>
                <c:pt idx="147">
                  <c:v>0.29400000000000021</c:v>
                </c:pt>
                <c:pt idx="148">
                  <c:v>0.29600000000000021</c:v>
                </c:pt>
                <c:pt idx="149">
                  <c:v>0.29800000000000021</c:v>
                </c:pt>
                <c:pt idx="150">
                  <c:v>0.30000000000000021</c:v>
                </c:pt>
                <c:pt idx="151">
                  <c:v>0.30200000000000021</c:v>
                </c:pt>
                <c:pt idx="152">
                  <c:v>0.30400000000000021</c:v>
                </c:pt>
                <c:pt idx="153">
                  <c:v>0.30600000000000022</c:v>
                </c:pt>
                <c:pt idx="154">
                  <c:v>0.30800000000000022</c:v>
                </c:pt>
                <c:pt idx="155">
                  <c:v>0.31000000000000022</c:v>
                </c:pt>
                <c:pt idx="156">
                  <c:v>0.31200000000000022</c:v>
                </c:pt>
                <c:pt idx="157">
                  <c:v>0.31400000000000022</c:v>
                </c:pt>
                <c:pt idx="158">
                  <c:v>0.31600000000000023</c:v>
                </c:pt>
                <c:pt idx="159">
                  <c:v>0.31800000000000023</c:v>
                </c:pt>
                <c:pt idx="160">
                  <c:v>0.32000000000000023</c:v>
                </c:pt>
                <c:pt idx="161">
                  <c:v>0.32200000000000023</c:v>
                </c:pt>
                <c:pt idx="162">
                  <c:v>0.32400000000000023</c:v>
                </c:pt>
                <c:pt idx="163">
                  <c:v>0.32600000000000023</c:v>
                </c:pt>
                <c:pt idx="164">
                  <c:v>0.32800000000000024</c:v>
                </c:pt>
                <c:pt idx="165">
                  <c:v>0.33000000000000024</c:v>
                </c:pt>
                <c:pt idx="166">
                  <c:v>0.33200000000000024</c:v>
                </c:pt>
                <c:pt idx="167">
                  <c:v>0.33400000000000024</c:v>
                </c:pt>
                <c:pt idx="168">
                  <c:v>0.33600000000000024</c:v>
                </c:pt>
                <c:pt idx="169">
                  <c:v>0.33800000000000024</c:v>
                </c:pt>
                <c:pt idx="170">
                  <c:v>0.34000000000000025</c:v>
                </c:pt>
                <c:pt idx="171">
                  <c:v>0.34200000000000025</c:v>
                </c:pt>
                <c:pt idx="172">
                  <c:v>0.34400000000000025</c:v>
                </c:pt>
                <c:pt idx="173">
                  <c:v>0.34600000000000025</c:v>
                </c:pt>
                <c:pt idx="174">
                  <c:v>0.34800000000000025</c:v>
                </c:pt>
                <c:pt idx="175">
                  <c:v>0.35000000000000026</c:v>
                </c:pt>
                <c:pt idx="176">
                  <c:v>0.35200000000000026</c:v>
                </c:pt>
                <c:pt idx="177">
                  <c:v>0.35400000000000026</c:v>
                </c:pt>
                <c:pt idx="178">
                  <c:v>0.35600000000000026</c:v>
                </c:pt>
                <c:pt idx="179">
                  <c:v>0.35800000000000026</c:v>
                </c:pt>
                <c:pt idx="180">
                  <c:v>0.36000000000000026</c:v>
                </c:pt>
                <c:pt idx="181">
                  <c:v>0.36200000000000027</c:v>
                </c:pt>
                <c:pt idx="182">
                  <c:v>0.36400000000000027</c:v>
                </c:pt>
                <c:pt idx="183">
                  <c:v>0.36600000000000027</c:v>
                </c:pt>
                <c:pt idx="184">
                  <c:v>0.36800000000000027</c:v>
                </c:pt>
                <c:pt idx="185">
                  <c:v>0.37000000000000027</c:v>
                </c:pt>
                <c:pt idx="186">
                  <c:v>0.37200000000000027</c:v>
                </c:pt>
                <c:pt idx="187">
                  <c:v>0.37400000000000028</c:v>
                </c:pt>
                <c:pt idx="188">
                  <c:v>0.37600000000000028</c:v>
                </c:pt>
                <c:pt idx="189">
                  <c:v>0.37800000000000028</c:v>
                </c:pt>
                <c:pt idx="190">
                  <c:v>0.38000000000000028</c:v>
                </c:pt>
                <c:pt idx="191">
                  <c:v>0.38200000000000028</c:v>
                </c:pt>
                <c:pt idx="192">
                  <c:v>0.38400000000000029</c:v>
                </c:pt>
                <c:pt idx="193">
                  <c:v>0.38600000000000029</c:v>
                </c:pt>
                <c:pt idx="194">
                  <c:v>0.38800000000000029</c:v>
                </c:pt>
                <c:pt idx="195">
                  <c:v>0.39000000000000029</c:v>
                </c:pt>
                <c:pt idx="196">
                  <c:v>0.39200000000000029</c:v>
                </c:pt>
                <c:pt idx="197">
                  <c:v>0.39400000000000029</c:v>
                </c:pt>
                <c:pt idx="198">
                  <c:v>0.3960000000000003</c:v>
                </c:pt>
                <c:pt idx="199">
                  <c:v>0.3980000000000003</c:v>
                </c:pt>
                <c:pt idx="200">
                  <c:v>0.4000000000000003</c:v>
                </c:pt>
              </c:numCache>
            </c:numRef>
          </c:xVal>
          <c:yVal>
            <c:numRef>
              <c:f>'Do NOT Touch'!$AB$2:$AB$202</c:f>
              <c:numCache>
                <c:formatCode>General</c:formatCode>
                <c:ptCount val="201"/>
                <c:pt idx="0">
                  <c:v>0</c:v>
                </c:pt>
                <c:pt idx="1">
                  <c:v>4</c:v>
                </c:pt>
                <c:pt idx="2">
                  <c:v>8</c:v>
                </c:pt>
                <c:pt idx="3">
                  <c:v>12</c:v>
                </c:pt>
                <c:pt idx="4">
                  <c:v>16</c:v>
                </c:pt>
                <c:pt idx="5">
                  <c:v>20</c:v>
                </c:pt>
                <c:pt idx="6">
                  <c:v>24</c:v>
                </c:pt>
                <c:pt idx="7">
                  <c:v>28</c:v>
                </c:pt>
                <c:pt idx="8">
                  <c:v>32</c:v>
                </c:pt>
                <c:pt idx="9">
                  <c:v>36</c:v>
                </c:pt>
                <c:pt idx="10">
                  <c:v>40</c:v>
                </c:pt>
                <c:pt idx="11">
                  <c:v>44</c:v>
                </c:pt>
                <c:pt idx="12">
                  <c:v>48</c:v>
                </c:pt>
                <c:pt idx="13">
                  <c:v>52</c:v>
                </c:pt>
                <c:pt idx="14">
                  <c:v>56</c:v>
                </c:pt>
                <c:pt idx="15">
                  <c:v>60</c:v>
                </c:pt>
                <c:pt idx="16">
                  <c:v>64</c:v>
                </c:pt>
                <c:pt idx="17">
                  <c:v>68</c:v>
                </c:pt>
                <c:pt idx="18">
                  <c:v>72</c:v>
                </c:pt>
                <c:pt idx="19">
                  <c:v>76</c:v>
                </c:pt>
                <c:pt idx="20">
                  <c:v>80</c:v>
                </c:pt>
                <c:pt idx="21">
                  <c:v>84</c:v>
                </c:pt>
                <c:pt idx="22">
                  <c:v>88</c:v>
                </c:pt>
                <c:pt idx="23">
                  <c:v>92</c:v>
                </c:pt>
                <c:pt idx="24">
                  <c:v>96</c:v>
                </c:pt>
                <c:pt idx="25">
                  <c:v>100</c:v>
                </c:pt>
                <c:pt idx="26">
                  <c:v>104</c:v>
                </c:pt>
                <c:pt idx="27">
                  <c:v>108</c:v>
                </c:pt>
                <c:pt idx="28">
                  <c:v>112</c:v>
                </c:pt>
                <c:pt idx="29">
                  <c:v>116</c:v>
                </c:pt>
                <c:pt idx="30">
                  <c:v>120</c:v>
                </c:pt>
                <c:pt idx="31">
                  <c:v>124</c:v>
                </c:pt>
                <c:pt idx="32">
                  <c:v>128</c:v>
                </c:pt>
                <c:pt idx="33">
                  <c:v>132</c:v>
                </c:pt>
                <c:pt idx="34">
                  <c:v>136</c:v>
                </c:pt>
                <c:pt idx="35">
                  <c:v>140</c:v>
                </c:pt>
                <c:pt idx="36">
                  <c:v>144</c:v>
                </c:pt>
                <c:pt idx="37">
                  <c:v>148</c:v>
                </c:pt>
                <c:pt idx="38">
                  <c:v>152</c:v>
                </c:pt>
                <c:pt idx="39">
                  <c:v>156</c:v>
                </c:pt>
                <c:pt idx="40">
                  <c:v>160</c:v>
                </c:pt>
                <c:pt idx="41">
                  <c:v>164</c:v>
                </c:pt>
                <c:pt idx="42">
                  <c:v>168</c:v>
                </c:pt>
                <c:pt idx="43">
                  <c:v>172</c:v>
                </c:pt>
                <c:pt idx="44">
                  <c:v>176</c:v>
                </c:pt>
                <c:pt idx="45">
                  <c:v>180</c:v>
                </c:pt>
                <c:pt idx="46">
                  <c:v>184</c:v>
                </c:pt>
                <c:pt idx="47">
                  <c:v>188</c:v>
                </c:pt>
                <c:pt idx="48">
                  <c:v>192</c:v>
                </c:pt>
                <c:pt idx="49">
                  <c:v>196</c:v>
                </c:pt>
                <c:pt idx="50">
                  <c:v>200</c:v>
                </c:pt>
                <c:pt idx="51">
                  <c:v>204</c:v>
                </c:pt>
                <c:pt idx="52">
                  <c:v>208</c:v>
                </c:pt>
                <c:pt idx="53">
                  <c:v>212</c:v>
                </c:pt>
                <c:pt idx="54">
                  <c:v>216</c:v>
                </c:pt>
                <c:pt idx="55">
                  <c:v>220</c:v>
                </c:pt>
                <c:pt idx="56">
                  <c:v>224</c:v>
                </c:pt>
                <c:pt idx="57">
                  <c:v>228</c:v>
                </c:pt>
                <c:pt idx="58">
                  <c:v>232</c:v>
                </c:pt>
                <c:pt idx="59">
                  <c:v>236</c:v>
                </c:pt>
                <c:pt idx="60">
                  <c:v>240</c:v>
                </c:pt>
                <c:pt idx="61">
                  <c:v>244</c:v>
                </c:pt>
                <c:pt idx="62">
                  <c:v>248</c:v>
                </c:pt>
                <c:pt idx="63">
                  <c:v>252</c:v>
                </c:pt>
                <c:pt idx="64">
                  <c:v>256</c:v>
                </c:pt>
                <c:pt idx="65">
                  <c:v>260</c:v>
                </c:pt>
                <c:pt idx="66">
                  <c:v>264</c:v>
                </c:pt>
                <c:pt idx="67">
                  <c:v>268</c:v>
                </c:pt>
                <c:pt idx="68">
                  <c:v>272</c:v>
                </c:pt>
                <c:pt idx="69">
                  <c:v>276</c:v>
                </c:pt>
                <c:pt idx="70">
                  <c:v>280</c:v>
                </c:pt>
                <c:pt idx="71">
                  <c:v>284</c:v>
                </c:pt>
                <c:pt idx="72">
                  <c:v>288</c:v>
                </c:pt>
                <c:pt idx="73">
                  <c:v>292</c:v>
                </c:pt>
                <c:pt idx="74">
                  <c:v>296</c:v>
                </c:pt>
                <c:pt idx="75">
                  <c:v>300</c:v>
                </c:pt>
                <c:pt idx="76">
                  <c:v>304</c:v>
                </c:pt>
                <c:pt idx="77">
                  <c:v>308</c:v>
                </c:pt>
                <c:pt idx="78">
                  <c:v>312</c:v>
                </c:pt>
                <c:pt idx="79">
                  <c:v>316</c:v>
                </c:pt>
                <c:pt idx="80">
                  <c:v>320</c:v>
                </c:pt>
                <c:pt idx="81">
                  <c:v>324</c:v>
                </c:pt>
                <c:pt idx="82">
                  <c:v>328</c:v>
                </c:pt>
                <c:pt idx="83">
                  <c:v>332</c:v>
                </c:pt>
                <c:pt idx="84">
                  <c:v>336</c:v>
                </c:pt>
                <c:pt idx="85">
                  <c:v>340</c:v>
                </c:pt>
                <c:pt idx="86">
                  <c:v>344</c:v>
                </c:pt>
                <c:pt idx="87">
                  <c:v>348</c:v>
                </c:pt>
                <c:pt idx="88">
                  <c:v>352</c:v>
                </c:pt>
                <c:pt idx="89">
                  <c:v>356</c:v>
                </c:pt>
                <c:pt idx="90">
                  <c:v>360</c:v>
                </c:pt>
                <c:pt idx="91">
                  <c:v>364</c:v>
                </c:pt>
                <c:pt idx="92">
                  <c:v>368</c:v>
                </c:pt>
                <c:pt idx="93">
                  <c:v>372</c:v>
                </c:pt>
                <c:pt idx="94">
                  <c:v>376</c:v>
                </c:pt>
                <c:pt idx="95">
                  <c:v>380</c:v>
                </c:pt>
                <c:pt idx="96">
                  <c:v>384</c:v>
                </c:pt>
                <c:pt idx="97">
                  <c:v>388</c:v>
                </c:pt>
                <c:pt idx="98">
                  <c:v>392</c:v>
                </c:pt>
                <c:pt idx="99">
                  <c:v>396</c:v>
                </c:pt>
                <c:pt idx="100">
                  <c:v>400</c:v>
                </c:pt>
                <c:pt idx="101">
                  <c:v>404</c:v>
                </c:pt>
                <c:pt idx="102">
                  <c:v>408</c:v>
                </c:pt>
                <c:pt idx="103">
                  <c:v>412</c:v>
                </c:pt>
                <c:pt idx="104">
                  <c:v>416</c:v>
                </c:pt>
                <c:pt idx="105">
                  <c:v>420</c:v>
                </c:pt>
                <c:pt idx="106">
                  <c:v>424</c:v>
                </c:pt>
                <c:pt idx="107">
                  <c:v>428</c:v>
                </c:pt>
                <c:pt idx="108">
                  <c:v>432</c:v>
                </c:pt>
                <c:pt idx="109">
                  <c:v>436</c:v>
                </c:pt>
                <c:pt idx="110">
                  <c:v>440</c:v>
                </c:pt>
                <c:pt idx="111">
                  <c:v>444</c:v>
                </c:pt>
                <c:pt idx="112">
                  <c:v>448</c:v>
                </c:pt>
                <c:pt idx="113">
                  <c:v>452</c:v>
                </c:pt>
                <c:pt idx="114">
                  <c:v>456</c:v>
                </c:pt>
                <c:pt idx="115">
                  <c:v>460</c:v>
                </c:pt>
                <c:pt idx="116">
                  <c:v>464</c:v>
                </c:pt>
                <c:pt idx="117">
                  <c:v>468</c:v>
                </c:pt>
                <c:pt idx="118">
                  <c:v>472</c:v>
                </c:pt>
                <c:pt idx="119">
                  <c:v>476</c:v>
                </c:pt>
                <c:pt idx="120">
                  <c:v>480</c:v>
                </c:pt>
                <c:pt idx="121">
                  <c:v>484</c:v>
                </c:pt>
                <c:pt idx="122">
                  <c:v>488</c:v>
                </c:pt>
                <c:pt idx="123">
                  <c:v>492</c:v>
                </c:pt>
                <c:pt idx="124">
                  <c:v>496</c:v>
                </c:pt>
                <c:pt idx="125">
                  <c:v>500</c:v>
                </c:pt>
                <c:pt idx="126">
                  <c:v>504</c:v>
                </c:pt>
                <c:pt idx="127">
                  <c:v>508</c:v>
                </c:pt>
                <c:pt idx="128">
                  <c:v>512</c:v>
                </c:pt>
                <c:pt idx="129">
                  <c:v>516</c:v>
                </c:pt>
                <c:pt idx="130">
                  <c:v>520</c:v>
                </c:pt>
                <c:pt idx="131">
                  <c:v>524</c:v>
                </c:pt>
                <c:pt idx="132">
                  <c:v>528</c:v>
                </c:pt>
                <c:pt idx="133">
                  <c:v>532</c:v>
                </c:pt>
                <c:pt idx="134">
                  <c:v>536</c:v>
                </c:pt>
                <c:pt idx="135">
                  <c:v>540</c:v>
                </c:pt>
                <c:pt idx="136">
                  <c:v>544</c:v>
                </c:pt>
                <c:pt idx="137">
                  <c:v>548</c:v>
                </c:pt>
                <c:pt idx="138">
                  <c:v>552</c:v>
                </c:pt>
                <c:pt idx="139">
                  <c:v>556</c:v>
                </c:pt>
                <c:pt idx="140">
                  <c:v>560</c:v>
                </c:pt>
                <c:pt idx="141">
                  <c:v>564</c:v>
                </c:pt>
                <c:pt idx="142">
                  <c:v>568</c:v>
                </c:pt>
                <c:pt idx="143">
                  <c:v>572</c:v>
                </c:pt>
                <c:pt idx="144">
                  <c:v>576</c:v>
                </c:pt>
                <c:pt idx="145">
                  <c:v>580</c:v>
                </c:pt>
                <c:pt idx="146">
                  <c:v>584</c:v>
                </c:pt>
                <c:pt idx="147">
                  <c:v>588</c:v>
                </c:pt>
                <c:pt idx="148">
                  <c:v>592</c:v>
                </c:pt>
                <c:pt idx="149">
                  <c:v>596</c:v>
                </c:pt>
                <c:pt idx="150">
                  <c:v>600</c:v>
                </c:pt>
                <c:pt idx="151">
                  <c:v>604</c:v>
                </c:pt>
                <c:pt idx="152">
                  <c:v>608</c:v>
                </c:pt>
                <c:pt idx="153">
                  <c:v>612</c:v>
                </c:pt>
                <c:pt idx="154">
                  <c:v>616</c:v>
                </c:pt>
                <c:pt idx="155">
                  <c:v>620</c:v>
                </c:pt>
                <c:pt idx="156">
                  <c:v>624</c:v>
                </c:pt>
                <c:pt idx="157">
                  <c:v>628</c:v>
                </c:pt>
                <c:pt idx="158">
                  <c:v>632</c:v>
                </c:pt>
                <c:pt idx="159">
                  <c:v>636</c:v>
                </c:pt>
                <c:pt idx="160">
                  <c:v>640</c:v>
                </c:pt>
                <c:pt idx="161">
                  <c:v>644</c:v>
                </c:pt>
                <c:pt idx="162">
                  <c:v>648</c:v>
                </c:pt>
                <c:pt idx="163">
                  <c:v>652</c:v>
                </c:pt>
                <c:pt idx="164">
                  <c:v>656</c:v>
                </c:pt>
                <c:pt idx="165">
                  <c:v>660</c:v>
                </c:pt>
                <c:pt idx="166">
                  <c:v>664</c:v>
                </c:pt>
                <c:pt idx="167">
                  <c:v>668</c:v>
                </c:pt>
                <c:pt idx="168">
                  <c:v>672</c:v>
                </c:pt>
                <c:pt idx="169">
                  <c:v>676</c:v>
                </c:pt>
                <c:pt idx="170">
                  <c:v>680</c:v>
                </c:pt>
                <c:pt idx="171">
                  <c:v>684</c:v>
                </c:pt>
                <c:pt idx="172">
                  <c:v>688</c:v>
                </c:pt>
                <c:pt idx="173">
                  <c:v>692</c:v>
                </c:pt>
                <c:pt idx="174">
                  <c:v>696</c:v>
                </c:pt>
                <c:pt idx="175">
                  <c:v>700</c:v>
                </c:pt>
                <c:pt idx="176">
                  <c:v>704</c:v>
                </c:pt>
                <c:pt idx="177">
                  <c:v>708</c:v>
                </c:pt>
                <c:pt idx="178">
                  <c:v>712</c:v>
                </c:pt>
                <c:pt idx="179">
                  <c:v>716</c:v>
                </c:pt>
                <c:pt idx="180">
                  <c:v>720</c:v>
                </c:pt>
                <c:pt idx="181">
                  <c:v>724</c:v>
                </c:pt>
                <c:pt idx="182">
                  <c:v>728</c:v>
                </c:pt>
                <c:pt idx="183">
                  <c:v>732</c:v>
                </c:pt>
                <c:pt idx="184">
                  <c:v>736</c:v>
                </c:pt>
                <c:pt idx="185">
                  <c:v>740</c:v>
                </c:pt>
                <c:pt idx="186">
                  <c:v>744</c:v>
                </c:pt>
                <c:pt idx="187">
                  <c:v>748</c:v>
                </c:pt>
                <c:pt idx="188">
                  <c:v>752</c:v>
                </c:pt>
                <c:pt idx="189">
                  <c:v>756</c:v>
                </c:pt>
                <c:pt idx="190">
                  <c:v>760</c:v>
                </c:pt>
                <c:pt idx="191">
                  <c:v>764</c:v>
                </c:pt>
                <c:pt idx="192">
                  <c:v>768</c:v>
                </c:pt>
                <c:pt idx="193">
                  <c:v>772</c:v>
                </c:pt>
                <c:pt idx="194">
                  <c:v>776</c:v>
                </c:pt>
                <c:pt idx="195">
                  <c:v>780</c:v>
                </c:pt>
                <c:pt idx="196">
                  <c:v>784</c:v>
                </c:pt>
                <c:pt idx="197">
                  <c:v>788</c:v>
                </c:pt>
                <c:pt idx="198">
                  <c:v>792</c:v>
                </c:pt>
                <c:pt idx="199">
                  <c:v>796</c:v>
                </c:pt>
                <c:pt idx="200">
                  <c:v>800</c:v>
                </c:pt>
              </c:numCache>
            </c:numRef>
          </c:yVal>
          <c:smooth val="0"/>
          <c:extLst>
            <c:ext xmlns:c16="http://schemas.microsoft.com/office/drawing/2014/chart" uri="{C3380CC4-5D6E-409C-BE32-E72D297353CC}">
              <c16:uniqueId val="{00000000-68AD-4579-B9D2-992927E1D5F4}"/>
            </c:ext>
          </c:extLst>
        </c:ser>
        <c:dLbls>
          <c:showLegendKey val="0"/>
          <c:showVal val="0"/>
          <c:showCatName val="0"/>
          <c:showSerName val="0"/>
          <c:showPercent val="0"/>
          <c:showBubbleSize val="0"/>
        </c:dLbls>
        <c:axId val="260980143"/>
        <c:axId val="2037344591"/>
      </c:scatterChart>
      <c:valAx>
        <c:axId val="26098014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(seconds)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344591"/>
        <c:crosses val="autoZero"/>
        <c:crossBetween val="midCat"/>
      </c:valAx>
      <c:valAx>
        <c:axId val="20373445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Vcapacitor (V)</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980143"/>
        <c:crosses val="autoZero"/>
        <c:crossBetween val="midCat"/>
      </c:valAx>
      <c:spPr>
        <a:noFill/>
        <a:ln>
          <a:noFill/>
        </a:ln>
        <a:effectLst/>
      </c:spPr>
    </c:plotArea>
    <c:legend>
      <c:legendPos val="r"/>
      <c:layout>
        <c:manualLayout>
          <c:xMode val="edge"/>
          <c:yMode val="edge"/>
          <c:x val="0.60677299952890507"/>
          <c:y val="0.56295746606604613"/>
          <c:w val="0.17666087324497104"/>
          <c:h val="3.9929290832811354E-2"/>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940394</xdr:colOff>
      <xdr:row>0</xdr:row>
      <xdr:rowOff>0</xdr:rowOff>
    </xdr:from>
    <xdr:to>
      <xdr:col>3</xdr:col>
      <xdr:colOff>8043998</xdr:colOff>
      <xdr:row>15</xdr:row>
      <xdr:rowOff>233155</xdr:rowOff>
    </xdr:to>
    <xdr:pic>
      <xdr:nvPicPr>
        <xdr:cNvPr id="4" name="Graphic 3">
          <a:extLst>
            <a:ext uri="{FF2B5EF4-FFF2-40B4-BE49-F238E27FC236}">
              <a16:creationId xmlns:a16="http://schemas.microsoft.com/office/drawing/2014/main" id="{BE259103-7F72-4085-943C-57B061E9C8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980111" y="0"/>
          <a:ext cx="7103604" cy="3660913"/>
        </a:xfrm>
        <a:prstGeom prst="rect">
          <a:avLst/>
        </a:prstGeom>
      </xdr:spPr>
    </xdr:pic>
    <xdr:clientData/>
  </xdr:twoCellAnchor>
  <xdr:twoCellAnchor>
    <xdr:from>
      <xdr:col>3</xdr:col>
      <xdr:colOff>6120849</xdr:colOff>
      <xdr:row>15</xdr:row>
      <xdr:rowOff>99383</xdr:rowOff>
    </xdr:from>
    <xdr:to>
      <xdr:col>5</xdr:col>
      <xdr:colOff>1035327</xdr:colOff>
      <xdr:row>36</xdr:row>
      <xdr:rowOff>16565</xdr:rowOff>
    </xdr:to>
    <xdr:graphicFrame macro="">
      <xdr:nvGraphicFramePr>
        <xdr:cNvPr id="7" name="Chart 6">
          <a:extLst>
            <a:ext uri="{FF2B5EF4-FFF2-40B4-BE49-F238E27FC236}">
              <a16:creationId xmlns:a16="http://schemas.microsoft.com/office/drawing/2014/main" id="{24284DDB-BFB4-4A6B-B373-A3B2A4E3B2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190500</xdr:colOff>
      <xdr:row>15</xdr:row>
      <xdr:rowOff>99385</xdr:rowOff>
    </xdr:from>
    <xdr:to>
      <xdr:col>3</xdr:col>
      <xdr:colOff>6062870</xdr:colOff>
      <xdr:row>36</xdr:row>
      <xdr:rowOff>8274</xdr:rowOff>
    </xdr:to>
    <xdr:graphicFrame macro="">
      <xdr:nvGraphicFramePr>
        <xdr:cNvPr id="6" name="Chart 5">
          <a:extLst>
            <a:ext uri="{FF2B5EF4-FFF2-40B4-BE49-F238E27FC236}">
              <a16:creationId xmlns:a16="http://schemas.microsoft.com/office/drawing/2014/main" id="{740AAE95-F23D-40FA-BDF0-79BC68651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123826</xdr:colOff>
      <xdr:row>0</xdr:row>
      <xdr:rowOff>119062</xdr:rowOff>
    </xdr:from>
    <xdr:to>
      <xdr:col>12</xdr:col>
      <xdr:colOff>3733800</xdr:colOff>
      <xdr:row>28</xdr:row>
      <xdr:rowOff>85725</xdr:rowOff>
    </xdr:to>
    <xdr:graphicFrame macro="">
      <xdr:nvGraphicFramePr>
        <xdr:cNvPr id="2" name="Chart 1">
          <a:extLst>
            <a:ext uri="{FF2B5EF4-FFF2-40B4-BE49-F238E27FC236}">
              <a16:creationId xmlns:a16="http://schemas.microsoft.com/office/drawing/2014/main" id="{0D604DF5-3CCE-4460-98CE-E5115D6F8F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35290</xdr:colOff>
      <xdr:row>73</xdr:row>
      <xdr:rowOff>28575</xdr:rowOff>
    </xdr:from>
    <xdr:to>
      <xdr:col>15</xdr:col>
      <xdr:colOff>342900</xdr:colOff>
      <xdr:row>103</xdr:row>
      <xdr:rowOff>123825</xdr:rowOff>
    </xdr:to>
    <xdr:pic>
      <xdr:nvPicPr>
        <xdr:cNvPr id="3" name="Picture 2">
          <a:extLst>
            <a:ext uri="{FF2B5EF4-FFF2-40B4-BE49-F238E27FC236}">
              <a16:creationId xmlns:a16="http://schemas.microsoft.com/office/drawing/2014/main" id="{FDAA9568-0161-4AC7-B720-94775768C3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9465" y="14039850"/>
          <a:ext cx="7508510" cy="581025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3895725</xdr:colOff>
      <xdr:row>0</xdr:row>
      <xdr:rowOff>109537</xdr:rowOff>
    </xdr:from>
    <xdr:to>
      <xdr:col>20</xdr:col>
      <xdr:colOff>342900</xdr:colOff>
      <xdr:row>28</xdr:row>
      <xdr:rowOff>76200</xdr:rowOff>
    </xdr:to>
    <xdr:graphicFrame macro="">
      <xdr:nvGraphicFramePr>
        <xdr:cNvPr id="4" name="Chart 3">
          <a:extLst>
            <a:ext uri="{FF2B5EF4-FFF2-40B4-BE49-F238E27FC236}">
              <a16:creationId xmlns:a16="http://schemas.microsoft.com/office/drawing/2014/main" id="{18D6E384-1FDF-44A2-9B00-6DEA63C64B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B1970-72D8-4A44-8AF4-15A9864A0EE2}">
  <dimension ref="A1:H50"/>
  <sheetViews>
    <sheetView showGridLines="0" tabSelected="1" zoomScaleNormal="100" workbookViewId="0"/>
  </sheetViews>
  <sheetFormatPr defaultRowHeight="15" x14ac:dyDescent="0.25"/>
  <cols>
    <col min="1" max="1" width="27.85546875" style="4" bestFit="1" customWidth="1"/>
    <col min="2" max="2" width="12" bestFit="1" customWidth="1"/>
    <col min="3" max="3" width="5.7109375" bestFit="1" customWidth="1"/>
    <col min="4" max="4" width="157.42578125" bestFit="1" customWidth="1"/>
    <col min="5" max="5" width="9.5703125" bestFit="1" customWidth="1"/>
    <col min="6" max="6" width="22" bestFit="1" customWidth="1"/>
    <col min="7" max="7" width="18.7109375" bestFit="1" customWidth="1"/>
  </cols>
  <sheetData>
    <row r="1" spans="1:8" ht="15.75" thickBot="1" x14ac:dyDescent="0.3">
      <c r="A1" s="40" t="s">
        <v>17</v>
      </c>
      <c r="B1" s="41" t="s">
        <v>18</v>
      </c>
      <c r="C1" s="42" t="s">
        <v>19</v>
      </c>
      <c r="D1" s="55"/>
      <c r="E1" s="61" t="s">
        <v>69</v>
      </c>
      <c r="F1" s="61"/>
      <c r="G1" s="17"/>
      <c r="H1" s="17"/>
    </row>
    <row r="2" spans="1:8" ht="18" x14ac:dyDescent="0.25">
      <c r="A2" s="30" t="s">
        <v>87</v>
      </c>
      <c r="B2" s="130">
        <v>800</v>
      </c>
      <c r="C2" s="43" t="s">
        <v>0</v>
      </c>
      <c r="D2" s="56"/>
      <c r="E2" s="64" t="s">
        <v>65</v>
      </c>
      <c r="F2" s="64"/>
      <c r="G2" s="17"/>
      <c r="H2" s="17"/>
    </row>
    <row r="3" spans="1:8" ht="18" x14ac:dyDescent="0.35">
      <c r="A3" s="31" t="s">
        <v>88</v>
      </c>
      <c r="B3" s="131">
        <v>0.4</v>
      </c>
      <c r="C3" s="44" t="s">
        <v>21</v>
      </c>
      <c r="D3" s="56"/>
      <c r="E3" s="65" t="s">
        <v>66</v>
      </c>
      <c r="F3" s="65"/>
      <c r="G3" s="17"/>
      <c r="H3" s="17"/>
    </row>
    <row r="4" spans="1:8" ht="18" x14ac:dyDescent="0.35">
      <c r="A4" s="31" t="s">
        <v>89</v>
      </c>
      <c r="B4" s="131">
        <v>2E-3</v>
      </c>
      <c r="C4" s="44" t="s">
        <v>23</v>
      </c>
      <c r="D4" s="56"/>
      <c r="E4" s="66" t="s">
        <v>67</v>
      </c>
      <c r="F4" s="66"/>
    </row>
    <row r="5" spans="1:8" ht="18" x14ac:dyDescent="0.35">
      <c r="A5" s="25" t="s">
        <v>90</v>
      </c>
      <c r="B5" s="19">
        <f>B4*B2</f>
        <v>1.6</v>
      </c>
      <c r="C5" s="26" t="s">
        <v>22</v>
      </c>
      <c r="D5" s="56"/>
      <c r="E5" s="67" t="s">
        <v>68</v>
      </c>
      <c r="F5" s="67"/>
    </row>
    <row r="6" spans="1:8" ht="18.75" thickBot="1" x14ac:dyDescent="0.4">
      <c r="A6" s="27" t="s">
        <v>91</v>
      </c>
      <c r="B6" s="20">
        <f>B5/B3</f>
        <v>4</v>
      </c>
      <c r="C6" s="28" t="s">
        <v>4</v>
      </c>
      <c r="D6" s="56"/>
    </row>
    <row r="7" spans="1:8" x14ac:dyDescent="0.25">
      <c r="A7" s="24" t="s">
        <v>53</v>
      </c>
      <c r="B7" s="132">
        <v>5.5999999999999995E-4</v>
      </c>
      <c r="C7" s="43" t="s">
        <v>2</v>
      </c>
      <c r="D7" s="56"/>
      <c r="E7" s="60" t="s">
        <v>70</v>
      </c>
      <c r="F7" s="60"/>
      <c r="G7" s="60"/>
    </row>
    <row r="8" spans="1:8" ht="18.75" x14ac:dyDescent="0.35">
      <c r="A8" s="31" t="s">
        <v>92</v>
      </c>
      <c r="B8" s="131">
        <v>7.5</v>
      </c>
      <c r="C8" s="44" t="s">
        <v>4</v>
      </c>
      <c r="D8" s="56"/>
      <c r="E8" s="62" t="s">
        <v>71</v>
      </c>
      <c r="F8" s="62"/>
      <c r="G8" s="62"/>
    </row>
    <row r="9" spans="1:8" ht="18.75" x14ac:dyDescent="0.35">
      <c r="A9" s="32" t="s">
        <v>93</v>
      </c>
      <c r="B9" s="133">
        <v>0.5</v>
      </c>
      <c r="C9" s="33" t="s">
        <v>4</v>
      </c>
      <c r="D9" s="56"/>
      <c r="E9" s="62" t="s">
        <v>72</v>
      </c>
      <c r="F9" s="62"/>
      <c r="G9" s="62"/>
    </row>
    <row r="10" spans="1:8" ht="18" customHeight="1" x14ac:dyDescent="0.35">
      <c r="A10" s="32" t="s">
        <v>94</v>
      </c>
      <c r="B10" s="134">
        <v>2.1999999999999999E-2</v>
      </c>
      <c r="C10" s="33" t="s">
        <v>0</v>
      </c>
      <c r="D10" s="56"/>
      <c r="E10" s="63" t="s">
        <v>73</v>
      </c>
      <c r="F10" s="63"/>
      <c r="G10" s="63"/>
    </row>
    <row r="11" spans="1:8" ht="18" x14ac:dyDescent="0.35">
      <c r="A11" s="32" t="s">
        <v>95</v>
      </c>
      <c r="B11" s="135">
        <v>1.25</v>
      </c>
      <c r="C11" s="33" t="s">
        <v>0</v>
      </c>
      <c r="D11" s="56"/>
      <c r="E11" s="63"/>
      <c r="F11" s="63"/>
      <c r="G11" s="63"/>
    </row>
    <row r="12" spans="1:8" ht="18" x14ac:dyDescent="0.35">
      <c r="A12" s="45" t="s">
        <v>96</v>
      </c>
      <c r="B12" s="21">
        <f>B8-B9</f>
        <v>7</v>
      </c>
      <c r="C12" s="37" t="s">
        <v>4</v>
      </c>
      <c r="D12" s="56"/>
      <c r="E12" s="63"/>
      <c r="F12" s="63"/>
      <c r="G12" s="63"/>
    </row>
    <row r="13" spans="1:8" ht="18" x14ac:dyDescent="0.35">
      <c r="A13" s="25" t="s">
        <v>97</v>
      </c>
      <c r="B13" s="22">
        <f>(B12/2)+(B9)</f>
        <v>4</v>
      </c>
      <c r="C13" s="26" t="s">
        <v>4</v>
      </c>
      <c r="D13" s="57"/>
      <c r="E13" s="63"/>
      <c r="F13" s="63"/>
      <c r="G13" s="63"/>
    </row>
    <row r="14" spans="1:8" ht="18" x14ac:dyDescent="0.35">
      <c r="A14" s="25" t="s">
        <v>98</v>
      </c>
      <c r="B14" s="19">
        <f>'Do NOT Touch'!F11</f>
        <v>1010.2879857110596</v>
      </c>
      <c r="C14" s="26" t="s">
        <v>13</v>
      </c>
      <c r="D14" s="57"/>
    </row>
    <row r="15" spans="1:8" ht="18" x14ac:dyDescent="0.35">
      <c r="A15" s="25" t="s">
        <v>99</v>
      </c>
      <c r="B15" s="19">
        <f>'Do NOT Touch'!F12</f>
        <v>51099.534294048404</v>
      </c>
      <c r="C15" s="26" t="s">
        <v>13</v>
      </c>
      <c r="D15" s="54" t="str">
        <f>IF(B15&gt;B16, "Try one of the following: Increase L, Increase Rbottom, Reduce Ivalley, reduce charge current by increasing charge time, or choose bias supply that can supply more current.", "")</f>
        <v/>
      </c>
      <c r="E15" s="38"/>
    </row>
    <row r="16" spans="1:8" ht="18.75" thickBot="1" x14ac:dyDescent="0.4">
      <c r="A16" s="34" t="s">
        <v>104</v>
      </c>
      <c r="B16" s="23">
        <f>B37/B36</f>
        <v>93490.29535864979</v>
      </c>
      <c r="C16" s="35" t="s">
        <v>13</v>
      </c>
      <c r="D16" s="57"/>
    </row>
    <row r="17" spans="1:7" ht="18" x14ac:dyDescent="0.35">
      <c r="A17" s="24" t="s">
        <v>100</v>
      </c>
      <c r="B17" s="132">
        <v>0.1</v>
      </c>
      <c r="C17" s="39" t="s">
        <v>51</v>
      </c>
      <c r="D17" s="56"/>
      <c r="E17" s="46"/>
    </row>
    <row r="18" spans="1:7" ht="18" x14ac:dyDescent="0.35">
      <c r="A18" s="25" t="s">
        <v>101</v>
      </c>
      <c r="B18" s="22">
        <f>(B13^2)*(B17)</f>
        <v>1.6</v>
      </c>
      <c r="C18" s="26" t="s">
        <v>25</v>
      </c>
      <c r="D18" s="57"/>
    </row>
    <row r="19" spans="1:7" ht="18" x14ac:dyDescent="0.35">
      <c r="A19" s="45" t="s">
        <v>102</v>
      </c>
      <c r="B19" s="22">
        <f>B9*B17</f>
        <v>0.05</v>
      </c>
      <c r="C19" s="26" t="s">
        <v>0</v>
      </c>
      <c r="D19" s="54" t="str">
        <f>IF(B19&lt;=B10, "This value needs to be higher than that in Cell B10; either increase the valley current in Cell B9 or increase the current sense resistor value in Cell B17", "")</f>
        <v/>
      </c>
      <c r="G19" s="7"/>
    </row>
    <row r="20" spans="1:7" ht="18.75" thickBot="1" x14ac:dyDescent="0.4">
      <c r="A20" s="27" t="s">
        <v>103</v>
      </c>
      <c r="B20" s="20">
        <f>B8*B17</f>
        <v>0.75</v>
      </c>
      <c r="C20" s="28" t="s">
        <v>0</v>
      </c>
      <c r="D20" s="58" t="str">
        <f>IF((B20+B10)&gt;=B21, "This value needs to be lower than that of Vs Comparator IC, by the amount in Cell B10.  Try lowering Rsense resistance value.", "")</f>
        <v/>
      </c>
      <c r="E20" s="7"/>
    </row>
    <row r="21" spans="1:7" ht="18" x14ac:dyDescent="0.35">
      <c r="A21" s="29" t="s">
        <v>85</v>
      </c>
      <c r="B21" s="136">
        <v>5</v>
      </c>
      <c r="C21" s="47" t="s">
        <v>0</v>
      </c>
      <c r="D21" s="56"/>
      <c r="E21" s="7"/>
    </row>
    <row r="22" spans="1:7" ht="18" x14ac:dyDescent="0.35">
      <c r="A22" s="31" t="s">
        <v>56</v>
      </c>
      <c r="B22" s="137">
        <v>2370</v>
      </c>
      <c r="C22" s="48" t="s">
        <v>51</v>
      </c>
      <c r="D22" s="56"/>
      <c r="E22" s="7"/>
    </row>
    <row r="23" spans="1:7" ht="18" x14ac:dyDescent="0.35">
      <c r="A23" s="25" t="s">
        <v>57</v>
      </c>
      <c r="B23" s="22">
        <f>'Do NOT Touch'!K64</f>
        <v>201449.99999999974</v>
      </c>
      <c r="C23" s="49" t="s">
        <v>51</v>
      </c>
      <c r="D23" s="57"/>
      <c r="E23" s="7"/>
    </row>
    <row r="24" spans="1:7" ht="18.75" thickBot="1" x14ac:dyDescent="0.4">
      <c r="A24" s="27" t="s">
        <v>58</v>
      </c>
      <c r="B24" s="20">
        <f>'Do NOT Touch'!K65</f>
        <v>14389.285714285716</v>
      </c>
      <c r="C24" s="50" t="s">
        <v>51</v>
      </c>
      <c r="D24" s="57"/>
      <c r="E24" s="7"/>
    </row>
    <row r="25" spans="1:7" ht="18" x14ac:dyDescent="0.35">
      <c r="A25" s="13" t="s">
        <v>80</v>
      </c>
      <c r="B25" s="136">
        <v>15</v>
      </c>
      <c r="C25" s="51" t="s">
        <v>0</v>
      </c>
      <c r="D25" s="59"/>
      <c r="E25" s="7"/>
    </row>
    <row r="26" spans="1:7" ht="18" x14ac:dyDescent="0.35">
      <c r="A26" s="14" t="s">
        <v>81</v>
      </c>
      <c r="B26" s="138">
        <v>7.5000000000000002E-4</v>
      </c>
      <c r="C26" s="9" t="s">
        <v>4</v>
      </c>
      <c r="D26" s="59"/>
      <c r="E26" s="7"/>
    </row>
    <row r="27" spans="1:7" ht="18" x14ac:dyDescent="0.35">
      <c r="A27" s="14" t="s">
        <v>105</v>
      </c>
      <c r="B27" s="138">
        <v>1.0000000000000001E-5</v>
      </c>
      <c r="C27" s="9" t="s">
        <v>4</v>
      </c>
      <c r="D27" s="59"/>
      <c r="E27" s="7"/>
    </row>
    <row r="28" spans="1:7" ht="18" x14ac:dyDescent="0.35">
      <c r="A28" s="14" t="s">
        <v>82</v>
      </c>
      <c r="B28" s="138">
        <v>8.3000000000000004E-2</v>
      </c>
      <c r="C28" s="9" t="s">
        <v>25</v>
      </c>
      <c r="D28" s="59"/>
      <c r="E28" s="7"/>
    </row>
    <row r="29" spans="1:7" ht="18" x14ac:dyDescent="0.35">
      <c r="A29" s="15" t="s">
        <v>83</v>
      </c>
      <c r="B29" s="36">
        <f>MIN(((B23*B24)/(B23+B24))+(B22), ((B22*B24)/(B22+B24))+(B23))</f>
        <v>15800</v>
      </c>
      <c r="C29" s="52" t="s">
        <v>51</v>
      </c>
      <c r="D29" s="59"/>
      <c r="E29" s="7"/>
    </row>
    <row r="30" spans="1:7" ht="18" x14ac:dyDescent="0.35">
      <c r="A30" s="15" t="s">
        <v>84</v>
      </c>
      <c r="B30" s="36">
        <f>B21/B29</f>
        <v>3.1645569620253165E-4</v>
      </c>
      <c r="C30" s="16" t="s">
        <v>4</v>
      </c>
      <c r="D30" s="59"/>
      <c r="E30" s="7"/>
    </row>
    <row r="31" spans="1:7" ht="18" x14ac:dyDescent="0.35">
      <c r="A31" s="11" t="s">
        <v>74</v>
      </c>
      <c r="B31" s="3">
        <f>B25*B26</f>
        <v>1.125E-2</v>
      </c>
      <c r="C31" s="5" t="s">
        <v>25</v>
      </c>
      <c r="D31" s="55"/>
      <c r="E31" s="7"/>
    </row>
    <row r="32" spans="1:7" ht="18" x14ac:dyDescent="0.35">
      <c r="A32" s="11" t="s">
        <v>86</v>
      </c>
      <c r="B32" s="3">
        <f>B21*B27</f>
        <v>5.0000000000000002E-5</v>
      </c>
      <c r="C32" s="5" t="s">
        <v>25</v>
      </c>
      <c r="D32" s="55"/>
      <c r="E32" s="7"/>
    </row>
    <row r="33" spans="1:5" ht="18" x14ac:dyDescent="0.35">
      <c r="A33" s="11" t="s">
        <v>75</v>
      </c>
      <c r="B33" s="3">
        <f>B21*B30</f>
        <v>1.5822784810126582E-3</v>
      </c>
      <c r="C33" s="5" t="s">
        <v>25</v>
      </c>
      <c r="D33" s="55"/>
      <c r="E33" s="7"/>
    </row>
    <row r="34" spans="1:5" ht="18" x14ac:dyDescent="0.35">
      <c r="A34" s="11" t="s">
        <v>76</v>
      </c>
      <c r="B34" s="3">
        <f>SUM(B31:B33)</f>
        <v>1.2882278481012657E-2</v>
      </c>
      <c r="C34" s="5" t="s">
        <v>25</v>
      </c>
      <c r="D34" s="55"/>
      <c r="E34" s="7"/>
    </row>
    <row r="35" spans="1:5" ht="18" x14ac:dyDescent="0.35">
      <c r="A35" s="11" t="s">
        <v>77</v>
      </c>
      <c r="B35" s="3">
        <f>B28-B34</f>
        <v>7.0117721518987347E-2</v>
      </c>
      <c r="C35" s="5" t="s">
        <v>25</v>
      </c>
      <c r="D35" s="58" t="str">
        <f>IF(B35&lt;=0, "Insufficient power supply capability of isolated bias supply to drive FET; choose comparator and/or driver ICs with lower supply currents, as well as higher resistor divider values to reduce current draw", "")</f>
        <v/>
      </c>
      <c r="E35" s="7"/>
    </row>
    <row r="36" spans="1:5" ht="18" x14ac:dyDescent="0.35">
      <c r="A36" s="10" t="s">
        <v>78</v>
      </c>
      <c r="B36" s="139">
        <v>4.9999999999999998E-8</v>
      </c>
      <c r="C36" s="53" t="s">
        <v>39</v>
      </c>
      <c r="D36" s="59"/>
      <c r="E36" s="7"/>
    </row>
    <row r="37" spans="1:5" ht="18.75" thickBot="1" x14ac:dyDescent="0.4">
      <c r="A37" s="12" t="s">
        <v>79</v>
      </c>
      <c r="B37" s="18">
        <f>B35/B25</f>
        <v>4.6745147679324896E-3</v>
      </c>
      <c r="C37" s="6" t="s">
        <v>4</v>
      </c>
      <c r="D37" s="7"/>
      <c r="E37" s="7"/>
    </row>
    <row r="43" spans="1:5" x14ac:dyDescent="0.25">
      <c r="A43"/>
    </row>
    <row r="46" spans="1:5" x14ac:dyDescent="0.25">
      <c r="A46"/>
    </row>
    <row r="47" spans="1:5" x14ac:dyDescent="0.25">
      <c r="A47"/>
    </row>
    <row r="48" spans="1:5" x14ac:dyDescent="0.25">
      <c r="A48"/>
    </row>
    <row r="49" spans="1:1" x14ac:dyDescent="0.25">
      <c r="A49"/>
    </row>
    <row r="50" spans="1:1" x14ac:dyDescent="0.25">
      <c r="A50"/>
    </row>
  </sheetData>
  <sheetProtection algorithmName="SHA-512" hashValue="Wx6yEPpf85CyWSGDXlvIaSOXsI0dQJJIoIOOkb+ijihi3LwYxkuui8b68dVBzkCzZWAvR/5WT9xT5RAB/GIGxA==" saltValue="WTaVy3l2bOctlQ3I4J9gDg==" spinCount="100000" sheet="1" objects="1" scenarios="1"/>
  <mergeCells count="8">
    <mergeCell ref="E1:F1"/>
    <mergeCell ref="E8:G8"/>
    <mergeCell ref="E9:G9"/>
    <mergeCell ref="E10:G13"/>
    <mergeCell ref="E2:F2"/>
    <mergeCell ref="E3:F3"/>
    <mergeCell ref="E4:F4"/>
    <mergeCell ref="E5:F5"/>
  </mergeCells>
  <conditionalFormatting sqref="B15">
    <cfRule type="expression" dxfId="6" priority="5">
      <formula>$B$15&gt;$B$16</formula>
    </cfRule>
  </conditionalFormatting>
  <conditionalFormatting sqref="B35">
    <cfRule type="expression" dxfId="5" priority="4">
      <formula>$B$35&lt;=0</formula>
    </cfRule>
  </conditionalFormatting>
  <conditionalFormatting sqref="B20">
    <cfRule type="expression" dxfId="4" priority="3">
      <formula>$B$20+$B$10&gt;=$B$21</formula>
    </cfRule>
  </conditionalFormatting>
  <conditionalFormatting sqref="B19">
    <cfRule type="expression" dxfId="3" priority="1">
      <formula>$B$19&lt;=$B$10</formula>
    </cfRule>
    <cfRule type="expression" dxfId="2" priority="2">
      <formula>$B$19&lt;=$B$10</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6B8A5-7A88-46A1-95D9-67DDE6125675}">
  <dimension ref="A1:AF202"/>
  <sheetViews>
    <sheetView showGridLines="0" zoomScale="85" zoomScaleNormal="85" workbookViewId="0">
      <selection activeCell="G10" sqref="G10"/>
    </sheetView>
  </sheetViews>
  <sheetFormatPr defaultRowHeight="15" x14ac:dyDescent="0.25"/>
  <cols>
    <col min="1" max="1" width="9.140625" style="1"/>
    <col min="2" max="2" width="12" style="1" bestFit="1" customWidth="1"/>
    <col min="3" max="3" width="10.85546875" style="1" bestFit="1" customWidth="1"/>
    <col min="4" max="4" width="9.5703125" bestFit="1" customWidth="1"/>
    <col min="5" max="5" width="19.5703125" style="2" bestFit="1" customWidth="1"/>
    <col min="6" max="6" width="12.42578125" style="1" customWidth="1"/>
    <col min="7" max="7" width="9.140625" style="1"/>
    <col min="10" max="10" width="10.28515625" bestFit="1" customWidth="1"/>
    <col min="11" max="11" width="9.5703125" bestFit="1" customWidth="1"/>
    <col min="12" max="12" width="6.140625" bestFit="1" customWidth="1"/>
    <col min="13" max="13" width="63.7109375" bestFit="1" customWidth="1"/>
    <col min="27" max="27" width="12" bestFit="1" customWidth="1"/>
  </cols>
  <sheetData>
    <row r="1" spans="1:32" ht="18.75" x14ac:dyDescent="0.3">
      <c r="A1" s="69" t="s">
        <v>8</v>
      </c>
      <c r="B1" s="69" t="s">
        <v>9</v>
      </c>
      <c r="C1" s="69" t="s">
        <v>10</v>
      </c>
      <c r="D1" s="69" t="s">
        <v>11</v>
      </c>
      <c r="E1" s="70" t="s">
        <v>49</v>
      </c>
      <c r="F1" s="71">
        <f>'Main Calc'!B2</f>
        <v>800</v>
      </c>
      <c r="G1" s="69" t="s">
        <v>0</v>
      </c>
      <c r="H1" s="72" t="s">
        <v>47</v>
      </c>
      <c r="I1" s="73"/>
      <c r="J1" s="74"/>
      <c r="K1" s="74"/>
      <c r="L1" s="74"/>
      <c r="M1" s="75"/>
      <c r="N1" s="74"/>
      <c r="O1" s="74"/>
      <c r="P1" s="74"/>
      <c r="Q1" s="74"/>
      <c r="R1" s="74"/>
      <c r="S1" s="74"/>
      <c r="T1" s="74"/>
      <c r="U1" s="74"/>
      <c r="V1" s="74"/>
      <c r="W1" s="74"/>
      <c r="X1" s="74"/>
      <c r="Y1" s="74"/>
      <c r="Z1" s="74"/>
      <c r="AA1" s="74" t="s">
        <v>54</v>
      </c>
      <c r="AB1" s="74" t="s">
        <v>55</v>
      </c>
      <c r="AC1" s="74" t="s">
        <v>62</v>
      </c>
      <c r="AD1" s="74" t="s">
        <v>22</v>
      </c>
      <c r="AE1" s="74" t="s">
        <v>63</v>
      </c>
      <c r="AF1" s="74" t="s">
        <v>64</v>
      </c>
    </row>
    <row r="2" spans="1:32" x14ac:dyDescent="0.25">
      <c r="A2" s="69">
        <f>$F$1/201</f>
        <v>3.9800995024875623</v>
      </c>
      <c r="B2" s="76">
        <f>($F$2*$F$7)/($F$1-A2)</f>
        <v>4.9244999999999992E-6</v>
      </c>
      <c r="C2" s="76">
        <f>($F$2*$F$7)/(A2+$F$5)</f>
        <v>7.4950772889417359E-4</v>
      </c>
      <c r="D2" s="77">
        <f>1/(B2+C2)</f>
        <v>1325.5001068363331</v>
      </c>
      <c r="E2" s="78" t="s">
        <v>1</v>
      </c>
      <c r="F2" s="79">
        <f>'Main Calc'!B7</f>
        <v>5.5999999999999995E-4</v>
      </c>
      <c r="G2" s="80" t="s">
        <v>2</v>
      </c>
      <c r="H2" s="81" t="s">
        <v>47</v>
      </c>
      <c r="I2" s="74"/>
      <c r="J2" s="74"/>
      <c r="K2" s="74"/>
      <c r="L2" s="74"/>
      <c r="M2" s="74"/>
      <c r="N2" s="74"/>
      <c r="O2" s="74"/>
      <c r="P2" s="74"/>
      <c r="Q2" s="74"/>
      <c r="R2" s="74"/>
      <c r="S2" s="74"/>
      <c r="T2" s="74"/>
      <c r="U2" s="74"/>
      <c r="V2" s="74"/>
      <c r="W2" s="74"/>
      <c r="X2" s="74"/>
      <c r="Y2" s="74"/>
      <c r="Z2" s="74"/>
      <c r="AA2" s="82">
        <v>0</v>
      </c>
      <c r="AB2" s="74">
        <v>0</v>
      </c>
      <c r="AC2" s="83">
        <f>AA3-AA2</f>
        <v>2E-3</v>
      </c>
      <c r="AD2" s="83">
        <f>'Main Calc'!B4</f>
        <v>2E-3</v>
      </c>
      <c r="AE2" s="74">
        <f>'Main Calc'!B13</f>
        <v>4</v>
      </c>
      <c r="AF2" s="84">
        <f>'Main Calc'!B2</f>
        <v>800</v>
      </c>
    </row>
    <row r="3" spans="1:32" x14ac:dyDescent="0.25">
      <c r="A3" s="69">
        <f>A2+$A$2</f>
        <v>7.9601990049751246</v>
      </c>
      <c r="B3" s="76">
        <f>($F$2*$F$7)/($F$1-A3)</f>
        <v>4.9492462311557792E-6</v>
      </c>
      <c r="C3" s="76">
        <f>($F$2*$F$7)/(A3+$F$5)</f>
        <v>4.2561512491559757E-4</v>
      </c>
      <c r="D3" s="77">
        <f>1/(B3+C3)</f>
        <v>2322.5330914785804</v>
      </c>
      <c r="E3" s="70" t="s">
        <v>3</v>
      </c>
      <c r="F3" s="85">
        <f>'Main Calc'!B8</f>
        <v>7.5</v>
      </c>
      <c r="G3" s="69" t="s">
        <v>4</v>
      </c>
      <c r="H3" s="81" t="s">
        <v>47</v>
      </c>
      <c r="I3" s="74"/>
      <c r="J3" s="74"/>
      <c r="K3" s="74"/>
      <c r="L3" s="74"/>
      <c r="M3" s="74"/>
      <c r="N3" s="74"/>
      <c r="O3" s="74"/>
      <c r="P3" s="74"/>
      <c r="Q3" s="74"/>
      <c r="R3" s="74"/>
      <c r="S3" s="74"/>
      <c r="T3" s="74"/>
      <c r="U3" s="74"/>
      <c r="V3" s="74"/>
      <c r="W3" s="74"/>
      <c r="X3" s="74"/>
      <c r="Y3" s="74"/>
      <c r="Z3" s="74"/>
      <c r="AA3" s="82">
        <f>'Main Calc'!B3/200</f>
        <v>2E-3</v>
      </c>
      <c r="AB3" s="74">
        <f>IF((($AE$2*$AC$2)/($AD$2))+(AB2)&lt;=$AF$2, (($AE$2*$AC$2)/($AD$2))+(AB2), $AF$2)</f>
        <v>4</v>
      </c>
      <c r="AC3" s="74"/>
      <c r="AD3" s="74"/>
      <c r="AE3" s="74"/>
      <c r="AF3" s="74"/>
    </row>
    <row r="4" spans="1:32" x14ac:dyDescent="0.25">
      <c r="A4" s="69">
        <f t="shared" ref="A4:A67" si="0">A3+$A$2</f>
        <v>11.940298507462687</v>
      </c>
      <c r="B4" s="76">
        <f>($F$2*$F$7)/($F$1-A4)</f>
        <v>4.9742424242424237E-6</v>
      </c>
      <c r="C4" s="76">
        <f>($F$2*$F$7)/(A4+$F$5)</f>
        <v>2.9718811881188117E-4</v>
      </c>
      <c r="D4" s="77">
        <f>1/(B4+C4)</f>
        <v>3309.4790360688035</v>
      </c>
      <c r="E4" s="70" t="s">
        <v>5</v>
      </c>
      <c r="F4" s="85">
        <f>'Main Calc'!B9</f>
        <v>0.5</v>
      </c>
      <c r="G4" s="69" t="s">
        <v>4</v>
      </c>
      <c r="H4" s="81" t="s">
        <v>47</v>
      </c>
      <c r="I4" s="74"/>
      <c r="J4" s="74"/>
      <c r="K4" s="74"/>
      <c r="L4" s="74"/>
      <c r="M4" s="74"/>
      <c r="N4" s="74"/>
      <c r="O4" s="74"/>
      <c r="P4" s="74"/>
      <c r="Q4" s="74"/>
      <c r="R4" s="74"/>
      <c r="S4" s="74"/>
      <c r="T4" s="74"/>
      <c r="U4" s="74"/>
      <c r="V4" s="74"/>
      <c r="W4" s="74"/>
      <c r="X4" s="74"/>
      <c r="Y4" s="74"/>
      <c r="Z4" s="74"/>
      <c r="AA4" s="82">
        <f>$AA$3+AA3</f>
        <v>4.0000000000000001E-3</v>
      </c>
      <c r="AB4" s="74">
        <f t="shared" ref="AB4:AB67" si="1">IF((($AE$2*$AC$2)/($AD$2))+(AB3)&lt;=$AF$2, (($AE$2*$AC$2)/($AD$2))+(AB3), $AF$2)</f>
        <v>8</v>
      </c>
      <c r="AC4" s="74"/>
      <c r="AD4" s="74"/>
      <c r="AE4" s="74"/>
      <c r="AF4" s="74"/>
    </row>
    <row r="5" spans="1:32" x14ac:dyDescent="0.25">
      <c r="A5" s="69">
        <f t="shared" si="0"/>
        <v>15.920398009950249</v>
      </c>
      <c r="B5" s="76">
        <f>($F$2*$F$7)/($F$1-A5)</f>
        <v>4.9994923857868021E-6</v>
      </c>
      <c r="C5" s="76">
        <f>($F$2*$F$7)/(A5+$F$5)</f>
        <v>2.2829989134371604E-4</v>
      </c>
      <c r="D5" s="77">
        <f>1/(B5+C5)</f>
        <v>4286.3379406070026</v>
      </c>
      <c r="E5" s="70" t="s">
        <v>15</v>
      </c>
      <c r="F5" s="86">
        <f>'Main Calc'!B11</f>
        <v>1.25</v>
      </c>
      <c r="G5" s="69" t="s">
        <v>0</v>
      </c>
      <c r="H5" s="81" t="s">
        <v>47</v>
      </c>
      <c r="I5" s="74"/>
      <c r="J5" s="74"/>
      <c r="K5" s="74"/>
      <c r="L5" s="74"/>
      <c r="M5" s="74"/>
      <c r="N5" s="74"/>
      <c r="O5" s="74"/>
      <c r="P5" s="74"/>
      <c r="Q5" s="74"/>
      <c r="R5" s="74"/>
      <c r="S5" s="74"/>
      <c r="T5" s="74"/>
      <c r="U5" s="74"/>
      <c r="V5" s="74"/>
      <c r="W5" s="74"/>
      <c r="X5" s="74"/>
      <c r="Y5" s="74"/>
      <c r="Z5" s="74"/>
      <c r="AA5" s="82">
        <f t="shared" ref="AA5:AA68" si="2">$AA$3+AA4</f>
        <v>6.0000000000000001E-3</v>
      </c>
      <c r="AB5" s="74">
        <f t="shared" si="1"/>
        <v>12</v>
      </c>
      <c r="AC5" s="74"/>
      <c r="AD5" s="74"/>
      <c r="AE5" s="74"/>
      <c r="AF5" s="74"/>
    </row>
    <row r="6" spans="1:32" x14ac:dyDescent="0.25">
      <c r="A6" s="69">
        <f t="shared" si="0"/>
        <v>19.900497512437813</v>
      </c>
      <c r="B6" s="76">
        <f>($F$2*$F$7)/($F$1-A6)</f>
        <v>5.0250000000000002E-6</v>
      </c>
      <c r="C6" s="76">
        <f>($F$2*$F$7)/(A6+$F$5)</f>
        <v>1.8533842987356657E-4</v>
      </c>
      <c r="D6" s="77">
        <f>1/(B6+C6)</f>
        <v>5253.1098050931769</v>
      </c>
      <c r="E6" s="87"/>
      <c r="F6" s="81"/>
      <c r="G6" s="81"/>
      <c r="H6" s="81"/>
      <c r="I6" s="74"/>
      <c r="J6" s="74"/>
      <c r="K6" s="74"/>
      <c r="L6" s="74"/>
      <c r="M6" s="74"/>
      <c r="N6" s="74"/>
      <c r="O6" s="74"/>
      <c r="P6" s="74"/>
      <c r="Q6" s="74"/>
      <c r="R6" s="74"/>
      <c r="S6" s="74"/>
      <c r="T6" s="74"/>
      <c r="U6" s="74"/>
      <c r="V6" s="74"/>
      <c r="W6" s="74"/>
      <c r="X6" s="74"/>
      <c r="Y6" s="74"/>
      <c r="Z6" s="74"/>
      <c r="AA6" s="82">
        <f t="shared" si="2"/>
        <v>8.0000000000000002E-3</v>
      </c>
      <c r="AB6" s="74">
        <f t="shared" si="1"/>
        <v>16</v>
      </c>
      <c r="AC6" s="74"/>
      <c r="AD6" s="74"/>
      <c r="AE6" s="74"/>
      <c r="AF6" s="74"/>
    </row>
    <row r="7" spans="1:32" x14ac:dyDescent="0.25">
      <c r="A7" s="69">
        <f t="shared" si="0"/>
        <v>23.880597014925375</v>
      </c>
      <c r="B7" s="76">
        <f>($F$2*$F$7)/($F$1-A7)</f>
        <v>5.0507692307692308E-6</v>
      </c>
      <c r="C7" s="76">
        <f>($F$2*$F$7)/(A7+$F$5)</f>
        <v>1.5598515219005196E-4</v>
      </c>
      <c r="D7" s="77">
        <f>1/(B7+C7)</f>
        <v>6209.7946295273259</v>
      </c>
      <c r="E7" s="70" t="s">
        <v>6</v>
      </c>
      <c r="F7" s="69">
        <f>F3-F4</f>
        <v>7</v>
      </c>
      <c r="G7" s="69" t="s">
        <v>4</v>
      </c>
      <c r="H7" s="81" t="s">
        <v>48</v>
      </c>
      <c r="I7" s="74"/>
      <c r="J7" s="74"/>
      <c r="K7" s="74"/>
      <c r="L7" s="74"/>
      <c r="M7" s="74"/>
      <c r="N7" s="74"/>
      <c r="O7" s="74"/>
      <c r="P7" s="74"/>
      <c r="Q7" s="74"/>
      <c r="R7" s="74"/>
      <c r="S7" s="74"/>
      <c r="T7" s="74"/>
      <c r="U7" s="74"/>
      <c r="V7" s="74"/>
      <c r="W7" s="74"/>
      <c r="X7" s="74"/>
      <c r="Y7" s="74"/>
      <c r="Z7" s="74"/>
      <c r="AA7" s="82">
        <f t="shared" si="2"/>
        <v>0.01</v>
      </c>
      <c r="AB7" s="74">
        <f t="shared" si="1"/>
        <v>20</v>
      </c>
      <c r="AC7" s="74"/>
      <c r="AD7" s="74"/>
      <c r="AE7" s="74"/>
      <c r="AF7" s="74"/>
    </row>
    <row r="8" spans="1:32" x14ac:dyDescent="0.25">
      <c r="A8" s="69">
        <f t="shared" si="0"/>
        <v>27.860696517412936</v>
      </c>
      <c r="B8" s="76">
        <f>($F$2*$F$7)/($F$1-A8)</f>
        <v>5.07680412371134E-6</v>
      </c>
      <c r="C8" s="76">
        <f>($F$2*$F$7)/(A8+$F$5)</f>
        <v>1.3465840632343514E-4</v>
      </c>
      <c r="D8" s="77">
        <f>1/(B8+C8)</f>
        <v>7156.3924139094524</v>
      </c>
      <c r="E8" s="70" t="s">
        <v>7</v>
      </c>
      <c r="F8" s="69">
        <f>(F3+F4)/(2)</f>
        <v>4</v>
      </c>
      <c r="G8" s="69" t="s">
        <v>4</v>
      </c>
      <c r="H8" s="81" t="s">
        <v>48</v>
      </c>
      <c r="I8" s="74"/>
      <c r="J8" s="74"/>
      <c r="K8" s="74"/>
      <c r="L8" s="74"/>
      <c r="M8" s="74"/>
      <c r="N8" s="74"/>
      <c r="O8" s="74"/>
      <c r="P8" s="74"/>
      <c r="Q8" s="74"/>
      <c r="R8" s="74"/>
      <c r="S8" s="74"/>
      <c r="T8" s="74"/>
      <c r="U8" s="74"/>
      <c r="V8" s="74"/>
      <c r="W8" s="74"/>
      <c r="X8" s="74"/>
      <c r="Y8" s="74"/>
      <c r="Z8" s="74"/>
      <c r="AA8" s="82">
        <f t="shared" si="2"/>
        <v>1.2E-2</v>
      </c>
      <c r="AB8" s="74">
        <f t="shared" si="1"/>
        <v>24</v>
      </c>
      <c r="AC8" s="74"/>
      <c r="AD8" s="74"/>
      <c r="AE8" s="74"/>
      <c r="AF8" s="74"/>
    </row>
    <row r="9" spans="1:32" x14ac:dyDescent="0.25">
      <c r="A9" s="69">
        <f t="shared" si="0"/>
        <v>31.840796019900498</v>
      </c>
      <c r="B9" s="76">
        <f>($F$2*$F$7)/($F$1-A9)</f>
        <v>5.1031088082901555E-6</v>
      </c>
      <c r="C9" s="76">
        <f>($F$2*$F$7)/(A9+$F$5)</f>
        <v>1.1846194324375118E-4</v>
      </c>
      <c r="D9" s="77">
        <f>1/(B9+C9)</f>
        <v>8092.9031582395537</v>
      </c>
      <c r="E9" s="87"/>
      <c r="F9" s="81"/>
      <c r="G9" s="81"/>
      <c r="H9" s="81"/>
      <c r="I9" s="74"/>
      <c r="J9" s="74"/>
      <c r="K9" s="74"/>
      <c r="L9" s="74"/>
      <c r="M9" s="74"/>
      <c r="N9" s="74"/>
      <c r="O9" s="74"/>
      <c r="P9" s="74"/>
      <c r="Q9" s="74"/>
      <c r="R9" s="74"/>
      <c r="S9" s="74"/>
      <c r="T9" s="74"/>
      <c r="U9" s="74"/>
      <c r="V9" s="74"/>
      <c r="W9" s="74"/>
      <c r="X9" s="74"/>
      <c r="Y9" s="74"/>
      <c r="Z9" s="74"/>
      <c r="AA9" s="82">
        <f t="shared" si="2"/>
        <v>1.4E-2</v>
      </c>
      <c r="AB9" s="74">
        <f t="shared" si="1"/>
        <v>28</v>
      </c>
      <c r="AC9" s="74"/>
      <c r="AD9" s="74"/>
      <c r="AE9" s="74"/>
      <c r="AF9" s="74"/>
    </row>
    <row r="10" spans="1:32" ht="15.75" thickBot="1" x14ac:dyDescent="0.3">
      <c r="A10" s="69">
        <f t="shared" si="0"/>
        <v>35.820895522388064</v>
      </c>
      <c r="B10" s="76">
        <f>($F$2*$F$7)/($F$1-A10)</f>
        <v>5.1296874999999993E-6</v>
      </c>
      <c r="C10" s="76">
        <f>($F$2*$F$7)/(A10+$F$5)</f>
        <v>1.0574333165576244E-4</v>
      </c>
      <c r="D10" s="77">
        <f>1/(B10+C10)</f>
        <v>9019.3268625176297</v>
      </c>
      <c r="E10" s="87"/>
      <c r="F10" s="81"/>
      <c r="G10" s="81"/>
      <c r="H10" s="81"/>
      <c r="I10" s="74"/>
      <c r="J10" s="74"/>
      <c r="K10" s="74"/>
      <c r="L10" s="74"/>
      <c r="M10" s="74"/>
      <c r="N10" s="74"/>
      <c r="O10" s="74"/>
      <c r="P10" s="74"/>
      <c r="Q10" s="74"/>
      <c r="R10" s="74"/>
      <c r="S10" s="74"/>
      <c r="T10" s="74"/>
      <c r="U10" s="74"/>
      <c r="V10" s="74"/>
      <c r="W10" s="74"/>
      <c r="X10" s="74"/>
      <c r="Y10" s="74"/>
      <c r="Z10" s="74"/>
      <c r="AA10" s="82">
        <f t="shared" si="2"/>
        <v>1.6E-2</v>
      </c>
      <c r="AB10" s="74">
        <f t="shared" si="1"/>
        <v>32</v>
      </c>
      <c r="AC10" s="74"/>
      <c r="AD10" s="74"/>
      <c r="AE10" s="74"/>
      <c r="AF10" s="74"/>
    </row>
    <row r="11" spans="1:32" x14ac:dyDescent="0.25">
      <c r="A11" s="69">
        <f t="shared" si="0"/>
        <v>39.800995024875625</v>
      </c>
      <c r="B11" s="76">
        <f>($F$2*$F$7)/($F$1-A11)</f>
        <v>5.1565445026178008E-6</v>
      </c>
      <c r="C11" s="76">
        <f>($F$2*$F$7)/(A11+$F$5)</f>
        <v>9.5490986214209956E-5</v>
      </c>
      <c r="D11" s="88">
        <f>1/(B11+C11)</f>
        <v>9935.6635267436832</v>
      </c>
      <c r="E11" s="89" t="s">
        <v>12</v>
      </c>
      <c r="F11" s="90">
        <f>MIN(D2:D201)</f>
        <v>1010.2879857110596</v>
      </c>
      <c r="G11" s="91" t="s">
        <v>13</v>
      </c>
      <c r="H11" s="81" t="s">
        <v>48</v>
      </c>
      <c r="I11" s="74"/>
      <c r="J11" s="74"/>
      <c r="K11" s="74"/>
      <c r="L11" s="74"/>
      <c r="M11" s="74"/>
      <c r="N11" s="74"/>
      <c r="O11" s="74"/>
      <c r="P11" s="74"/>
      <c r="Q11" s="74"/>
      <c r="R11" s="74"/>
      <c r="S11" s="74"/>
      <c r="T11" s="74"/>
      <c r="U11" s="74"/>
      <c r="V11" s="74"/>
      <c r="W11" s="74"/>
      <c r="X11" s="74"/>
      <c r="Y11" s="74"/>
      <c r="Z11" s="74"/>
      <c r="AA11" s="82">
        <f t="shared" si="2"/>
        <v>1.8000000000000002E-2</v>
      </c>
      <c r="AB11" s="74">
        <f t="shared" si="1"/>
        <v>36</v>
      </c>
      <c r="AC11" s="74"/>
      <c r="AD11" s="74"/>
      <c r="AE11" s="74"/>
      <c r="AF11" s="74"/>
    </row>
    <row r="12" spans="1:32" ht="15.75" thickBot="1" x14ac:dyDescent="0.3">
      <c r="A12" s="69">
        <f t="shared" si="0"/>
        <v>43.781094527363187</v>
      </c>
      <c r="B12" s="76">
        <f>($F$2*$F$7)/($F$1-A12)</f>
        <v>5.1836842105263159E-6</v>
      </c>
      <c r="C12" s="76">
        <f>($F$2*$F$7)/(A12+$F$5)</f>
        <v>8.7050959812180623E-5</v>
      </c>
      <c r="D12" s="88">
        <f>1/(B12+C12)</f>
        <v>10841.913150917711</v>
      </c>
      <c r="E12" s="92" t="s">
        <v>14</v>
      </c>
      <c r="F12" s="93">
        <f>MAX(D2:D201)</f>
        <v>51099.534294048404</v>
      </c>
      <c r="G12" s="94" t="s">
        <v>13</v>
      </c>
      <c r="H12" s="81" t="s">
        <v>48</v>
      </c>
      <c r="I12" s="74"/>
      <c r="J12" s="74"/>
      <c r="K12" s="74"/>
      <c r="L12" s="74"/>
      <c r="M12" s="74"/>
      <c r="N12" s="74"/>
      <c r="O12" s="74"/>
      <c r="P12" s="74"/>
      <c r="Q12" s="74"/>
      <c r="R12" s="74"/>
      <c r="S12" s="74"/>
      <c r="T12" s="74"/>
      <c r="U12" s="74"/>
      <c r="V12" s="74"/>
      <c r="W12" s="74"/>
      <c r="X12" s="74"/>
      <c r="Y12" s="74"/>
      <c r="Z12" s="74"/>
      <c r="AA12" s="82">
        <f t="shared" si="2"/>
        <v>2.0000000000000004E-2</v>
      </c>
      <c r="AB12" s="74">
        <f t="shared" si="1"/>
        <v>40</v>
      </c>
      <c r="AC12" s="74"/>
      <c r="AD12" s="74"/>
      <c r="AE12" s="74"/>
      <c r="AF12" s="74"/>
    </row>
    <row r="13" spans="1:32" x14ac:dyDescent="0.25">
      <c r="A13" s="69">
        <f t="shared" si="0"/>
        <v>47.761194029850749</v>
      </c>
      <c r="B13" s="76">
        <f>($F$2*$F$7)/($F$1-A13)</f>
        <v>5.2111111111111114E-6</v>
      </c>
      <c r="C13" s="76">
        <f>($F$2*$F$7)/(A13+$F$5)</f>
        <v>7.9981728207080308E-5</v>
      </c>
      <c r="D13" s="77">
        <f>1/(B13+C13)</f>
        <v>11738.075735039713</v>
      </c>
      <c r="E13" s="87"/>
      <c r="F13" s="81"/>
      <c r="G13" s="81"/>
      <c r="H13" s="81"/>
      <c r="I13" s="74"/>
      <c r="J13" s="74"/>
      <c r="K13" s="74"/>
      <c r="L13" s="74"/>
      <c r="M13" s="74"/>
      <c r="N13" s="74"/>
      <c r="O13" s="74"/>
      <c r="P13" s="74"/>
      <c r="Q13" s="74"/>
      <c r="R13" s="74"/>
      <c r="S13" s="74"/>
      <c r="T13" s="74"/>
      <c r="U13" s="74"/>
      <c r="V13" s="74"/>
      <c r="W13" s="74"/>
      <c r="X13" s="74"/>
      <c r="Y13" s="74"/>
      <c r="Z13" s="74"/>
      <c r="AA13" s="82">
        <f t="shared" si="2"/>
        <v>2.2000000000000006E-2</v>
      </c>
      <c r="AB13" s="74">
        <f t="shared" si="1"/>
        <v>44</v>
      </c>
      <c r="AC13" s="74"/>
      <c r="AD13" s="74"/>
      <c r="AE13" s="74"/>
      <c r="AF13" s="74"/>
    </row>
    <row r="14" spans="1:32" x14ac:dyDescent="0.25">
      <c r="A14" s="69">
        <f t="shared" si="0"/>
        <v>51.741293532338311</v>
      </c>
      <c r="B14" s="76">
        <f>($F$2*$F$7)/($F$1-A14)</f>
        <v>5.2388297872340423E-6</v>
      </c>
      <c r="C14" s="76">
        <f>($F$2*$F$7)/(A14+$F$5)</f>
        <v>7.3974416148339387E-5</v>
      </c>
      <c r="D14" s="77">
        <f>1/(B14+C14)</f>
        <v>12624.151279109692</v>
      </c>
      <c r="E14" s="87"/>
      <c r="F14" s="81"/>
      <c r="G14" s="81"/>
      <c r="H14" s="81"/>
      <c r="I14" s="74"/>
      <c r="J14" s="74"/>
      <c r="K14" s="74"/>
      <c r="L14" s="74"/>
      <c r="M14" s="74"/>
      <c r="N14" s="74"/>
      <c r="O14" s="74"/>
      <c r="P14" s="74"/>
      <c r="Q14" s="74"/>
      <c r="R14" s="74"/>
      <c r="S14" s="74"/>
      <c r="T14" s="74"/>
      <c r="U14" s="74"/>
      <c r="V14" s="74"/>
      <c r="W14" s="74"/>
      <c r="X14" s="74"/>
      <c r="Y14" s="74"/>
      <c r="Z14" s="74"/>
      <c r="AA14" s="82">
        <f t="shared" si="2"/>
        <v>2.4000000000000007E-2</v>
      </c>
      <c r="AB14" s="74">
        <f t="shared" si="1"/>
        <v>48</v>
      </c>
      <c r="AC14" s="74"/>
      <c r="AD14" s="74"/>
      <c r="AE14" s="74"/>
      <c r="AF14" s="74"/>
    </row>
    <row r="15" spans="1:32" x14ac:dyDescent="0.25">
      <c r="A15" s="69">
        <f t="shared" si="0"/>
        <v>55.721393034825873</v>
      </c>
      <c r="B15" s="76">
        <f>($F$2*$F$7)/($F$1-A15)</f>
        <v>5.2668449197860958E-6</v>
      </c>
      <c r="C15" s="76">
        <f>($F$2*$F$7)/(A15+$F$5)</f>
        <v>6.8806462176618271E-5</v>
      </c>
      <c r="D15" s="77">
        <f>1/(B15+C15)</f>
        <v>13500.139783127646</v>
      </c>
      <c r="E15" s="95"/>
      <c r="F15" s="95"/>
      <c r="G15" s="95"/>
      <c r="H15" s="81"/>
      <c r="I15" s="74"/>
      <c r="J15" s="74"/>
      <c r="K15" s="74"/>
      <c r="L15" s="74"/>
      <c r="M15" s="74"/>
      <c r="N15" s="74"/>
      <c r="O15" s="74"/>
      <c r="P15" s="74"/>
      <c r="Q15" s="74"/>
      <c r="R15" s="74"/>
      <c r="S15" s="74"/>
      <c r="T15" s="74"/>
      <c r="U15" s="74"/>
      <c r="V15" s="74"/>
      <c r="W15" s="74"/>
      <c r="X15" s="74"/>
      <c r="Y15" s="74"/>
      <c r="Z15" s="74"/>
      <c r="AA15" s="82">
        <f t="shared" si="2"/>
        <v>2.6000000000000009E-2</v>
      </c>
      <c r="AB15" s="74">
        <f t="shared" si="1"/>
        <v>52</v>
      </c>
      <c r="AC15" s="74"/>
      <c r="AD15" s="74"/>
      <c r="AE15" s="74"/>
      <c r="AF15" s="74"/>
    </row>
    <row r="16" spans="1:32" x14ac:dyDescent="0.25">
      <c r="A16" s="69">
        <f t="shared" si="0"/>
        <v>59.701492537313435</v>
      </c>
      <c r="B16" s="76">
        <f>($F$2*$F$7)/($F$1-A16)</f>
        <v>5.2951612903225803E-6</v>
      </c>
      <c r="C16" s="76">
        <f>($F$2*$F$7)/(A16+$F$5)</f>
        <v>6.4313437404346486E-5</v>
      </c>
      <c r="D16" s="77">
        <f>1/(B16+C16)</f>
        <v>14366.041247093579</v>
      </c>
      <c r="E16" s="96"/>
      <c r="F16" s="97"/>
      <c r="G16" s="97"/>
      <c r="H16" s="81"/>
      <c r="I16" s="74"/>
      <c r="J16" s="74"/>
      <c r="K16" s="74"/>
      <c r="L16" s="74"/>
      <c r="M16" s="74"/>
      <c r="N16" s="74"/>
      <c r="O16" s="74"/>
      <c r="P16" s="74"/>
      <c r="Q16" s="74"/>
      <c r="R16" s="74"/>
      <c r="S16" s="74"/>
      <c r="T16" s="74"/>
      <c r="U16" s="74"/>
      <c r="V16" s="74"/>
      <c r="W16" s="74"/>
      <c r="X16" s="74"/>
      <c r="Y16" s="74"/>
      <c r="Z16" s="74"/>
      <c r="AA16" s="82">
        <f t="shared" si="2"/>
        <v>2.8000000000000011E-2</v>
      </c>
      <c r="AB16" s="74">
        <f t="shared" si="1"/>
        <v>56</v>
      </c>
      <c r="AC16" s="74"/>
      <c r="AD16" s="74"/>
      <c r="AE16" s="74"/>
      <c r="AF16" s="74"/>
    </row>
    <row r="17" spans="1:32" x14ac:dyDescent="0.25">
      <c r="A17" s="69">
        <f t="shared" si="0"/>
        <v>63.681592039800996</v>
      </c>
      <c r="B17" s="76">
        <f>($F$2*$F$7)/($F$1-A17)</f>
        <v>5.3237837837837832E-6</v>
      </c>
      <c r="C17" s="76">
        <f>($F$2*$F$7)/(A17+$F$5)</f>
        <v>6.0371228809501011E-5</v>
      </c>
      <c r="D17" s="77">
        <f>1/(B17+C17)</f>
        <v>15221.855671007479</v>
      </c>
      <c r="E17" s="87"/>
      <c r="F17" s="81"/>
      <c r="G17" s="81"/>
      <c r="H17" s="81"/>
      <c r="I17" s="74"/>
      <c r="J17" s="74"/>
      <c r="K17" s="74"/>
      <c r="L17" s="74"/>
      <c r="M17" s="74"/>
      <c r="N17" s="74"/>
      <c r="O17" s="74"/>
      <c r="P17" s="74"/>
      <c r="Q17" s="74"/>
      <c r="R17" s="74"/>
      <c r="S17" s="74"/>
      <c r="T17" s="74"/>
      <c r="U17" s="74"/>
      <c r="V17" s="74"/>
      <c r="W17" s="74"/>
      <c r="X17" s="74"/>
      <c r="Y17" s="74"/>
      <c r="Z17" s="74"/>
      <c r="AA17" s="82">
        <f t="shared" si="2"/>
        <v>3.0000000000000013E-2</v>
      </c>
      <c r="AB17" s="74">
        <f t="shared" si="1"/>
        <v>60</v>
      </c>
      <c r="AC17" s="74"/>
      <c r="AD17" s="74"/>
      <c r="AE17" s="74"/>
      <c r="AF17" s="74"/>
    </row>
    <row r="18" spans="1:32" x14ac:dyDescent="0.25">
      <c r="A18" s="69">
        <f t="shared" si="0"/>
        <v>67.661691542288565</v>
      </c>
      <c r="B18" s="76">
        <f>($F$2*$F$7)/($F$1-A18)</f>
        <v>5.3527173913043471E-6</v>
      </c>
      <c r="C18" s="76">
        <f>($F$2*$F$7)/(A18+$F$5)</f>
        <v>5.6884396715097906E-5</v>
      </c>
      <c r="D18" s="77">
        <f>1/(B18+C18)</f>
        <v>16067.583054869365</v>
      </c>
      <c r="E18" s="87"/>
      <c r="F18" s="81"/>
      <c r="G18" s="81"/>
      <c r="H18" s="81"/>
      <c r="I18" s="74"/>
      <c r="J18" s="74"/>
      <c r="K18" s="74"/>
      <c r="L18" s="74"/>
      <c r="M18" s="74"/>
      <c r="N18" s="74"/>
      <c r="O18" s="74"/>
      <c r="P18" s="74"/>
      <c r="Q18" s="74"/>
      <c r="R18" s="74"/>
      <c r="S18" s="74"/>
      <c r="T18" s="74"/>
      <c r="U18" s="74"/>
      <c r="V18" s="74"/>
      <c r="W18" s="74"/>
      <c r="X18" s="74"/>
      <c r="Y18" s="74"/>
      <c r="Z18" s="74"/>
      <c r="AA18" s="82">
        <f t="shared" si="2"/>
        <v>3.2000000000000015E-2</v>
      </c>
      <c r="AB18" s="74">
        <f t="shared" si="1"/>
        <v>64</v>
      </c>
      <c r="AC18" s="74"/>
      <c r="AD18" s="74"/>
      <c r="AE18" s="74"/>
      <c r="AF18" s="74"/>
    </row>
    <row r="19" spans="1:32" x14ac:dyDescent="0.25">
      <c r="A19" s="69">
        <f t="shared" si="0"/>
        <v>71.641791044776127</v>
      </c>
      <c r="B19" s="76">
        <f>($F$2*$F$7)/($F$1-A19)</f>
        <v>5.3819672131147542E-6</v>
      </c>
      <c r="C19" s="76">
        <f>($F$2*$F$7)/(A19+$F$5)</f>
        <v>5.3778346557460957E-5</v>
      </c>
      <c r="D19" s="77">
        <f>1/(B19+C19)</f>
        <v>16903.223398679223</v>
      </c>
      <c r="E19" s="98" t="s">
        <v>35</v>
      </c>
      <c r="F19" s="99">
        <f>'Main Calc'!B17</f>
        <v>0.1</v>
      </c>
      <c r="G19" s="100" t="s">
        <v>30</v>
      </c>
      <c r="H19" s="81" t="s">
        <v>47</v>
      </c>
      <c r="I19" s="74"/>
      <c r="J19" s="74"/>
      <c r="K19" s="74"/>
      <c r="L19" s="74"/>
      <c r="M19" s="74"/>
      <c r="N19" s="74"/>
      <c r="O19" s="74"/>
      <c r="P19" s="74"/>
      <c r="Q19" s="74"/>
      <c r="R19" s="74"/>
      <c r="S19" s="74"/>
      <c r="T19" s="74"/>
      <c r="U19" s="74"/>
      <c r="V19" s="74"/>
      <c r="W19" s="74"/>
      <c r="X19" s="74"/>
      <c r="Y19" s="74"/>
      <c r="Z19" s="74"/>
      <c r="AA19" s="82">
        <f t="shared" si="2"/>
        <v>3.4000000000000016E-2</v>
      </c>
      <c r="AB19" s="74">
        <f t="shared" si="1"/>
        <v>68</v>
      </c>
      <c r="AC19" s="74"/>
      <c r="AD19" s="74"/>
      <c r="AE19" s="74"/>
      <c r="AF19" s="74"/>
    </row>
    <row r="20" spans="1:32" x14ac:dyDescent="0.25">
      <c r="A20" s="69">
        <f t="shared" si="0"/>
        <v>75.621890547263689</v>
      </c>
      <c r="B20" s="76">
        <f>($F$2*$F$7)/($F$1-A20)</f>
        <v>5.4115384615384608E-6</v>
      </c>
      <c r="C20" s="76">
        <f>($F$2*$F$7)/(A20+$F$5)</f>
        <v>5.0993932529730598E-5</v>
      </c>
      <c r="D20" s="77">
        <f>1/(B20+C20)</f>
        <v>17728.776702437055</v>
      </c>
      <c r="E20" s="101" t="s">
        <v>38</v>
      </c>
      <c r="F20" s="102">
        <f>F4*F19</f>
        <v>0.05</v>
      </c>
      <c r="G20" s="102" t="s">
        <v>0</v>
      </c>
      <c r="H20" s="81" t="s">
        <v>48</v>
      </c>
      <c r="I20" s="74"/>
      <c r="J20" s="74"/>
      <c r="K20" s="74"/>
      <c r="L20" s="74"/>
      <c r="M20" s="74"/>
      <c r="N20" s="74"/>
      <c r="O20" s="74"/>
      <c r="P20" s="74"/>
      <c r="Q20" s="74"/>
      <c r="R20" s="74"/>
      <c r="S20" s="74"/>
      <c r="T20" s="74"/>
      <c r="U20" s="74"/>
      <c r="V20" s="74"/>
      <c r="W20" s="74"/>
      <c r="X20" s="74"/>
      <c r="Y20" s="74"/>
      <c r="Z20" s="74"/>
      <c r="AA20" s="82">
        <f t="shared" si="2"/>
        <v>3.6000000000000018E-2</v>
      </c>
      <c r="AB20" s="74">
        <f t="shared" si="1"/>
        <v>72</v>
      </c>
      <c r="AC20" s="74"/>
      <c r="AD20" s="74"/>
      <c r="AE20" s="74"/>
      <c r="AF20" s="74"/>
    </row>
    <row r="21" spans="1:32" x14ac:dyDescent="0.25">
      <c r="A21" s="69">
        <f t="shared" si="0"/>
        <v>79.601990049751251</v>
      </c>
      <c r="B21" s="76">
        <f>($F$2*$F$7)/($F$1-A21)</f>
        <v>5.4414364640883983E-6</v>
      </c>
      <c r="C21" s="76">
        <f>($F$2*$F$7)/(A21+$F$5)</f>
        <v>4.8483655103453577E-5</v>
      </c>
      <c r="D21" s="77">
        <f>1/(B21+C21)</f>
        <v>18544.242966142861</v>
      </c>
      <c r="E21" s="101" t="s">
        <v>36</v>
      </c>
      <c r="F21" s="102">
        <f>F3*F19</f>
        <v>0.75</v>
      </c>
      <c r="G21" s="102" t="s">
        <v>0</v>
      </c>
      <c r="H21" s="81" t="s">
        <v>48</v>
      </c>
      <c r="I21" s="74"/>
      <c r="J21" s="74"/>
      <c r="K21" s="74"/>
      <c r="L21" s="74"/>
      <c r="M21" s="74"/>
      <c r="N21" s="74"/>
      <c r="O21" s="74"/>
      <c r="P21" s="74"/>
      <c r="Q21" s="74"/>
      <c r="R21" s="74"/>
      <c r="S21" s="74"/>
      <c r="T21" s="74"/>
      <c r="U21" s="74"/>
      <c r="V21" s="74"/>
      <c r="W21" s="74"/>
      <c r="X21" s="74"/>
      <c r="Y21" s="74"/>
      <c r="Z21" s="74"/>
      <c r="AA21" s="82">
        <f t="shared" si="2"/>
        <v>3.800000000000002E-2</v>
      </c>
      <c r="AB21" s="74">
        <f t="shared" si="1"/>
        <v>76</v>
      </c>
      <c r="AC21" s="74"/>
      <c r="AD21" s="74"/>
      <c r="AE21" s="74"/>
      <c r="AF21" s="74"/>
    </row>
    <row r="22" spans="1:32" x14ac:dyDescent="0.25">
      <c r="A22" s="69">
        <f t="shared" si="0"/>
        <v>83.582089552238813</v>
      </c>
      <c r="B22" s="76">
        <f>($F$2*$F$7)/($F$1-A22)</f>
        <v>5.4716666666666662E-6</v>
      </c>
      <c r="C22" s="76">
        <f>($F$2*$F$7)/(A22+$F$5)</f>
        <v>4.620892896415218E-5</v>
      </c>
      <c r="D22" s="77">
        <f>1/(B22+C22)</f>
        <v>19349.62218979665</v>
      </c>
      <c r="E22" s="70" t="s">
        <v>37</v>
      </c>
      <c r="F22" s="69">
        <f>(F8^2)*(F19)</f>
        <v>1.6</v>
      </c>
      <c r="G22" s="69" t="s">
        <v>25</v>
      </c>
      <c r="H22" s="81" t="s">
        <v>48</v>
      </c>
      <c r="I22" s="74"/>
      <c r="J22" s="74"/>
      <c r="K22" s="74"/>
      <c r="L22" s="74"/>
      <c r="M22" s="74"/>
      <c r="N22" s="74"/>
      <c r="O22" s="74"/>
      <c r="P22" s="74"/>
      <c r="Q22" s="74"/>
      <c r="R22" s="74"/>
      <c r="S22" s="74"/>
      <c r="T22" s="74"/>
      <c r="U22" s="74"/>
      <c r="V22" s="74"/>
      <c r="W22" s="74"/>
      <c r="X22" s="74"/>
      <c r="Y22" s="74"/>
      <c r="Z22" s="74"/>
      <c r="AA22" s="82">
        <f t="shared" si="2"/>
        <v>4.0000000000000022E-2</v>
      </c>
      <c r="AB22" s="74">
        <f t="shared" si="1"/>
        <v>80</v>
      </c>
      <c r="AC22" s="74"/>
      <c r="AD22" s="74"/>
      <c r="AE22" s="74"/>
      <c r="AF22" s="74"/>
    </row>
    <row r="23" spans="1:32" x14ac:dyDescent="0.25">
      <c r="A23" s="69">
        <f t="shared" si="0"/>
        <v>87.562189054726375</v>
      </c>
      <c r="B23" s="76">
        <f>($F$2*$F$7)/($F$1-A23)</f>
        <v>5.5022346368715083E-6</v>
      </c>
      <c r="C23" s="76">
        <f>($F$2*$F$7)/(A23+$F$5)</f>
        <v>4.4138085568237517E-5</v>
      </c>
      <c r="D23" s="77">
        <f>1/(B23+C23)</f>
        <v>20144.914373398406</v>
      </c>
      <c r="E23" s="87"/>
      <c r="F23" s="81"/>
      <c r="G23" s="81"/>
      <c r="H23" s="74"/>
      <c r="I23" s="74"/>
      <c r="J23" s="74"/>
      <c r="K23" s="74"/>
      <c r="L23" s="74"/>
      <c r="M23" s="74"/>
      <c r="N23" s="74"/>
      <c r="O23" s="74"/>
      <c r="P23" s="74"/>
      <c r="Q23" s="74"/>
      <c r="R23" s="74"/>
      <c r="S23" s="74"/>
      <c r="T23" s="74"/>
      <c r="U23" s="74"/>
      <c r="V23" s="74"/>
      <c r="W23" s="74"/>
      <c r="X23" s="74"/>
      <c r="Y23" s="74"/>
      <c r="Z23" s="74"/>
      <c r="AA23" s="82">
        <f t="shared" si="2"/>
        <v>4.2000000000000023E-2</v>
      </c>
      <c r="AB23" s="74">
        <f t="shared" si="1"/>
        <v>84</v>
      </c>
      <c r="AC23" s="74"/>
      <c r="AD23" s="74"/>
      <c r="AE23" s="74"/>
      <c r="AF23" s="74"/>
    </row>
    <row r="24" spans="1:32" x14ac:dyDescent="0.25">
      <c r="A24" s="69">
        <f t="shared" si="0"/>
        <v>91.542288557213936</v>
      </c>
      <c r="B24" s="76">
        <f>($F$2*$F$7)/($F$1-A24)</f>
        <v>5.5331460674157305E-6</v>
      </c>
      <c r="C24" s="76">
        <f>($F$2*$F$7)/(A24+$F$5)</f>
        <v>4.2244889752697535E-5</v>
      </c>
      <c r="D24" s="77">
        <f>1/(B24+C24)</f>
        <v>20930.11951694814</v>
      </c>
      <c r="E24" s="87"/>
      <c r="F24" s="81"/>
      <c r="G24" s="81"/>
      <c r="H24" s="74"/>
      <c r="I24" s="74"/>
      <c r="J24" s="74"/>
      <c r="K24" s="74"/>
      <c r="L24" s="74"/>
      <c r="M24" s="74"/>
      <c r="N24" s="74"/>
      <c r="O24" s="74"/>
      <c r="P24" s="74"/>
      <c r="Q24" s="74"/>
      <c r="R24" s="74"/>
      <c r="S24" s="74"/>
      <c r="T24" s="74"/>
      <c r="U24" s="74"/>
      <c r="V24" s="74"/>
      <c r="W24" s="74"/>
      <c r="X24" s="74"/>
      <c r="Y24" s="74"/>
      <c r="Z24" s="74"/>
      <c r="AA24" s="82">
        <f t="shared" si="2"/>
        <v>4.4000000000000025E-2</v>
      </c>
      <c r="AB24" s="74">
        <f t="shared" si="1"/>
        <v>88</v>
      </c>
      <c r="AC24" s="74"/>
      <c r="AD24" s="74"/>
      <c r="AE24" s="74"/>
      <c r="AF24" s="74"/>
    </row>
    <row r="25" spans="1:32" x14ac:dyDescent="0.25">
      <c r="A25" s="69">
        <f t="shared" si="0"/>
        <v>95.522388059701498</v>
      </c>
      <c r="B25" s="76">
        <f>($F$2*$F$7)/($F$1-A25)</f>
        <v>5.5644067796610166E-6</v>
      </c>
      <c r="C25" s="76">
        <f>($F$2*$F$7)/(A25+$F$5)</f>
        <v>4.0507422402159241E-5</v>
      </c>
      <c r="D25" s="77">
        <f>1/(B25+C25)</f>
        <v>21705.237620445849</v>
      </c>
      <c r="E25" s="87"/>
      <c r="F25" s="81"/>
      <c r="G25" s="81"/>
      <c r="H25" s="74"/>
      <c r="I25" s="74"/>
      <c r="J25" s="74"/>
      <c r="K25" s="74"/>
      <c r="L25" s="74"/>
      <c r="M25" s="74"/>
      <c r="N25" s="74"/>
      <c r="O25" s="74"/>
      <c r="P25" s="74"/>
      <c r="Q25" s="74"/>
      <c r="R25" s="74"/>
      <c r="S25" s="74"/>
      <c r="T25" s="74"/>
      <c r="U25" s="74"/>
      <c r="V25" s="74"/>
      <c r="W25" s="74"/>
      <c r="X25" s="74"/>
      <c r="Y25" s="74"/>
      <c r="Z25" s="74"/>
      <c r="AA25" s="82">
        <f t="shared" si="2"/>
        <v>4.6000000000000027E-2</v>
      </c>
      <c r="AB25" s="74">
        <f t="shared" si="1"/>
        <v>92</v>
      </c>
      <c r="AC25" s="74"/>
      <c r="AD25" s="74"/>
      <c r="AE25" s="74"/>
      <c r="AF25" s="74"/>
    </row>
    <row r="26" spans="1:32" x14ac:dyDescent="0.25">
      <c r="A26" s="69">
        <f t="shared" si="0"/>
        <v>99.50248756218906</v>
      </c>
      <c r="B26" s="76">
        <f>($F$2*$F$7)/($F$1-A26)</f>
        <v>5.5960227272727279E-6</v>
      </c>
      <c r="C26" s="76">
        <f>($F$2*$F$7)/(A26+$F$5)</f>
        <v>3.890722794889204E-5</v>
      </c>
      <c r="D26" s="77">
        <f>1/(B26+C26)</f>
        <v>22470.268683891536</v>
      </c>
      <c r="E26" s="87"/>
      <c r="F26" s="81"/>
      <c r="G26" s="81" t="s">
        <v>61</v>
      </c>
      <c r="H26" s="74"/>
      <c r="I26" s="74"/>
      <c r="J26" s="74"/>
      <c r="K26" s="74"/>
      <c r="L26" s="74"/>
      <c r="M26" s="74"/>
      <c r="N26" s="74"/>
      <c r="O26" s="74"/>
      <c r="P26" s="74"/>
      <c r="Q26" s="74"/>
      <c r="R26" s="74"/>
      <c r="S26" s="74"/>
      <c r="T26" s="74"/>
      <c r="U26" s="74"/>
      <c r="V26" s="74"/>
      <c r="W26" s="74"/>
      <c r="X26" s="74"/>
      <c r="Y26" s="74"/>
      <c r="Z26" s="74"/>
      <c r="AA26" s="82">
        <f t="shared" si="2"/>
        <v>4.8000000000000029E-2</v>
      </c>
      <c r="AB26" s="74">
        <f t="shared" si="1"/>
        <v>96</v>
      </c>
      <c r="AC26" s="74"/>
      <c r="AD26" s="74"/>
      <c r="AE26" s="74"/>
      <c r="AF26" s="74"/>
    </row>
    <row r="27" spans="1:32" x14ac:dyDescent="0.25">
      <c r="A27" s="69">
        <f t="shared" si="0"/>
        <v>103.48258706467662</v>
      </c>
      <c r="B27" s="76">
        <f>($F$2*$F$7)/($F$1-A27)</f>
        <v>5.6280000000000002E-6</v>
      </c>
      <c r="C27" s="76">
        <f>($F$2*$F$7)/(A27+$F$5)</f>
        <v>3.742865625556677E-5</v>
      </c>
      <c r="D27" s="77">
        <f>1/(B27+C27)</f>
        <v>23225.212707285194</v>
      </c>
      <c r="E27" s="87" t="s">
        <v>59</v>
      </c>
      <c r="F27" s="103">
        <f>A2</f>
        <v>3.9800995024875623</v>
      </c>
      <c r="G27" s="104">
        <f>'Main Calc'!B16</f>
        <v>93490.29535864979</v>
      </c>
      <c r="H27" s="74"/>
      <c r="I27" s="74"/>
      <c r="J27" s="74"/>
      <c r="K27" s="74"/>
      <c r="L27" s="74"/>
      <c r="M27" s="74"/>
      <c r="N27" s="74"/>
      <c r="O27" s="74"/>
      <c r="P27" s="74"/>
      <c r="Q27" s="74"/>
      <c r="R27" s="74"/>
      <c r="S27" s="74"/>
      <c r="T27" s="74"/>
      <c r="U27" s="74"/>
      <c r="V27" s="74"/>
      <c r="W27" s="74"/>
      <c r="X27" s="74"/>
      <c r="Y27" s="74"/>
      <c r="Z27" s="74"/>
      <c r="AA27" s="82">
        <f t="shared" si="2"/>
        <v>5.0000000000000031E-2</v>
      </c>
      <c r="AB27" s="74">
        <f t="shared" si="1"/>
        <v>100</v>
      </c>
      <c r="AC27" s="74"/>
      <c r="AD27" s="74"/>
      <c r="AE27" s="74"/>
      <c r="AF27" s="74"/>
    </row>
    <row r="28" spans="1:32" x14ac:dyDescent="0.25">
      <c r="A28" s="69">
        <f t="shared" si="0"/>
        <v>107.46268656716418</v>
      </c>
      <c r="B28" s="76">
        <f>($F$2*$F$7)/($F$1-A28)</f>
        <v>5.6603448275862069E-6</v>
      </c>
      <c r="C28" s="76">
        <f>($F$2*$F$7)/(A28+$F$5)</f>
        <v>3.605834906469881E-5</v>
      </c>
      <c r="D28" s="77">
        <f>1/(B28+C28)</f>
        <v>23970.069690626835</v>
      </c>
      <c r="E28" s="87" t="s">
        <v>60</v>
      </c>
      <c r="F28" s="81">
        <f>A201</f>
        <v>796.01990049751066</v>
      </c>
      <c r="G28" s="104">
        <f>G27</f>
        <v>93490.29535864979</v>
      </c>
      <c r="H28" s="74"/>
      <c r="I28" s="74"/>
      <c r="J28" s="74"/>
      <c r="K28" s="74"/>
      <c r="L28" s="74"/>
      <c r="M28" s="74"/>
      <c r="N28" s="74"/>
      <c r="O28" s="74"/>
      <c r="P28" s="74"/>
      <c r="Q28" s="74"/>
      <c r="R28" s="74"/>
      <c r="S28" s="74"/>
      <c r="T28" s="74"/>
      <c r="U28" s="74"/>
      <c r="V28" s="74"/>
      <c r="W28" s="74"/>
      <c r="X28" s="74"/>
      <c r="Y28" s="74"/>
      <c r="Z28" s="74"/>
      <c r="AA28" s="82">
        <f t="shared" si="2"/>
        <v>5.2000000000000032E-2</v>
      </c>
      <c r="AB28" s="74">
        <f t="shared" si="1"/>
        <v>104</v>
      </c>
      <c r="AC28" s="74"/>
      <c r="AD28" s="74"/>
      <c r="AE28" s="74"/>
      <c r="AF28" s="74"/>
    </row>
    <row r="29" spans="1:32" x14ac:dyDescent="0.25">
      <c r="A29" s="69">
        <f t="shared" si="0"/>
        <v>111.44278606965175</v>
      </c>
      <c r="B29" s="76">
        <f>($F$2*$F$7)/($F$1-A29)</f>
        <v>5.693063583815029E-6</v>
      </c>
      <c r="C29" s="76">
        <f>($F$2*$F$7)/(A29+$F$5)</f>
        <v>3.4784835273991498E-5</v>
      </c>
      <c r="D29" s="77">
        <f>1/(B29+C29)</f>
        <v>24704.83963391645</v>
      </c>
      <c r="E29" s="87"/>
      <c r="F29" s="81"/>
      <c r="G29" s="81"/>
      <c r="H29" s="74"/>
      <c r="I29" s="74"/>
      <c r="J29" s="74"/>
      <c r="K29" s="74"/>
      <c r="L29" s="74"/>
      <c r="M29" s="74"/>
      <c r="N29" s="74"/>
      <c r="O29" s="74"/>
      <c r="P29" s="74"/>
      <c r="Q29" s="74"/>
      <c r="R29" s="74"/>
      <c r="S29" s="74"/>
      <c r="T29" s="74"/>
      <c r="U29" s="74"/>
      <c r="V29" s="74"/>
      <c r="W29" s="74"/>
      <c r="X29" s="74"/>
      <c r="Y29" s="74"/>
      <c r="Z29" s="74"/>
      <c r="AA29" s="82">
        <f t="shared" si="2"/>
        <v>5.4000000000000034E-2</v>
      </c>
      <c r="AB29" s="74">
        <f t="shared" si="1"/>
        <v>108</v>
      </c>
      <c r="AC29" s="74"/>
      <c r="AD29" s="74"/>
      <c r="AE29" s="74"/>
      <c r="AF29" s="74"/>
    </row>
    <row r="30" spans="1:32" x14ac:dyDescent="0.25">
      <c r="A30" s="69">
        <f t="shared" si="0"/>
        <v>115.42288557213931</v>
      </c>
      <c r="B30" s="76">
        <f>($F$2*$F$7)/($F$1-A30)</f>
        <v>5.7261627906976742E-6</v>
      </c>
      <c r="C30" s="76">
        <f>($F$2*$F$7)/(A30+$F$5)</f>
        <v>3.3598209050690257E-5</v>
      </c>
      <c r="D30" s="77">
        <f>1/(B30+C30)</f>
        <v>25429.522537154036</v>
      </c>
      <c r="E30" s="87"/>
      <c r="F30" s="81"/>
      <c r="G30" s="81"/>
      <c r="H30" s="74"/>
      <c r="I30" s="74"/>
      <c r="J30" s="74"/>
      <c r="K30" s="74"/>
      <c r="L30" s="74"/>
      <c r="M30" s="74"/>
      <c r="N30" s="74"/>
      <c r="O30" s="74"/>
      <c r="P30" s="74"/>
      <c r="Q30" s="74"/>
      <c r="R30" s="74"/>
      <c r="S30" s="74"/>
      <c r="T30" s="74"/>
      <c r="U30" s="74"/>
      <c r="V30" s="74"/>
      <c r="W30" s="74"/>
      <c r="X30" s="74"/>
      <c r="Y30" s="74"/>
      <c r="Z30" s="74"/>
      <c r="AA30" s="82">
        <f t="shared" si="2"/>
        <v>5.6000000000000036E-2</v>
      </c>
      <c r="AB30" s="74">
        <f t="shared" si="1"/>
        <v>112</v>
      </c>
      <c r="AC30" s="74"/>
      <c r="AD30" s="74"/>
      <c r="AE30" s="74"/>
      <c r="AF30" s="74"/>
    </row>
    <row r="31" spans="1:32" x14ac:dyDescent="0.25">
      <c r="A31" s="69">
        <f t="shared" si="0"/>
        <v>119.40298507462687</v>
      </c>
      <c r="B31" s="76">
        <f>($F$2*$F$7)/($F$1-A31)</f>
        <v>5.7596491228070174E-6</v>
      </c>
      <c r="C31" s="76">
        <f>($F$2*$F$7)/(A31+$F$5)</f>
        <v>3.2489871656100197E-5</v>
      </c>
      <c r="D31" s="77">
        <f>1/(B31+C31)</f>
        <v>26144.118400339601</v>
      </c>
      <c r="E31" s="87"/>
      <c r="F31" s="81"/>
      <c r="G31" s="81"/>
      <c r="H31" s="74"/>
      <c r="I31" s="74"/>
      <c r="J31" s="74"/>
      <c r="K31" s="74"/>
      <c r="L31" s="74"/>
      <c r="M31" s="74"/>
      <c r="N31" s="74"/>
      <c r="O31" s="74"/>
      <c r="P31" s="74"/>
      <c r="Q31" s="74"/>
      <c r="R31" s="74"/>
      <c r="S31" s="74"/>
      <c r="T31" s="74"/>
      <c r="U31" s="74"/>
      <c r="V31" s="74"/>
      <c r="W31" s="74"/>
      <c r="X31" s="74"/>
      <c r="Y31" s="74"/>
      <c r="Z31" s="74"/>
      <c r="AA31" s="82">
        <f t="shared" si="2"/>
        <v>5.8000000000000038E-2</v>
      </c>
      <c r="AB31" s="74">
        <f t="shared" si="1"/>
        <v>116</v>
      </c>
      <c r="AC31" s="74"/>
      <c r="AD31" s="74"/>
      <c r="AE31" s="74"/>
      <c r="AF31" s="74"/>
    </row>
    <row r="32" spans="1:32" x14ac:dyDescent="0.25">
      <c r="A32" s="69">
        <f t="shared" si="0"/>
        <v>123.38308457711443</v>
      </c>
      <c r="B32" s="76">
        <f>($F$2*$F$7)/($F$1-A32)</f>
        <v>5.7935294117647062E-6</v>
      </c>
      <c r="C32" s="76">
        <f>($F$2*$F$7)/(A32+$F$5)</f>
        <v>3.1452322738386305E-5</v>
      </c>
      <c r="D32" s="77">
        <f>1/(B32+C32)</f>
        <v>26848.627223473137</v>
      </c>
      <c r="E32" s="87"/>
      <c r="F32" s="81"/>
      <c r="G32" s="81"/>
      <c r="H32" s="74"/>
      <c r="I32" s="74"/>
      <c r="J32" s="74"/>
      <c r="K32" s="74"/>
      <c r="L32" s="74"/>
      <c r="M32" s="74"/>
      <c r="N32" s="74"/>
      <c r="O32" s="74"/>
      <c r="P32" s="74"/>
      <c r="Q32" s="74"/>
      <c r="R32" s="74"/>
      <c r="S32" s="74"/>
      <c r="T32" s="74"/>
      <c r="U32" s="74"/>
      <c r="V32" s="74"/>
      <c r="W32" s="74"/>
      <c r="X32" s="74"/>
      <c r="Y32" s="74"/>
      <c r="Z32" s="74"/>
      <c r="AA32" s="82">
        <f t="shared" si="2"/>
        <v>6.0000000000000039E-2</v>
      </c>
      <c r="AB32" s="74">
        <f t="shared" si="1"/>
        <v>120</v>
      </c>
      <c r="AC32" s="74"/>
      <c r="AD32" s="74"/>
      <c r="AE32" s="74"/>
      <c r="AF32" s="74"/>
    </row>
    <row r="33" spans="1:32" x14ac:dyDescent="0.25">
      <c r="A33" s="69">
        <f t="shared" si="0"/>
        <v>127.36318407960199</v>
      </c>
      <c r="B33" s="76">
        <f>($F$2*$F$7)/($F$1-A33)</f>
        <v>5.8278106508875734E-6</v>
      </c>
      <c r="C33" s="76">
        <f>($F$2*$F$7)/(A33+$F$5)</f>
        <v>3.0478990377641315E-5</v>
      </c>
      <c r="D33" s="77">
        <f>1/(B33+C33)</f>
        <v>27543.049006554651</v>
      </c>
      <c r="E33" s="87"/>
      <c r="F33" s="81"/>
      <c r="G33" s="81"/>
      <c r="H33" s="74"/>
      <c r="I33" s="74"/>
      <c r="J33" s="74"/>
      <c r="K33" s="74"/>
      <c r="L33" s="74"/>
      <c r="M33" s="74"/>
      <c r="N33" s="74"/>
      <c r="O33" s="74"/>
      <c r="P33" s="74"/>
      <c r="Q33" s="74"/>
      <c r="R33" s="74"/>
      <c r="S33" s="74"/>
      <c r="T33" s="74"/>
      <c r="U33" s="74"/>
      <c r="V33" s="74"/>
      <c r="W33" s="74"/>
      <c r="X33" s="74"/>
      <c r="Y33" s="74"/>
      <c r="Z33" s="74"/>
      <c r="AA33" s="82">
        <f t="shared" si="2"/>
        <v>6.2000000000000041E-2</v>
      </c>
      <c r="AB33" s="74">
        <f t="shared" si="1"/>
        <v>124</v>
      </c>
      <c r="AC33" s="74"/>
      <c r="AD33" s="74"/>
      <c r="AE33" s="74"/>
      <c r="AF33" s="74"/>
    </row>
    <row r="34" spans="1:32" x14ac:dyDescent="0.25">
      <c r="A34" s="69">
        <f t="shared" si="0"/>
        <v>131.34328358208955</v>
      </c>
      <c r="B34" s="76">
        <f>($F$2*$F$7)/($F$1-A34)</f>
        <v>5.8624999999999994E-6</v>
      </c>
      <c r="C34" s="76">
        <f>($F$2*$F$7)/(A34+$F$5)</f>
        <v>2.9564091740537496E-5</v>
      </c>
      <c r="D34" s="77">
        <f>1/(B34+C34)</f>
        <v>28227.383749584147</v>
      </c>
      <c r="E34" s="87"/>
      <c r="F34" s="81"/>
      <c r="G34" s="81"/>
      <c r="H34" s="74"/>
      <c r="I34" s="74"/>
      <c r="J34" s="74"/>
      <c r="K34" s="74"/>
      <c r="L34" s="74"/>
      <c r="M34" s="74"/>
      <c r="N34" s="74"/>
      <c r="O34" s="74"/>
      <c r="P34" s="74"/>
      <c r="Q34" s="74"/>
      <c r="R34" s="74"/>
      <c r="S34" s="74"/>
      <c r="T34" s="74"/>
      <c r="U34" s="74"/>
      <c r="V34" s="74"/>
      <c r="W34" s="74"/>
      <c r="X34" s="74"/>
      <c r="Y34" s="74"/>
      <c r="Z34" s="74"/>
      <c r="AA34" s="82">
        <f t="shared" si="2"/>
        <v>6.4000000000000043E-2</v>
      </c>
      <c r="AB34" s="74">
        <f t="shared" si="1"/>
        <v>128</v>
      </c>
      <c r="AC34" s="74"/>
      <c r="AD34" s="74"/>
      <c r="AE34" s="74"/>
      <c r="AF34" s="74"/>
    </row>
    <row r="35" spans="1:32" x14ac:dyDescent="0.25">
      <c r="A35" s="69">
        <f t="shared" si="0"/>
        <v>135.32338308457713</v>
      </c>
      <c r="B35" s="76">
        <f>($F$2*$F$7)/($F$1-A35)</f>
        <v>5.8976047904191618E-6</v>
      </c>
      <c r="C35" s="76">
        <f>($F$2*$F$7)/(A35+$F$5)</f>
        <v>2.8702518100268654E-5</v>
      </c>
      <c r="D35" s="77">
        <f>1/(B35+C35)</f>
        <v>28901.631452561614</v>
      </c>
      <c r="E35" s="87"/>
      <c r="F35" s="81"/>
      <c r="G35" s="81"/>
      <c r="H35" s="74"/>
      <c r="I35" s="74"/>
      <c r="J35" s="74"/>
      <c r="K35" s="74"/>
      <c r="L35" s="74"/>
      <c r="M35" s="74"/>
      <c r="N35" s="74"/>
      <c r="O35" s="74"/>
      <c r="P35" s="74"/>
      <c r="Q35" s="74"/>
      <c r="R35" s="74"/>
      <c r="S35" s="74"/>
      <c r="T35" s="74"/>
      <c r="U35" s="74"/>
      <c r="V35" s="74"/>
      <c r="W35" s="74"/>
      <c r="X35" s="74"/>
      <c r="Y35" s="74"/>
      <c r="Z35" s="74"/>
      <c r="AA35" s="82">
        <f t="shared" si="2"/>
        <v>6.6000000000000045E-2</v>
      </c>
      <c r="AB35" s="74">
        <f t="shared" si="1"/>
        <v>132</v>
      </c>
      <c r="AC35" s="74"/>
      <c r="AD35" s="74"/>
      <c r="AE35" s="74"/>
      <c r="AF35" s="74"/>
    </row>
    <row r="36" spans="1:32" x14ac:dyDescent="0.25">
      <c r="A36" s="69">
        <f t="shared" si="0"/>
        <v>139.30348258706471</v>
      </c>
      <c r="B36" s="76">
        <f>($F$2*$F$7)/($F$1-A36)</f>
        <v>5.9331325301204829E-6</v>
      </c>
      <c r="C36" s="76">
        <f>($F$2*$F$7)/(A36+$F$5)</f>
        <v>2.788973939206229E-5</v>
      </c>
      <c r="D36" s="77">
        <f>1/(B36+C36)</f>
        <v>29565.792115487056</v>
      </c>
      <c r="E36" s="87"/>
      <c r="F36" s="81"/>
      <c r="G36" s="81"/>
      <c r="H36" s="74"/>
      <c r="I36" s="74"/>
      <c r="J36" s="74"/>
      <c r="K36" s="74"/>
      <c r="L36" s="74"/>
      <c r="M36" s="74"/>
      <c r="N36" s="74"/>
      <c r="O36" s="74"/>
      <c r="P36" s="74"/>
      <c r="Q36" s="74"/>
      <c r="R36" s="74"/>
      <c r="S36" s="74"/>
      <c r="T36" s="74"/>
      <c r="U36" s="74"/>
      <c r="V36" s="74"/>
      <c r="W36" s="74"/>
      <c r="X36" s="74"/>
      <c r="Y36" s="74"/>
      <c r="Z36" s="74"/>
      <c r="AA36" s="82">
        <f t="shared" si="2"/>
        <v>6.8000000000000047E-2</v>
      </c>
      <c r="AB36" s="74">
        <f t="shared" si="1"/>
        <v>136</v>
      </c>
      <c r="AC36" s="74"/>
      <c r="AD36" s="74"/>
      <c r="AE36" s="74"/>
      <c r="AF36" s="74"/>
    </row>
    <row r="37" spans="1:32" x14ac:dyDescent="0.25">
      <c r="A37" s="69">
        <f t="shared" si="0"/>
        <v>143.28358208955228</v>
      </c>
      <c r="B37" s="76">
        <f>($F$2*$F$7)/($F$1-A37)</f>
        <v>5.9690909090909096E-6</v>
      </c>
      <c r="C37" s="76">
        <f>($F$2*$F$7)/(A37+$F$5)</f>
        <v>2.7121724538531036E-5</v>
      </c>
      <c r="D37" s="77">
        <f>1/(B37+C37)</f>
        <v>30219.865738360473</v>
      </c>
      <c r="E37" s="87"/>
      <c r="F37" s="81"/>
      <c r="G37" s="81"/>
      <c r="H37" s="74"/>
      <c r="I37" s="74"/>
      <c r="J37" s="74"/>
      <c r="K37" s="74"/>
      <c r="L37" s="74"/>
      <c r="M37" s="74"/>
      <c r="N37" s="74"/>
      <c r="O37" s="74"/>
      <c r="P37" s="74"/>
      <c r="Q37" s="74"/>
      <c r="R37" s="74"/>
      <c r="S37" s="74"/>
      <c r="T37" s="74"/>
      <c r="U37" s="74"/>
      <c r="V37" s="74"/>
      <c r="W37" s="74"/>
      <c r="X37" s="74"/>
      <c r="Y37" s="74"/>
      <c r="Z37" s="74"/>
      <c r="AA37" s="82">
        <f t="shared" si="2"/>
        <v>7.0000000000000048E-2</v>
      </c>
      <c r="AB37" s="74">
        <f t="shared" si="1"/>
        <v>140</v>
      </c>
      <c r="AC37" s="74"/>
      <c r="AD37" s="74"/>
      <c r="AE37" s="74"/>
      <c r="AF37" s="74"/>
    </row>
    <row r="38" spans="1:32" x14ac:dyDescent="0.25">
      <c r="A38" s="69">
        <f t="shared" si="0"/>
        <v>147.26368159203986</v>
      </c>
      <c r="B38" s="76">
        <f>($F$2*$F$7)/($F$1-A38)</f>
        <v>6.0054878048780485E-6</v>
      </c>
      <c r="C38" s="76">
        <f>($F$2*$F$7)/(A38+$F$5)</f>
        <v>2.6394874586491341E-5</v>
      </c>
      <c r="D38" s="77">
        <f>1/(B38+C38)</f>
        <v>30863.852321181872</v>
      </c>
      <c r="E38" s="87"/>
      <c r="F38" s="81"/>
      <c r="G38" s="81"/>
      <c r="H38" s="74"/>
      <c r="I38" s="74"/>
      <c r="J38" s="74"/>
      <c r="K38" s="74"/>
      <c r="L38" s="74"/>
      <c r="M38" s="74"/>
      <c r="N38" s="74"/>
      <c r="O38" s="74"/>
      <c r="P38" s="74"/>
      <c r="Q38" s="74"/>
      <c r="R38" s="74"/>
      <c r="S38" s="74"/>
      <c r="T38" s="74"/>
      <c r="U38" s="74"/>
      <c r="V38" s="74"/>
      <c r="W38" s="74"/>
      <c r="X38" s="74"/>
      <c r="Y38" s="74"/>
      <c r="Z38" s="74"/>
      <c r="AA38" s="82">
        <f t="shared" si="2"/>
        <v>7.200000000000005E-2</v>
      </c>
      <c r="AB38" s="74">
        <f t="shared" si="1"/>
        <v>144</v>
      </c>
      <c r="AC38" s="74"/>
      <c r="AD38" s="74"/>
      <c r="AE38" s="74"/>
      <c r="AF38" s="74"/>
    </row>
    <row r="39" spans="1:32" x14ac:dyDescent="0.25">
      <c r="A39" s="69">
        <f t="shared" si="0"/>
        <v>151.24378109452744</v>
      </c>
      <c r="B39" s="76">
        <f>($F$2*$F$7)/($F$1-A39)</f>
        <v>6.0423312883435588E-6</v>
      </c>
      <c r="C39" s="76">
        <f>($F$2*$F$7)/(A39+$F$5)</f>
        <v>2.5705966314587482E-5</v>
      </c>
      <c r="D39" s="77">
        <f>1/(B39+C39)</f>
        <v>31497.751863951242</v>
      </c>
      <c r="E39" s="87"/>
      <c r="F39" s="81"/>
      <c r="G39" s="81"/>
      <c r="H39" s="74"/>
      <c r="I39" s="74"/>
      <c r="J39" s="74"/>
      <c r="K39" s="74"/>
      <c r="L39" s="74"/>
      <c r="M39" s="74"/>
      <c r="N39" s="74"/>
      <c r="O39" s="74"/>
      <c r="P39" s="74"/>
      <c r="Q39" s="74"/>
      <c r="R39" s="74"/>
      <c r="S39" s="74"/>
      <c r="T39" s="74"/>
      <c r="U39" s="74"/>
      <c r="V39" s="74"/>
      <c r="W39" s="74"/>
      <c r="X39" s="74"/>
      <c r="Y39" s="74"/>
      <c r="Z39" s="74"/>
      <c r="AA39" s="82">
        <f t="shared" si="2"/>
        <v>7.4000000000000052E-2</v>
      </c>
      <c r="AB39" s="74">
        <f t="shared" si="1"/>
        <v>148</v>
      </c>
      <c r="AC39" s="74"/>
      <c r="AD39" s="74"/>
      <c r="AE39" s="74"/>
      <c r="AF39" s="74"/>
    </row>
    <row r="40" spans="1:32" x14ac:dyDescent="0.25">
      <c r="A40" s="69">
        <f t="shared" si="0"/>
        <v>155.22388059701501</v>
      </c>
      <c r="B40" s="76">
        <f>($F$2*$F$7)/($F$1-A40)</f>
        <v>6.0796296296296309E-6</v>
      </c>
      <c r="C40" s="76">
        <f>($F$2*$F$7)/(A40+$F$5)</f>
        <v>2.5052104447358992E-5</v>
      </c>
      <c r="D40" s="77">
        <f>1/(B40+C40)</f>
        <v>32121.564366668586</v>
      </c>
      <c r="E40" s="87"/>
      <c r="F40" s="81"/>
      <c r="G40" s="81"/>
      <c r="H40" s="74"/>
      <c r="I40" s="74"/>
      <c r="J40" s="74"/>
      <c r="K40" s="74"/>
      <c r="L40" s="74"/>
      <c r="M40" s="74"/>
      <c r="N40" s="74"/>
      <c r="O40" s="74"/>
      <c r="P40" s="74"/>
      <c r="Q40" s="74"/>
      <c r="R40" s="74"/>
      <c r="S40" s="74"/>
      <c r="T40" s="74"/>
      <c r="U40" s="74"/>
      <c r="V40" s="74"/>
      <c r="W40" s="74"/>
      <c r="X40" s="74"/>
      <c r="Y40" s="74"/>
      <c r="Z40" s="74"/>
      <c r="AA40" s="82">
        <f t="shared" si="2"/>
        <v>7.6000000000000054E-2</v>
      </c>
      <c r="AB40" s="74">
        <f t="shared" si="1"/>
        <v>152</v>
      </c>
      <c r="AC40" s="74"/>
      <c r="AD40" s="74"/>
      <c r="AE40" s="74"/>
      <c r="AF40" s="74"/>
    </row>
    <row r="41" spans="1:32" x14ac:dyDescent="0.25">
      <c r="A41" s="69">
        <f t="shared" si="0"/>
        <v>159.20398009950259</v>
      </c>
      <c r="B41" s="76">
        <f>($F$2*$F$7)/($F$1-A41)</f>
        <v>6.1173913043478272E-6</v>
      </c>
      <c r="C41" s="76">
        <f>($F$2*$F$7)/(A41+$F$5)</f>
        <v>2.4430680981357297E-5</v>
      </c>
      <c r="D41" s="77">
        <f>1/(B41+C41)</f>
        <v>32735.289829333909</v>
      </c>
      <c r="E41" s="87"/>
      <c r="F41" s="81"/>
      <c r="G41" s="81"/>
      <c r="H41" s="74"/>
      <c r="I41" s="74"/>
      <c r="J41" s="74"/>
      <c r="K41" s="74"/>
      <c r="L41" s="74"/>
      <c r="M41" s="74"/>
      <c r="N41" s="74"/>
      <c r="O41" s="74"/>
      <c r="P41" s="74"/>
      <c r="Q41" s="74"/>
      <c r="R41" s="74"/>
      <c r="S41" s="74"/>
      <c r="T41" s="74"/>
      <c r="U41" s="74"/>
      <c r="V41" s="74"/>
      <c r="W41" s="74"/>
      <c r="X41" s="74"/>
      <c r="Y41" s="74"/>
      <c r="Z41" s="74"/>
      <c r="AA41" s="82">
        <f t="shared" si="2"/>
        <v>7.8000000000000055E-2</v>
      </c>
      <c r="AB41" s="74">
        <f t="shared" si="1"/>
        <v>156</v>
      </c>
      <c r="AC41" s="74"/>
      <c r="AD41" s="74"/>
      <c r="AE41" s="74"/>
      <c r="AF41" s="74"/>
    </row>
    <row r="42" spans="1:32" x14ac:dyDescent="0.25">
      <c r="A42" s="69">
        <f t="shared" si="0"/>
        <v>163.18407960199016</v>
      </c>
      <c r="B42" s="76">
        <f>($F$2*$F$7)/($F$1-A42)</f>
        <v>6.155625E-6</v>
      </c>
      <c r="C42" s="76">
        <f>($F$2*$F$7)/(A42+$F$5)</f>
        <v>2.3839340418289759E-5</v>
      </c>
      <c r="D42" s="77">
        <f>1/(B42+C42)</f>
        <v>33338.928251947211</v>
      </c>
      <c r="E42" s="87"/>
      <c r="F42" s="81"/>
      <c r="G42" s="81"/>
      <c r="H42" s="74"/>
      <c r="I42" s="74"/>
      <c r="J42" s="74"/>
      <c r="K42" s="74"/>
      <c r="L42" s="74"/>
      <c r="M42" s="74"/>
      <c r="N42" s="74"/>
      <c r="O42" s="74"/>
      <c r="P42" s="74"/>
      <c r="Q42" s="74"/>
      <c r="R42" s="74"/>
      <c r="S42" s="74"/>
      <c r="T42" s="74"/>
      <c r="U42" s="74"/>
      <c r="V42" s="74"/>
      <c r="W42" s="74"/>
      <c r="X42" s="74"/>
      <c r="Y42" s="74"/>
      <c r="Z42" s="74"/>
      <c r="AA42" s="82">
        <f t="shared" si="2"/>
        <v>8.0000000000000057E-2</v>
      </c>
      <c r="AB42" s="74">
        <f t="shared" si="1"/>
        <v>160</v>
      </c>
      <c r="AC42" s="74"/>
      <c r="AD42" s="74"/>
      <c r="AE42" s="74"/>
      <c r="AF42" s="74"/>
    </row>
    <row r="43" spans="1:32" x14ac:dyDescent="0.25">
      <c r="A43" s="69">
        <f t="shared" si="0"/>
        <v>167.16417910447774</v>
      </c>
      <c r="B43" s="76">
        <f>($F$2*$F$7)/($F$1-A43)</f>
        <v>6.1943396226415106E-6</v>
      </c>
      <c r="C43" s="76">
        <f>($F$2*$F$7)/(A43+$F$5)</f>
        <v>2.3275949927993779E-5</v>
      </c>
      <c r="D43" s="77">
        <f>1/(B43+C43)</f>
        <v>33932.479634508476</v>
      </c>
      <c r="E43" s="87"/>
      <c r="F43" s="81"/>
      <c r="G43" s="81"/>
      <c r="H43" s="74"/>
      <c r="I43" s="74"/>
      <c r="J43" s="74"/>
      <c r="K43" s="74"/>
      <c r="L43" s="74"/>
      <c r="M43" s="74"/>
      <c r="N43" s="74"/>
      <c r="O43" s="74"/>
      <c r="P43" s="74"/>
      <c r="Q43" s="74"/>
      <c r="R43" s="74"/>
      <c r="S43" s="74"/>
      <c r="T43" s="74"/>
      <c r="U43" s="74"/>
      <c r="V43" s="74"/>
      <c r="W43" s="74"/>
      <c r="X43" s="74"/>
      <c r="Y43" s="74"/>
      <c r="Z43" s="74"/>
      <c r="AA43" s="82">
        <f t="shared" si="2"/>
        <v>8.2000000000000059E-2</v>
      </c>
      <c r="AB43" s="74">
        <f t="shared" si="1"/>
        <v>164</v>
      </c>
      <c r="AC43" s="74"/>
      <c r="AD43" s="74"/>
      <c r="AE43" s="74"/>
      <c r="AF43" s="74"/>
    </row>
    <row r="44" spans="1:32" x14ac:dyDescent="0.25">
      <c r="A44" s="69">
        <f t="shared" si="0"/>
        <v>171.14427860696532</v>
      </c>
      <c r="B44" s="76">
        <f>($F$2*$F$7)/($F$1-A44)</f>
        <v>6.2335443037974705E-6</v>
      </c>
      <c r="C44" s="76">
        <f>($F$2*$F$7)/(A44+$F$5)</f>
        <v>2.2738573644529398E-5</v>
      </c>
      <c r="D44" s="77">
        <f>1/(B44+C44)</f>
        <v>34515.943977017727</v>
      </c>
      <c r="E44" s="87"/>
      <c r="F44" s="81"/>
      <c r="G44" s="81"/>
      <c r="H44" s="74"/>
      <c r="I44" s="74"/>
      <c r="J44" s="74"/>
      <c r="K44" s="74"/>
      <c r="L44" s="74"/>
      <c r="M44" s="74"/>
      <c r="N44" s="74"/>
      <c r="O44" s="74"/>
      <c r="P44" s="74"/>
      <c r="Q44" s="74"/>
      <c r="R44" s="74"/>
      <c r="S44" s="74"/>
      <c r="T44" s="74"/>
      <c r="U44" s="74"/>
      <c r="V44" s="74"/>
      <c r="W44" s="74"/>
      <c r="X44" s="74"/>
      <c r="Y44" s="74"/>
      <c r="Z44" s="74"/>
      <c r="AA44" s="82">
        <f t="shared" si="2"/>
        <v>8.4000000000000061E-2</v>
      </c>
      <c r="AB44" s="74">
        <f t="shared" si="1"/>
        <v>168</v>
      </c>
      <c r="AC44" s="74"/>
      <c r="AD44" s="74"/>
      <c r="AE44" s="74"/>
      <c r="AF44" s="74"/>
    </row>
    <row r="45" spans="1:32" ht="15.75" thickBot="1" x14ac:dyDescent="0.3">
      <c r="A45" s="69">
        <f t="shared" si="0"/>
        <v>175.12437810945289</v>
      </c>
      <c r="B45" s="76">
        <f>($F$2*$F$7)/($F$1-A45)</f>
        <v>6.2732484076433133E-6</v>
      </c>
      <c r="C45" s="76">
        <f>($F$2*$F$7)/(A45+$F$5)</f>
        <v>2.2225450442509059E-5</v>
      </c>
      <c r="D45" s="77">
        <f>1/(B45+C45)</f>
        <v>35089.321279474949</v>
      </c>
      <c r="E45" s="87"/>
      <c r="F45" s="81"/>
      <c r="G45" s="81"/>
      <c r="H45" s="74"/>
      <c r="I45" s="74"/>
      <c r="J45" s="74"/>
      <c r="K45" s="74"/>
      <c r="L45" s="74"/>
      <c r="M45" s="74"/>
      <c r="N45" s="74"/>
      <c r="O45" s="74"/>
      <c r="P45" s="74"/>
      <c r="Q45" s="74"/>
      <c r="R45" s="74"/>
      <c r="S45" s="74"/>
      <c r="T45" s="74"/>
      <c r="U45" s="74"/>
      <c r="V45" s="74"/>
      <c r="W45" s="74"/>
      <c r="X45" s="74"/>
      <c r="Y45" s="74"/>
      <c r="Z45" s="74"/>
      <c r="AA45" s="82">
        <f t="shared" si="2"/>
        <v>8.6000000000000063E-2</v>
      </c>
      <c r="AB45" s="74">
        <f t="shared" si="1"/>
        <v>172</v>
      </c>
      <c r="AC45" s="74"/>
      <c r="AD45" s="74"/>
      <c r="AE45" s="74"/>
      <c r="AF45" s="74"/>
    </row>
    <row r="46" spans="1:32" x14ac:dyDescent="0.25">
      <c r="A46" s="69">
        <f t="shared" si="0"/>
        <v>179.10447761194047</v>
      </c>
      <c r="B46" s="76">
        <f>($F$2*$F$7)/($F$1-A46)</f>
        <v>6.3134615384615396E-6</v>
      </c>
      <c r="C46" s="76">
        <f>($F$2*$F$7)/(A46+$F$5)</f>
        <v>2.1734974656046323E-5</v>
      </c>
      <c r="D46" s="77">
        <f>1/(B46+C46)</f>
        <v>35652.611541880156</v>
      </c>
      <c r="E46" s="87"/>
      <c r="F46" s="81"/>
      <c r="G46" s="81"/>
      <c r="H46" s="74"/>
      <c r="I46" s="74"/>
      <c r="J46" s="105" t="s">
        <v>16</v>
      </c>
      <c r="K46" s="106"/>
      <c r="L46" s="106"/>
      <c r="M46" s="107"/>
      <c r="N46" s="74"/>
      <c r="O46" s="74"/>
      <c r="P46" s="74"/>
      <c r="Q46" s="74"/>
      <c r="R46" s="74"/>
      <c r="S46" s="74"/>
      <c r="T46" s="74"/>
      <c r="U46" s="74"/>
      <c r="V46" s="74"/>
      <c r="W46" s="74"/>
      <c r="X46" s="74"/>
      <c r="Y46" s="74"/>
      <c r="Z46" s="74"/>
      <c r="AA46" s="82">
        <f t="shared" si="2"/>
        <v>8.8000000000000064E-2</v>
      </c>
      <c r="AB46" s="74">
        <f t="shared" si="1"/>
        <v>176</v>
      </c>
      <c r="AC46" s="74"/>
      <c r="AD46" s="74"/>
      <c r="AE46" s="74"/>
      <c r="AF46" s="74"/>
    </row>
    <row r="47" spans="1:32" x14ac:dyDescent="0.25">
      <c r="A47" s="69">
        <f t="shared" si="0"/>
        <v>183.08457711442804</v>
      </c>
      <c r="B47" s="76">
        <f>($F$2*$F$7)/($F$1-A47)</f>
        <v>6.3541935483870983E-6</v>
      </c>
      <c r="C47" s="76">
        <f>($F$2*$F$7)/(A47+$F$5)</f>
        <v>2.1265679295570302E-5</v>
      </c>
      <c r="D47" s="77">
        <f>1/(B47+C47)</f>
        <v>36205.814764233328</v>
      </c>
      <c r="E47" s="87"/>
      <c r="F47" s="81"/>
      <c r="G47" s="81"/>
      <c r="H47" s="74"/>
      <c r="I47" s="74"/>
      <c r="J47" s="108" t="s">
        <v>17</v>
      </c>
      <c r="K47" s="102" t="s">
        <v>18</v>
      </c>
      <c r="L47" s="109" t="s">
        <v>19</v>
      </c>
      <c r="M47" s="110" t="s">
        <v>20</v>
      </c>
      <c r="N47" s="74"/>
      <c r="O47" s="74"/>
      <c r="P47" s="74"/>
      <c r="Q47" s="74"/>
      <c r="R47" s="74"/>
      <c r="S47" s="74"/>
      <c r="T47" s="74"/>
      <c r="U47" s="74"/>
      <c r="V47" s="74"/>
      <c r="W47" s="74"/>
      <c r="X47" s="74"/>
      <c r="Y47" s="74"/>
      <c r="Z47" s="74"/>
      <c r="AA47" s="82">
        <f t="shared" si="2"/>
        <v>9.0000000000000066E-2</v>
      </c>
      <c r="AB47" s="74">
        <f t="shared" si="1"/>
        <v>180</v>
      </c>
      <c r="AC47" s="74"/>
      <c r="AD47" s="74"/>
      <c r="AE47" s="74"/>
      <c r="AF47" s="74"/>
    </row>
    <row r="48" spans="1:32" x14ac:dyDescent="0.25">
      <c r="A48" s="69">
        <f t="shared" si="0"/>
        <v>187.06467661691562</v>
      </c>
      <c r="B48" s="76">
        <f>($F$2*$F$7)/($F$1-A48)</f>
        <v>6.3954545454545481E-6</v>
      </c>
      <c r="C48" s="76">
        <f>($F$2*$F$7)/(A48+$F$5)</f>
        <v>2.0816221392952655E-5</v>
      </c>
      <c r="D48" s="77">
        <f>1/(B48+C48)</f>
        <v>36748.930946534478</v>
      </c>
      <c r="E48" s="87"/>
      <c r="F48" s="81"/>
      <c r="G48" s="81"/>
      <c r="H48" s="74"/>
      <c r="I48" s="74"/>
      <c r="J48" s="121" t="s">
        <v>26</v>
      </c>
      <c r="K48" s="129">
        <f>'Main Calc'!B21</f>
        <v>5</v>
      </c>
      <c r="L48" s="125" t="s">
        <v>0</v>
      </c>
      <c r="M48" s="128" t="s">
        <v>40</v>
      </c>
      <c r="N48" s="74"/>
      <c r="O48" s="74"/>
      <c r="P48" s="74"/>
      <c r="Q48" s="74"/>
      <c r="R48" s="74"/>
      <c r="S48" s="74"/>
      <c r="T48" s="74"/>
      <c r="U48" s="74"/>
      <c r="V48" s="74"/>
      <c r="W48" s="74"/>
      <c r="X48" s="74"/>
      <c r="Y48" s="74"/>
      <c r="Z48" s="74"/>
      <c r="AA48" s="82">
        <f t="shared" si="2"/>
        <v>9.2000000000000068E-2</v>
      </c>
      <c r="AB48" s="74">
        <f t="shared" si="1"/>
        <v>184</v>
      </c>
      <c r="AC48" s="74"/>
      <c r="AD48" s="74"/>
      <c r="AE48" s="74"/>
      <c r="AF48" s="74"/>
    </row>
    <row r="49" spans="1:32" x14ac:dyDescent="0.25">
      <c r="A49" s="69">
        <f t="shared" si="0"/>
        <v>191.0447761194032</v>
      </c>
      <c r="B49" s="76">
        <f>($F$2*$F$7)/($F$1-A49)</f>
        <v>6.437254901960786E-6</v>
      </c>
      <c r="C49" s="76">
        <f>($F$2*$F$7)/(A49+$F$5)</f>
        <v>2.0385369166585792E-5</v>
      </c>
      <c r="D49" s="77">
        <f>1/(B49+C49)</f>
        <v>37281.960088783606</v>
      </c>
      <c r="E49" s="87"/>
      <c r="F49" s="81"/>
      <c r="G49" s="81"/>
      <c r="H49" s="74"/>
      <c r="I49" s="74"/>
      <c r="J49" s="111" t="s">
        <v>27</v>
      </c>
      <c r="K49" s="69">
        <f>'Main Calc'!B20</f>
        <v>0.75</v>
      </c>
      <c r="L49" s="112" t="s">
        <v>0</v>
      </c>
      <c r="M49" s="113" t="s">
        <v>41</v>
      </c>
      <c r="N49" s="74"/>
      <c r="O49" s="74"/>
      <c r="P49" s="74"/>
      <c r="Q49" s="74"/>
      <c r="R49" s="74"/>
      <c r="S49" s="74"/>
      <c r="T49" s="74"/>
      <c r="U49" s="74"/>
      <c r="V49" s="74"/>
      <c r="W49" s="74"/>
      <c r="X49" s="74"/>
      <c r="Y49" s="74"/>
      <c r="Z49" s="74"/>
      <c r="AA49" s="82">
        <f t="shared" si="2"/>
        <v>9.400000000000007E-2</v>
      </c>
      <c r="AB49" s="74">
        <f t="shared" si="1"/>
        <v>188</v>
      </c>
      <c r="AC49" s="74"/>
      <c r="AD49" s="74"/>
      <c r="AE49" s="74"/>
      <c r="AF49" s="74"/>
    </row>
    <row r="50" spans="1:32" x14ac:dyDescent="0.25">
      <c r="A50" s="69">
        <f t="shared" si="0"/>
        <v>195.02487562189077</v>
      </c>
      <c r="B50" s="76">
        <f>($F$2*$F$7)/($F$1-A50)</f>
        <v>6.4796052631578962E-6</v>
      </c>
      <c r="C50" s="76">
        <f>($F$2*$F$7)/(A50+$F$5)</f>
        <v>1.9971990748075132E-5</v>
      </c>
      <c r="D50" s="77">
        <f>1/(B50+C50)</f>
        <v>37804.902190980705</v>
      </c>
      <c r="E50" s="87"/>
      <c r="F50" s="81"/>
      <c r="G50" s="81"/>
      <c r="H50" s="74"/>
      <c r="I50" s="74"/>
      <c r="J50" s="111" t="s">
        <v>28</v>
      </c>
      <c r="K50" s="69">
        <f>'Main Calc'!B19</f>
        <v>0.05</v>
      </c>
      <c r="L50" s="112" t="s">
        <v>0</v>
      </c>
      <c r="M50" s="113" t="s">
        <v>42</v>
      </c>
      <c r="N50" s="74"/>
      <c r="O50" s="74"/>
      <c r="P50" s="74"/>
      <c r="Q50" s="74"/>
      <c r="R50" s="74"/>
      <c r="S50" s="74"/>
      <c r="T50" s="74"/>
      <c r="U50" s="74"/>
      <c r="V50" s="74"/>
      <c r="W50" s="74"/>
      <c r="X50" s="74"/>
      <c r="Y50" s="74"/>
      <c r="Z50" s="74"/>
      <c r="AA50" s="82">
        <f t="shared" si="2"/>
        <v>9.6000000000000071E-2</v>
      </c>
      <c r="AB50" s="74">
        <f t="shared" si="1"/>
        <v>192</v>
      </c>
      <c r="AC50" s="74"/>
      <c r="AD50" s="74"/>
      <c r="AE50" s="74"/>
      <c r="AF50" s="74"/>
    </row>
    <row r="51" spans="1:32" ht="15.75" thickBot="1" x14ac:dyDescent="0.3">
      <c r="A51" s="69">
        <f t="shared" si="0"/>
        <v>199.00497512437835</v>
      </c>
      <c r="B51" s="76">
        <f>($F$2*$F$7)/($F$1-A51)</f>
        <v>6.522516556291393E-6</v>
      </c>
      <c r="C51" s="76">
        <f>($F$2*$F$7)/(A51+$F$5)</f>
        <v>1.9575044253284036E-5</v>
      </c>
      <c r="D51" s="77">
        <f>1/(B51+C51)</f>
        <v>38317.757253125783</v>
      </c>
      <c r="E51" s="87"/>
      <c r="F51" s="81"/>
      <c r="G51" s="81"/>
      <c r="H51" s="74"/>
      <c r="I51" s="74"/>
      <c r="J51" s="122" t="s">
        <v>29</v>
      </c>
      <c r="K51" s="123">
        <f>'Main Calc'!B22</f>
        <v>2370</v>
      </c>
      <c r="L51" s="126" t="s">
        <v>30</v>
      </c>
      <c r="M51" s="127" t="s">
        <v>45</v>
      </c>
      <c r="N51" s="74"/>
      <c r="O51" s="74"/>
      <c r="P51" s="74"/>
      <c r="Q51" s="74"/>
      <c r="R51" s="74"/>
      <c r="S51" s="74"/>
      <c r="T51" s="74"/>
      <c r="U51" s="74"/>
      <c r="V51" s="74"/>
      <c r="W51" s="74"/>
      <c r="X51" s="74"/>
      <c r="Y51" s="74"/>
      <c r="Z51" s="74"/>
      <c r="AA51" s="82">
        <f t="shared" si="2"/>
        <v>9.8000000000000073E-2</v>
      </c>
      <c r="AB51" s="74">
        <f t="shared" si="1"/>
        <v>196</v>
      </c>
      <c r="AC51" s="74"/>
      <c r="AD51" s="74"/>
      <c r="AE51" s="74"/>
      <c r="AF51" s="74"/>
    </row>
    <row r="52" spans="1:32" x14ac:dyDescent="0.25">
      <c r="A52" s="69">
        <f t="shared" si="0"/>
        <v>202.98507462686592</v>
      </c>
      <c r="B52" s="76">
        <f>($F$2*$F$7)/($F$1-A52)</f>
        <v>6.5660000000000029E-6</v>
      </c>
      <c r="C52" s="76">
        <f>($F$2*$F$7)/(A52+$F$5)</f>
        <v>1.9193569014341803E-5</v>
      </c>
      <c r="D52" s="77">
        <f>1/(B52+C52)</f>
        <v>38820.525275218839</v>
      </c>
      <c r="E52" s="87"/>
      <c r="F52" s="81"/>
      <c r="G52" s="81"/>
      <c r="H52" s="74"/>
      <c r="I52" s="74"/>
      <c r="J52" s="114"/>
      <c r="K52" s="81"/>
      <c r="L52" s="115"/>
      <c r="M52" s="74"/>
      <c r="N52" s="74"/>
      <c r="O52" s="74"/>
      <c r="P52" s="74"/>
      <c r="Q52" s="74"/>
      <c r="R52" s="74"/>
      <c r="S52" s="74"/>
      <c r="T52" s="74"/>
      <c r="U52" s="74"/>
      <c r="V52" s="74"/>
      <c r="W52" s="74"/>
      <c r="X52" s="74"/>
      <c r="Y52" s="74"/>
      <c r="Z52" s="74"/>
      <c r="AA52" s="82">
        <f t="shared" si="2"/>
        <v>0.10000000000000007</v>
      </c>
      <c r="AB52" s="74">
        <f t="shared" si="1"/>
        <v>200</v>
      </c>
      <c r="AC52" s="74"/>
      <c r="AD52" s="74"/>
      <c r="AE52" s="74"/>
      <c r="AF52" s="74"/>
    </row>
    <row r="53" spans="1:32" x14ac:dyDescent="0.25">
      <c r="A53" s="69">
        <f t="shared" si="0"/>
        <v>206.9651741293535</v>
      </c>
      <c r="B53" s="76">
        <f>($F$2*$F$7)/($F$1-A53)</f>
        <v>6.6100671140939626E-6</v>
      </c>
      <c r="C53" s="76">
        <f>($F$2*$F$7)/(A53+$F$5)</f>
        <v>1.8826677817269471E-5</v>
      </c>
      <c r="D53" s="77">
        <f>1/(B53+C53)</f>
        <v>39313.206257259866</v>
      </c>
      <c r="E53" s="87"/>
      <c r="F53" s="81"/>
      <c r="G53" s="81"/>
      <c r="H53" s="74"/>
      <c r="I53" s="74"/>
      <c r="J53" s="114"/>
      <c r="K53" s="81"/>
      <c r="L53" s="115"/>
      <c r="M53" s="74"/>
      <c r="N53" s="74"/>
      <c r="O53" s="74"/>
      <c r="P53" s="74"/>
      <c r="Q53" s="74"/>
      <c r="R53" s="74"/>
      <c r="S53" s="74"/>
      <c r="T53" s="74"/>
      <c r="U53" s="74"/>
      <c r="V53" s="74"/>
      <c r="W53" s="74"/>
      <c r="X53" s="74"/>
      <c r="Y53" s="74"/>
      <c r="Z53" s="74"/>
      <c r="AA53" s="82">
        <f t="shared" si="2"/>
        <v>0.10200000000000008</v>
      </c>
      <c r="AB53" s="74">
        <f t="shared" si="1"/>
        <v>204</v>
      </c>
      <c r="AC53" s="74"/>
      <c r="AD53" s="74"/>
      <c r="AE53" s="74"/>
      <c r="AF53" s="74"/>
    </row>
    <row r="54" spans="1:32" x14ac:dyDescent="0.25">
      <c r="A54" s="69">
        <f t="shared" si="0"/>
        <v>210.94527363184108</v>
      </c>
      <c r="B54" s="76">
        <f>($F$2*$F$7)/($F$1-A54)</f>
        <v>6.6547297297297322E-6</v>
      </c>
      <c r="C54" s="76">
        <f>($F$2*$F$7)/(A54+$F$5)</f>
        <v>1.8473550013188336E-5</v>
      </c>
      <c r="D54" s="77">
        <f>1/(B54+C54)</f>
        <v>39795.800199248864</v>
      </c>
      <c r="E54" s="87"/>
      <c r="F54" s="81"/>
      <c r="G54" s="81"/>
      <c r="H54" s="74"/>
      <c r="I54" s="74"/>
      <c r="J54" s="114" t="s">
        <v>31</v>
      </c>
      <c r="K54" s="81">
        <f>(K51*(K48-K49))/(K49)</f>
        <v>13430</v>
      </c>
      <c r="L54" s="115"/>
      <c r="M54" s="74" t="s">
        <v>43</v>
      </c>
      <c r="N54" s="74"/>
      <c r="O54" s="74"/>
      <c r="P54" s="74"/>
      <c r="Q54" s="74"/>
      <c r="R54" s="74"/>
      <c r="S54" s="74"/>
      <c r="T54" s="74"/>
      <c r="U54" s="74"/>
      <c r="V54" s="74"/>
      <c r="W54" s="74"/>
      <c r="X54" s="74"/>
      <c r="Y54" s="74"/>
      <c r="Z54" s="74"/>
      <c r="AA54" s="82">
        <f t="shared" si="2"/>
        <v>0.10400000000000008</v>
      </c>
      <c r="AB54" s="74">
        <f t="shared" si="1"/>
        <v>208</v>
      </c>
      <c r="AC54" s="74"/>
      <c r="AD54" s="74"/>
      <c r="AE54" s="74"/>
      <c r="AF54" s="74"/>
    </row>
    <row r="55" spans="1:32" x14ac:dyDescent="0.25">
      <c r="A55" s="69">
        <f t="shared" si="0"/>
        <v>214.92537313432865</v>
      </c>
      <c r="B55" s="76">
        <f>($F$2*$F$7)/($F$1-A55)</f>
        <v>6.7000000000000028E-6</v>
      </c>
      <c r="C55" s="76">
        <f>($F$2*$F$7)/(A55+$F$5)</f>
        <v>1.8133425390523839E-5</v>
      </c>
      <c r="D55" s="77">
        <f>1/(B55+C55)</f>
        <v>40268.307101185841</v>
      </c>
      <c r="E55" s="87"/>
      <c r="F55" s="81"/>
      <c r="G55" s="81"/>
      <c r="H55" s="74"/>
      <c r="I55" s="74"/>
      <c r="J55" s="114" t="s">
        <v>32</v>
      </c>
      <c r="K55" s="81">
        <f>(K50/(K48-K50))</f>
        <v>1.0101010101010102E-2</v>
      </c>
      <c r="L55" s="115"/>
      <c r="M55" s="74" t="s">
        <v>43</v>
      </c>
      <c r="N55" s="74"/>
      <c r="O55" s="74"/>
      <c r="P55" s="74"/>
      <c r="Q55" s="74"/>
      <c r="R55" s="74"/>
      <c r="S55" s="74"/>
      <c r="T55" s="74"/>
      <c r="U55" s="74"/>
      <c r="V55" s="74"/>
      <c r="W55" s="74"/>
      <c r="X55" s="74"/>
      <c r="Y55" s="74"/>
      <c r="Z55" s="74"/>
      <c r="AA55" s="82">
        <f t="shared" si="2"/>
        <v>0.10600000000000008</v>
      </c>
      <c r="AB55" s="74">
        <f t="shared" si="1"/>
        <v>212</v>
      </c>
      <c r="AC55" s="74"/>
      <c r="AD55" s="74"/>
      <c r="AE55" s="74"/>
      <c r="AF55" s="74"/>
    </row>
    <row r="56" spans="1:32" x14ac:dyDescent="0.25">
      <c r="A56" s="69">
        <f t="shared" si="0"/>
        <v>218.90547263681623</v>
      </c>
      <c r="B56" s="76">
        <f>($F$2*$F$7)/($F$1-A56)</f>
        <v>6.745890410958908E-6</v>
      </c>
      <c r="C56" s="76">
        <f>($F$2*$F$7)/(A56+$F$5)</f>
        <v>1.7805598711900769E-5</v>
      </c>
      <c r="D56" s="77">
        <f>1/(B56+C56)</f>
        <v>40730.726963070796</v>
      </c>
      <c r="E56" s="87"/>
      <c r="F56" s="81"/>
      <c r="G56" s="81"/>
      <c r="H56" s="74"/>
      <c r="I56" s="74"/>
      <c r="J56" s="114"/>
      <c r="K56" s="81"/>
      <c r="L56" s="115"/>
      <c r="M56" s="74"/>
      <c r="N56" s="74"/>
      <c r="O56" s="74"/>
      <c r="P56" s="74"/>
      <c r="Q56" s="74"/>
      <c r="R56" s="74"/>
      <c r="S56" s="74"/>
      <c r="T56" s="74"/>
      <c r="U56" s="74"/>
      <c r="V56" s="74"/>
      <c r="W56" s="74"/>
      <c r="X56" s="74"/>
      <c r="Y56" s="74"/>
      <c r="Z56" s="74"/>
      <c r="AA56" s="82">
        <f t="shared" si="2"/>
        <v>0.10800000000000008</v>
      </c>
      <c r="AB56" s="74">
        <f t="shared" si="1"/>
        <v>216</v>
      </c>
      <c r="AC56" s="74"/>
      <c r="AD56" s="74"/>
      <c r="AE56" s="74"/>
      <c r="AF56" s="74"/>
    </row>
    <row r="57" spans="1:32" x14ac:dyDescent="0.25">
      <c r="A57" s="69">
        <f t="shared" si="0"/>
        <v>222.8855721393038</v>
      </c>
      <c r="B57" s="76">
        <f>($F$2*$F$7)/($F$1-A57)</f>
        <v>6.7924137931034514E-6</v>
      </c>
      <c r="C57" s="76">
        <f>($F$2*$F$7)/(A57+$F$5)</f>
        <v>1.7489414833106713E-5</v>
      </c>
      <c r="D57" s="77">
        <f>1/(B57+C57)</f>
        <v>41183.059784903729</v>
      </c>
      <c r="E57" s="87"/>
      <c r="F57" s="81"/>
      <c r="G57" s="81"/>
      <c r="H57" s="74"/>
      <c r="I57" s="74"/>
      <c r="J57" s="114"/>
      <c r="K57" s="81"/>
      <c r="L57" s="115"/>
      <c r="M57" s="74"/>
      <c r="N57" s="74"/>
      <c r="O57" s="74"/>
      <c r="P57" s="74"/>
      <c r="Q57" s="74"/>
      <c r="R57" s="74"/>
      <c r="S57" s="74"/>
      <c r="T57" s="74"/>
      <c r="U57" s="74"/>
      <c r="V57" s="74"/>
      <c r="W57" s="74"/>
      <c r="X57" s="74"/>
      <c r="Y57" s="74"/>
      <c r="Z57" s="74"/>
      <c r="AA57" s="82">
        <f t="shared" si="2"/>
        <v>0.11000000000000008</v>
      </c>
      <c r="AB57" s="74">
        <f t="shared" si="1"/>
        <v>220</v>
      </c>
      <c r="AC57" s="74"/>
      <c r="AD57" s="74"/>
      <c r="AE57" s="74"/>
      <c r="AF57" s="74"/>
    </row>
    <row r="58" spans="1:32" x14ac:dyDescent="0.25">
      <c r="A58" s="69">
        <f t="shared" si="0"/>
        <v>226.86567164179138</v>
      </c>
      <c r="B58" s="76">
        <f>($F$2*$F$7)/($F$1-A58)</f>
        <v>6.8395833333333364E-6</v>
      </c>
      <c r="C58" s="76">
        <f>($F$2*$F$7)/(A58+$F$5)</f>
        <v>1.7184264333033425E-5</v>
      </c>
      <c r="D58" s="77">
        <f>1/(B58+C58)</f>
        <v>41625.305566684634</v>
      </c>
      <c r="E58" s="87"/>
      <c r="F58" s="81"/>
      <c r="G58" s="81"/>
      <c r="H58" s="74"/>
      <c r="I58" s="74"/>
      <c r="J58" s="114"/>
      <c r="K58" s="81"/>
      <c r="L58" s="115"/>
      <c r="M58" s="74"/>
      <c r="N58" s="74"/>
      <c r="O58" s="74"/>
      <c r="P58" s="74"/>
      <c r="Q58" s="74"/>
      <c r="R58" s="74"/>
      <c r="S58" s="74"/>
      <c r="T58" s="74"/>
      <c r="U58" s="74"/>
      <c r="V58" s="74"/>
      <c r="W58" s="74"/>
      <c r="X58" s="74"/>
      <c r="Y58" s="74"/>
      <c r="Z58" s="74"/>
      <c r="AA58" s="82">
        <f t="shared" si="2"/>
        <v>0.11200000000000009</v>
      </c>
      <c r="AB58" s="74">
        <f t="shared" si="1"/>
        <v>224</v>
      </c>
      <c r="AC58" s="74"/>
      <c r="AD58" s="74"/>
      <c r="AE58" s="74"/>
      <c r="AF58" s="74"/>
    </row>
    <row r="59" spans="1:32" x14ac:dyDescent="0.25">
      <c r="A59" s="69">
        <f t="shared" si="0"/>
        <v>230.84577114427896</v>
      </c>
      <c r="B59" s="76">
        <f>($F$2*$F$7)/($F$1-A59)</f>
        <v>6.8874125874125918E-6</v>
      </c>
      <c r="C59" s="76">
        <f>($F$2*$F$7)/(A59+$F$5)</f>
        <v>1.6889579593258462E-5</v>
      </c>
      <c r="D59" s="77">
        <f>1/(B59+C59)</f>
        <v>42057.46430841351</v>
      </c>
      <c r="E59" s="87"/>
      <c r="F59" s="81"/>
      <c r="G59" s="81"/>
      <c r="H59" s="74"/>
      <c r="I59" s="74"/>
      <c r="J59" s="114"/>
      <c r="K59" s="81"/>
      <c r="L59" s="115"/>
      <c r="M59" s="74"/>
      <c r="N59" s="74"/>
      <c r="O59" s="74"/>
      <c r="P59" s="74"/>
      <c r="Q59" s="74"/>
      <c r="R59" s="74"/>
      <c r="S59" s="74"/>
      <c r="T59" s="74"/>
      <c r="U59" s="74"/>
      <c r="V59" s="74"/>
      <c r="W59" s="74"/>
      <c r="X59" s="74"/>
      <c r="Y59" s="74"/>
      <c r="Z59" s="74"/>
      <c r="AA59" s="82">
        <f t="shared" si="2"/>
        <v>0.11400000000000009</v>
      </c>
      <c r="AB59" s="74">
        <f t="shared" si="1"/>
        <v>228</v>
      </c>
      <c r="AC59" s="74"/>
      <c r="AD59" s="74"/>
      <c r="AE59" s="74"/>
      <c r="AF59" s="74"/>
    </row>
    <row r="60" spans="1:32" x14ac:dyDescent="0.25">
      <c r="A60" s="69">
        <f t="shared" si="0"/>
        <v>234.82587064676653</v>
      </c>
      <c r="B60" s="76">
        <f>($F$2*$F$7)/($F$1-A60)</f>
        <v>6.935915492957751E-6</v>
      </c>
      <c r="C60" s="76">
        <f>($F$2*$F$7)/(A60+$F$5)</f>
        <v>1.6604831274202446E-5</v>
      </c>
      <c r="D60" s="77">
        <f>1/(B60+C60)</f>
        <v>42479.536010090371</v>
      </c>
      <c r="E60" s="87"/>
      <c r="F60" s="81"/>
      <c r="G60" s="81"/>
      <c r="H60" s="74"/>
      <c r="I60" s="74"/>
      <c r="J60" s="114"/>
      <c r="K60" s="81"/>
      <c r="L60" s="115"/>
      <c r="M60" s="74"/>
      <c r="N60" s="74"/>
      <c r="O60" s="74"/>
      <c r="P60" s="74"/>
      <c r="Q60" s="74"/>
      <c r="R60" s="74"/>
      <c r="S60" s="74"/>
      <c r="T60" s="74"/>
      <c r="U60" s="74"/>
      <c r="V60" s="74"/>
      <c r="W60" s="74"/>
      <c r="X60" s="74"/>
      <c r="Y60" s="74"/>
      <c r="Z60" s="74"/>
      <c r="AA60" s="82">
        <f t="shared" si="2"/>
        <v>0.11600000000000009</v>
      </c>
      <c r="AB60" s="74">
        <f t="shared" si="1"/>
        <v>232</v>
      </c>
      <c r="AC60" s="74"/>
      <c r="AD60" s="74"/>
      <c r="AE60" s="74"/>
      <c r="AF60" s="74"/>
    </row>
    <row r="61" spans="1:32" ht="15.75" thickBot="1" x14ac:dyDescent="0.3">
      <c r="A61" s="69">
        <f t="shared" si="0"/>
        <v>238.80597014925411</v>
      </c>
      <c r="B61" s="76">
        <f>($F$2*$F$7)/($F$1-A61)</f>
        <v>6.9851063829787278E-6</v>
      </c>
      <c r="C61" s="76">
        <f>($F$2*$F$7)/(A61+$F$5)</f>
        <v>1.6329525141835679E-5</v>
      </c>
      <c r="D61" s="77">
        <f>1/(B61+C61)</f>
        <v>42891.520671715196</v>
      </c>
      <c r="E61" s="87"/>
      <c r="F61" s="81"/>
      <c r="G61" s="81"/>
      <c r="H61" s="74"/>
      <c r="I61" s="74"/>
      <c r="J61" s="114"/>
      <c r="K61" s="81"/>
      <c r="L61" s="115"/>
      <c r="M61" s="74"/>
      <c r="N61" s="74"/>
      <c r="O61" s="74"/>
      <c r="P61" s="74"/>
      <c r="Q61" s="74"/>
      <c r="R61" s="74"/>
      <c r="S61" s="74"/>
      <c r="T61" s="74"/>
      <c r="U61" s="74"/>
      <c r="V61" s="74"/>
      <c r="W61" s="74"/>
      <c r="X61" s="74"/>
      <c r="Y61" s="74"/>
      <c r="Z61" s="74"/>
      <c r="AA61" s="82">
        <f t="shared" si="2"/>
        <v>0.11800000000000009</v>
      </c>
      <c r="AB61" s="74">
        <f t="shared" si="1"/>
        <v>236</v>
      </c>
      <c r="AC61" s="74"/>
      <c r="AD61" s="74"/>
      <c r="AE61" s="74"/>
      <c r="AF61" s="74"/>
    </row>
    <row r="62" spans="1:32" x14ac:dyDescent="0.25">
      <c r="A62" s="69">
        <f t="shared" si="0"/>
        <v>242.78606965174168</v>
      </c>
      <c r="B62" s="76">
        <f>($F$2*$F$7)/($F$1-A62)</f>
        <v>7.0350000000000038E-6</v>
      </c>
      <c r="C62" s="76">
        <f>($F$2*$F$7)/(A62+$F$5)</f>
        <v>1.6063199204913204E-5</v>
      </c>
      <c r="D62" s="77">
        <f>1/(B62+C62)</f>
        <v>43293.418293288007</v>
      </c>
      <c r="E62" s="87"/>
      <c r="F62" s="81"/>
      <c r="G62" s="81"/>
      <c r="H62" s="74"/>
      <c r="I62" s="74"/>
      <c r="J62" s="116" t="s">
        <v>24</v>
      </c>
      <c r="K62" s="117"/>
      <c r="L62" s="117"/>
      <c r="M62" s="118"/>
      <c r="N62" s="74"/>
      <c r="O62" s="74"/>
      <c r="P62" s="74"/>
      <c r="Q62" s="74"/>
      <c r="R62" s="74"/>
      <c r="S62" s="74"/>
      <c r="T62" s="74"/>
      <c r="U62" s="74"/>
      <c r="V62" s="74"/>
      <c r="W62" s="74"/>
      <c r="X62" s="74"/>
      <c r="Y62" s="74"/>
      <c r="Z62" s="74"/>
      <c r="AA62" s="82">
        <f t="shared" si="2"/>
        <v>0.12000000000000009</v>
      </c>
      <c r="AB62" s="74">
        <f t="shared" si="1"/>
        <v>240</v>
      </c>
      <c r="AC62" s="74"/>
      <c r="AD62" s="74"/>
      <c r="AE62" s="74"/>
      <c r="AF62" s="74"/>
    </row>
    <row r="63" spans="1:32" x14ac:dyDescent="0.25">
      <c r="A63" s="69">
        <f t="shared" si="0"/>
        <v>246.76616915422926</v>
      </c>
      <c r="B63" s="76">
        <f>($F$2*$F$7)/($F$1-A63)</f>
        <v>7.0856115107913719E-6</v>
      </c>
      <c r="C63" s="76">
        <f>($F$2*$F$7)/(A63+$F$5)</f>
        <v>1.5805421127855344E-5</v>
      </c>
      <c r="D63" s="77">
        <f>1/(B63+C63)</f>
        <v>43685.228874808789</v>
      </c>
      <c r="E63" s="87"/>
      <c r="F63" s="81"/>
      <c r="G63" s="81"/>
      <c r="H63" s="74"/>
      <c r="I63" s="74"/>
      <c r="J63" s="108" t="s">
        <v>17</v>
      </c>
      <c r="K63" s="102" t="s">
        <v>18</v>
      </c>
      <c r="L63" s="109" t="s">
        <v>19</v>
      </c>
      <c r="M63" s="110" t="s">
        <v>20</v>
      </c>
      <c r="N63" s="74"/>
      <c r="O63" s="74"/>
      <c r="P63" s="74"/>
      <c r="Q63" s="74"/>
      <c r="R63" s="74"/>
      <c r="S63" s="74"/>
      <c r="T63" s="74"/>
      <c r="U63" s="74"/>
      <c r="V63" s="74"/>
      <c r="W63" s="74"/>
      <c r="X63" s="74"/>
      <c r="Y63" s="74"/>
      <c r="Z63" s="74"/>
      <c r="AA63" s="82">
        <f t="shared" si="2"/>
        <v>0.12200000000000009</v>
      </c>
      <c r="AB63" s="74">
        <f t="shared" si="1"/>
        <v>244</v>
      </c>
      <c r="AC63" s="74"/>
      <c r="AD63" s="74"/>
      <c r="AE63" s="74"/>
      <c r="AF63" s="74"/>
    </row>
    <row r="64" spans="1:32" x14ac:dyDescent="0.25">
      <c r="A64" s="69">
        <f t="shared" si="0"/>
        <v>250.74626865671684</v>
      </c>
      <c r="B64" s="76">
        <f>($F$2*$F$7)/($F$1-A64)</f>
        <v>7.1369565217391368E-6</v>
      </c>
      <c r="C64" s="76">
        <f>($F$2*$F$7)/(A64+$F$5)</f>
        <v>1.5555785888798373E-5</v>
      </c>
      <c r="D64" s="77">
        <f>1/(B64+C64)</f>
        <v>44066.952416277549</v>
      </c>
      <c r="E64" s="87"/>
      <c r="F64" s="81"/>
      <c r="G64" s="81"/>
      <c r="H64" s="74"/>
      <c r="I64" s="74"/>
      <c r="J64" s="121" t="s">
        <v>33</v>
      </c>
      <c r="K64" s="124">
        <f>(K54*K65)/(K65-K54)</f>
        <v>201449.99999999974</v>
      </c>
      <c r="L64" s="125" t="s">
        <v>30</v>
      </c>
      <c r="M64" s="128" t="s">
        <v>44</v>
      </c>
      <c r="N64" s="74"/>
      <c r="O64" s="74"/>
      <c r="P64" s="74"/>
      <c r="Q64" s="74"/>
      <c r="R64" s="74"/>
      <c r="S64" s="74"/>
      <c r="T64" s="74"/>
      <c r="U64" s="74"/>
      <c r="V64" s="74"/>
      <c r="W64" s="74"/>
      <c r="X64" s="74"/>
      <c r="Y64" s="74"/>
      <c r="Z64" s="74"/>
      <c r="AA64" s="82">
        <f t="shared" si="2"/>
        <v>0.1240000000000001</v>
      </c>
      <c r="AB64" s="74">
        <f t="shared" si="1"/>
        <v>248</v>
      </c>
      <c r="AC64" s="74"/>
      <c r="AD64" s="74"/>
      <c r="AE64" s="74"/>
      <c r="AF64" s="74"/>
    </row>
    <row r="65" spans="1:32" ht="15.75" thickBot="1" x14ac:dyDescent="0.3">
      <c r="A65" s="69">
        <f t="shared" si="0"/>
        <v>254.72636815920441</v>
      </c>
      <c r="B65" s="76">
        <f>($F$2*$F$7)/($F$1-A65)</f>
        <v>7.1890510948905164E-6</v>
      </c>
      <c r="C65" s="76">
        <f>($F$2*$F$7)/(A65+$F$5)</f>
        <v>1.5313913656130777E-5</v>
      </c>
      <c r="D65" s="77">
        <f>1/(B65+C65)</f>
        <v>44438.58891769428</v>
      </c>
      <c r="E65" s="87"/>
      <c r="F65" s="81"/>
      <c r="G65" s="81"/>
      <c r="H65" s="74"/>
      <c r="I65" s="74"/>
      <c r="J65" s="122" t="s">
        <v>34</v>
      </c>
      <c r="K65" s="123">
        <f>(K54*K51*(K55+1))/(K51-(K54*K55))</f>
        <v>14389.285714285716</v>
      </c>
      <c r="L65" s="126" t="s">
        <v>30</v>
      </c>
      <c r="M65" s="127" t="s">
        <v>46</v>
      </c>
      <c r="N65" s="74"/>
      <c r="O65" s="74"/>
      <c r="P65" s="74"/>
      <c r="Q65" s="74"/>
      <c r="R65" s="74"/>
      <c r="S65" s="74"/>
      <c r="T65" s="74"/>
      <c r="U65" s="74"/>
      <c r="V65" s="74"/>
      <c r="W65" s="74"/>
      <c r="X65" s="74"/>
      <c r="Y65" s="74"/>
      <c r="Z65" s="74"/>
      <c r="AA65" s="82">
        <f t="shared" si="2"/>
        <v>0.12600000000000008</v>
      </c>
      <c r="AB65" s="74">
        <f t="shared" si="1"/>
        <v>252</v>
      </c>
      <c r="AC65" s="74"/>
      <c r="AD65" s="74"/>
      <c r="AE65" s="74"/>
      <c r="AF65" s="74"/>
    </row>
    <row r="66" spans="1:32" x14ac:dyDescent="0.25">
      <c r="A66" s="69">
        <f t="shared" si="0"/>
        <v>258.70646766169199</v>
      </c>
      <c r="B66" s="76">
        <f>($F$2*$F$7)/($F$1-A66)</f>
        <v>7.2419117647058876E-6</v>
      </c>
      <c r="C66" s="76">
        <f>($F$2*$F$7)/(A66+$F$5)</f>
        <v>1.5079447860099015E-5</v>
      </c>
      <c r="D66" s="77">
        <f>1/(B66+C66)</f>
        <v>44800.138379058997</v>
      </c>
      <c r="E66" s="87"/>
      <c r="F66" s="81"/>
      <c r="G66" s="81"/>
      <c r="H66" s="74"/>
      <c r="I66" s="74"/>
      <c r="J66" s="119"/>
      <c r="K66" s="74"/>
      <c r="L66" s="119"/>
      <c r="M66" s="74"/>
      <c r="N66" s="74"/>
      <c r="O66" s="74"/>
      <c r="P66" s="74"/>
      <c r="Q66" s="74"/>
      <c r="R66" s="74"/>
      <c r="S66" s="74"/>
      <c r="T66" s="74"/>
      <c r="U66" s="74"/>
      <c r="V66" s="74"/>
      <c r="W66" s="74"/>
      <c r="X66" s="74"/>
      <c r="Y66" s="74"/>
      <c r="Z66" s="74"/>
      <c r="AA66" s="82">
        <f t="shared" si="2"/>
        <v>0.12800000000000009</v>
      </c>
      <c r="AB66" s="74">
        <f t="shared" si="1"/>
        <v>256</v>
      </c>
      <c r="AC66" s="74"/>
      <c r="AD66" s="74"/>
      <c r="AE66" s="74"/>
      <c r="AF66" s="74"/>
    </row>
    <row r="67" spans="1:32" x14ac:dyDescent="0.25">
      <c r="A67" s="69">
        <f t="shared" si="0"/>
        <v>262.68656716417956</v>
      </c>
      <c r="B67" s="76">
        <f>($F$2*$F$7)/($F$1-A67)</f>
        <v>7.2955555555555612E-6</v>
      </c>
      <c r="C67" s="76">
        <f>($F$2*$F$7)/(A67+$F$5)</f>
        <v>1.4852053438891612E-5</v>
      </c>
      <c r="D67" s="77">
        <f>1/(B67+C67)</f>
        <v>45151.600800371678</v>
      </c>
      <c r="E67" s="87"/>
      <c r="F67" s="81"/>
      <c r="G67" s="81"/>
      <c r="H67" s="74"/>
      <c r="I67" s="74"/>
      <c r="J67" s="119"/>
      <c r="K67" s="74"/>
      <c r="L67" s="119"/>
      <c r="M67" s="74"/>
      <c r="N67" s="74"/>
      <c r="O67" s="74"/>
      <c r="P67" s="74"/>
      <c r="Q67" s="74"/>
      <c r="R67" s="74"/>
      <c r="S67" s="74"/>
      <c r="T67" s="74"/>
      <c r="U67" s="74"/>
      <c r="V67" s="74"/>
      <c r="W67" s="74"/>
      <c r="X67" s="74"/>
      <c r="Y67" s="74"/>
      <c r="Z67" s="74"/>
      <c r="AA67" s="82">
        <f t="shared" si="2"/>
        <v>0.13000000000000009</v>
      </c>
      <c r="AB67" s="74">
        <f t="shared" si="1"/>
        <v>260</v>
      </c>
      <c r="AC67" s="74"/>
      <c r="AD67" s="74"/>
      <c r="AE67" s="74"/>
      <c r="AF67" s="74"/>
    </row>
    <row r="68" spans="1:32" x14ac:dyDescent="0.25">
      <c r="A68" s="69">
        <f t="shared" ref="A68:A131" si="3">A67+$A$2</f>
        <v>266.66666666666714</v>
      </c>
      <c r="B68" s="76">
        <f>($F$2*$F$7)/($F$1-A68)</f>
        <v>7.3500000000000067E-6</v>
      </c>
      <c r="C68" s="76">
        <f>($F$2*$F$7)/(A68+$F$5)</f>
        <v>1.4631415241057516E-5</v>
      </c>
      <c r="D68" s="77">
        <f>1/(B68+C68)</f>
        <v>45492.976181632337</v>
      </c>
      <c r="E68" s="87"/>
      <c r="F68" s="81"/>
      <c r="G68" s="81"/>
      <c r="H68" s="74"/>
      <c r="I68" s="74"/>
      <c r="J68" s="119"/>
      <c r="K68" s="74"/>
      <c r="L68" s="119"/>
      <c r="M68" s="74"/>
      <c r="N68" s="74"/>
      <c r="O68" s="74"/>
      <c r="P68" s="74"/>
      <c r="Q68" s="74"/>
      <c r="R68" s="74"/>
      <c r="S68" s="74"/>
      <c r="T68" s="74"/>
      <c r="U68" s="74"/>
      <c r="V68" s="74"/>
      <c r="W68" s="74"/>
      <c r="X68" s="74"/>
      <c r="Y68" s="74"/>
      <c r="Z68" s="74"/>
      <c r="AA68" s="82">
        <f t="shared" si="2"/>
        <v>0.13200000000000009</v>
      </c>
      <c r="AB68" s="74">
        <f t="shared" ref="AB68:AB131" si="4">IF((($AE$2*$AC$2)/($AD$2))+(AB67)&lt;=$AF$2, (($AE$2*$AC$2)/($AD$2))+(AB67), $AF$2)</f>
        <v>264</v>
      </c>
      <c r="AC68" s="74"/>
      <c r="AD68" s="74"/>
      <c r="AE68" s="74"/>
      <c r="AF68" s="74"/>
    </row>
    <row r="69" spans="1:32" x14ac:dyDescent="0.25">
      <c r="A69" s="69">
        <f t="shared" si="3"/>
        <v>270.64676616915472</v>
      </c>
      <c r="B69" s="76">
        <f>($F$2*$F$7)/($F$1-A69)</f>
        <v>7.4052631578947431E-6</v>
      </c>
      <c r="C69" s="76">
        <f>($F$2*$F$7)/(A69+$F$5)</f>
        <v>1.4417236568239493E-5</v>
      </c>
      <c r="D69" s="77">
        <f>1/(B69+C69)</f>
        <v>45824.264522840982</v>
      </c>
      <c r="E69" s="87"/>
      <c r="F69" s="81"/>
      <c r="G69" s="81"/>
      <c r="H69" s="74"/>
      <c r="I69" s="74"/>
      <c r="J69" s="119"/>
      <c r="K69" s="74"/>
      <c r="L69" s="119"/>
      <c r="M69" s="74"/>
      <c r="N69" s="74"/>
      <c r="O69" s="74"/>
      <c r="P69" s="74"/>
      <c r="Q69" s="74"/>
      <c r="R69" s="74"/>
      <c r="S69" s="74"/>
      <c r="T69" s="74"/>
      <c r="U69" s="74"/>
      <c r="V69" s="74"/>
      <c r="W69" s="74"/>
      <c r="X69" s="74"/>
      <c r="Y69" s="74"/>
      <c r="Z69" s="74"/>
      <c r="AA69" s="82">
        <f t="shared" ref="AA69:AA132" si="5">$AA$3+AA68</f>
        <v>0.13400000000000009</v>
      </c>
      <c r="AB69" s="74">
        <f t="shared" si="4"/>
        <v>268</v>
      </c>
      <c r="AC69" s="74"/>
      <c r="AD69" s="74"/>
      <c r="AE69" s="74"/>
      <c r="AF69" s="74"/>
    </row>
    <row r="70" spans="1:32" x14ac:dyDescent="0.25">
      <c r="A70" s="69">
        <f t="shared" si="3"/>
        <v>274.62686567164229</v>
      </c>
      <c r="B70" s="76">
        <f>($F$2*$F$7)/($F$1-A70)</f>
        <v>7.4613636363636423E-6</v>
      </c>
      <c r="C70" s="76">
        <f>($F$2*$F$7)/(A70+$F$5)</f>
        <v>1.4209237844052181E-5</v>
      </c>
      <c r="D70" s="77">
        <f>1/(B70+C70)</f>
        <v>46145.465823997598</v>
      </c>
      <c r="E70" s="87"/>
      <c r="F70" s="81"/>
      <c r="G70" s="81"/>
      <c r="H70" s="74"/>
      <c r="I70" s="74"/>
      <c r="J70" s="120" t="s">
        <v>50</v>
      </c>
      <c r="K70" s="120"/>
      <c r="L70" s="120"/>
      <c r="M70" s="120"/>
      <c r="N70" s="74"/>
      <c r="O70" s="74"/>
      <c r="P70" s="74"/>
      <c r="Q70" s="74"/>
      <c r="R70" s="74"/>
      <c r="S70" s="74"/>
      <c r="T70" s="74"/>
      <c r="U70" s="74"/>
      <c r="V70" s="74"/>
      <c r="W70" s="74"/>
      <c r="X70" s="74"/>
      <c r="Y70" s="74"/>
      <c r="Z70" s="74"/>
      <c r="AA70" s="82">
        <f t="shared" si="5"/>
        <v>0.13600000000000009</v>
      </c>
      <c r="AB70" s="74">
        <f t="shared" si="4"/>
        <v>272</v>
      </c>
      <c r="AC70" s="74"/>
      <c r="AD70" s="74"/>
      <c r="AE70" s="74"/>
      <c r="AF70" s="74"/>
    </row>
    <row r="71" spans="1:32" x14ac:dyDescent="0.25">
      <c r="A71" s="69">
        <f t="shared" si="3"/>
        <v>278.60696517412987</v>
      </c>
      <c r="B71" s="76">
        <f>($F$2*$F$7)/($F$1-A71)</f>
        <v>7.5183206106870298E-6</v>
      </c>
      <c r="C71" s="76">
        <f>($F$2*$F$7)/(A71+$F$5)</f>
        <v>1.4007155396546716E-5</v>
      </c>
      <c r="D71" s="77">
        <f>1/(B71+C71)</f>
        <v>46456.580085102178</v>
      </c>
      <c r="E71" s="87"/>
      <c r="F71" s="81"/>
      <c r="G71" s="81"/>
      <c r="H71" s="74"/>
      <c r="I71" s="74"/>
      <c r="J71" s="120"/>
      <c r="K71" s="120"/>
      <c r="L71" s="120"/>
      <c r="M71" s="120"/>
      <c r="N71" s="74"/>
      <c r="O71" s="74"/>
      <c r="P71" s="74"/>
      <c r="Q71" s="74"/>
      <c r="R71" s="74"/>
      <c r="S71" s="74"/>
      <c r="T71" s="74"/>
      <c r="U71" s="74"/>
      <c r="V71" s="74"/>
      <c r="W71" s="74"/>
      <c r="X71" s="74"/>
      <c r="Y71" s="74"/>
      <c r="Z71" s="74"/>
      <c r="AA71" s="82">
        <f t="shared" si="5"/>
        <v>0.13800000000000009</v>
      </c>
      <c r="AB71" s="74">
        <f t="shared" si="4"/>
        <v>276</v>
      </c>
      <c r="AC71" s="74"/>
      <c r="AD71" s="74"/>
      <c r="AE71" s="74"/>
      <c r="AF71" s="74"/>
    </row>
    <row r="72" spans="1:32" x14ac:dyDescent="0.25">
      <c r="A72" s="69">
        <f t="shared" si="3"/>
        <v>282.58706467661744</v>
      </c>
      <c r="B72" s="76">
        <f>($F$2*$F$7)/($F$1-A72)</f>
        <v>7.5761538461538543E-6</v>
      </c>
      <c r="C72" s="76">
        <f>($F$2*$F$7)/(A72+$F$5)</f>
        <v>1.3810740343112526E-5</v>
      </c>
      <c r="D72" s="77">
        <f>1/(B72+C72)</f>
        <v>46757.607306154736</v>
      </c>
      <c r="E72" s="87"/>
      <c r="F72" s="81"/>
      <c r="G72" s="81"/>
      <c r="H72" s="74"/>
      <c r="I72" s="74"/>
      <c r="J72" s="120"/>
      <c r="K72" s="120"/>
      <c r="L72" s="120"/>
      <c r="M72" s="120"/>
      <c r="N72" s="74"/>
      <c r="O72" s="74"/>
      <c r="P72" s="74"/>
      <c r="Q72" s="74"/>
      <c r="R72" s="74"/>
      <c r="S72" s="74"/>
      <c r="T72" s="74"/>
      <c r="U72" s="74"/>
      <c r="V72" s="74"/>
      <c r="W72" s="74"/>
      <c r="X72" s="74"/>
      <c r="Y72" s="74"/>
      <c r="Z72" s="74"/>
      <c r="AA72" s="82">
        <f t="shared" si="5"/>
        <v>0.1400000000000001</v>
      </c>
      <c r="AB72" s="74">
        <f t="shared" si="4"/>
        <v>280</v>
      </c>
      <c r="AC72" s="74"/>
      <c r="AD72" s="74"/>
      <c r="AE72" s="74"/>
      <c r="AF72" s="74"/>
    </row>
    <row r="73" spans="1:32" x14ac:dyDescent="0.25">
      <c r="A73" s="69">
        <f t="shared" si="3"/>
        <v>286.56716417910502</v>
      </c>
      <c r="B73" s="76">
        <f>($F$2*$F$7)/($F$1-A73)</f>
        <v>7.6348837209302401E-6</v>
      </c>
      <c r="C73" s="76">
        <f>($F$2*$F$7)/(A73+$F$5)</f>
        <v>1.3619757567900407E-5</v>
      </c>
      <c r="D73" s="77">
        <f>1/(B73+C73)</f>
        <v>47048.547487155272</v>
      </c>
      <c r="E73" s="87"/>
      <c r="F73" s="81"/>
      <c r="G73" s="81"/>
      <c r="H73" s="74"/>
      <c r="I73" s="74"/>
      <c r="J73" s="74"/>
      <c r="K73" s="74"/>
      <c r="L73" s="74"/>
      <c r="M73" s="74"/>
      <c r="N73" s="74"/>
      <c r="O73" s="74"/>
      <c r="P73" s="74"/>
      <c r="Q73" s="74"/>
      <c r="R73" s="74"/>
      <c r="S73" s="74"/>
      <c r="T73" s="74"/>
      <c r="U73" s="74"/>
      <c r="V73" s="74"/>
      <c r="W73" s="74"/>
      <c r="X73" s="74"/>
      <c r="Y73" s="74"/>
      <c r="Z73" s="74"/>
      <c r="AA73" s="82">
        <f t="shared" si="5"/>
        <v>0.1420000000000001</v>
      </c>
      <c r="AB73" s="74">
        <f t="shared" si="4"/>
        <v>284</v>
      </c>
      <c r="AC73" s="74"/>
      <c r="AD73" s="74"/>
      <c r="AE73" s="74"/>
      <c r="AF73" s="74"/>
    </row>
    <row r="74" spans="1:32" x14ac:dyDescent="0.25">
      <c r="A74" s="69">
        <f t="shared" si="3"/>
        <v>290.5472636815926</v>
      </c>
      <c r="B74" s="76">
        <f>($F$2*$F$7)/($F$1-A74)</f>
        <v>7.6945312500000079E-6</v>
      </c>
      <c r="C74" s="76">
        <f>($F$2*$F$7)/(A74+$F$5)</f>
        <v>1.3433984782932989E-5</v>
      </c>
      <c r="D74" s="77">
        <f>1/(B74+C74)</f>
        <v>47329.400628103795</v>
      </c>
      <c r="E74" s="87"/>
      <c r="F74" s="81"/>
      <c r="G74" s="81"/>
      <c r="H74" s="74"/>
      <c r="I74" s="74"/>
      <c r="J74" s="74"/>
      <c r="K74" s="74"/>
      <c r="L74" s="74"/>
      <c r="M74" s="74"/>
      <c r="N74" s="74"/>
      <c r="O74" s="74"/>
      <c r="P74" s="74"/>
      <c r="Q74" s="74"/>
      <c r="R74" s="74"/>
      <c r="S74" s="74"/>
      <c r="T74" s="74"/>
      <c r="U74" s="74"/>
      <c r="V74" s="74"/>
      <c r="W74" s="74"/>
      <c r="X74" s="74"/>
      <c r="Y74" s="74"/>
      <c r="Z74" s="74"/>
      <c r="AA74" s="82">
        <f t="shared" si="5"/>
        <v>0.1440000000000001</v>
      </c>
      <c r="AB74" s="74">
        <f t="shared" si="4"/>
        <v>288</v>
      </c>
      <c r="AC74" s="74"/>
      <c r="AD74" s="74"/>
      <c r="AE74" s="74"/>
      <c r="AF74" s="74"/>
    </row>
    <row r="75" spans="1:32" x14ac:dyDescent="0.25">
      <c r="A75" s="69">
        <f t="shared" si="3"/>
        <v>294.52736318408017</v>
      </c>
      <c r="B75" s="76">
        <f>($F$2*$F$7)/($F$1-A75)</f>
        <v>7.7551181102362294E-6</v>
      </c>
      <c r="C75" s="76">
        <f>($F$2*$F$7)/(A75+$F$5)</f>
        <v>1.3253211665019633E-5</v>
      </c>
      <c r="D75" s="77">
        <f>1/(B75+C75)</f>
        <v>47600.166729000281</v>
      </c>
      <c r="E75" s="87"/>
      <c r="F75" s="81"/>
      <c r="G75" s="81"/>
      <c r="H75" s="74"/>
      <c r="I75" s="74"/>
      <c r="J75" s="74"/>
      <c r="K75" s="74"/>
      <c r="L75" s="74"/>
      <c r="M75" s="74"/>
      <c r="N75" s="74"/>
      <c r="O75" s="74"/>
      <c r="P75" s="74"/>
      <c r="Q75" s="74"/>
      <c r="R75" s="74"/>
      <c r="S75" s="74"/>
      <c r="T75" s="74"/>
      <c r="U75" s="74"/>
      <c r="V75" s="74"/>
      <c r="W75" s="74"/>
      <c r="X75" s="74"/>
      <c r="Y75" s="74"/>
      <c r="Z75" s="74"/>
      <c r="AA75" s="82">
        <f t="shared" si="5"/>
        <v>0.1460000000000001</v>
      </c>
      <c r="AB75" s="74">
        <f t="shared" si="4"/>
        <v>292</v>
      </c>
      <c r="AC75" s="74"/>
      <c r="AD75" s="74"/>
      <c r="AE75" s="74"/>
      <c r="AF75" s="74"/>
    </row>
    <row r="76" spans="1:32" x14ac:dyDescent="0.25">
      <c r="A76" s="69">
        <f t="shared" si="3"/>
        <v>298.50746268656775</v>
      </c>
      <c r="B76" s="76">
        <f>($F$2*$F$7)/($F$1-A76)</f>
        <v>7.816666666666676E-6</v>
      </c>
      <c r="C76" s="76">
        <f>($F$2*$F$7)/(A76+$F$5)</f>
        <v>1.3077239061430235E-5</v>
      </c>
      <c r="D76" s="77">
        <f>1/(B76+C76)</f>
        <v>47860.845789844745</v>
      </c>
      <c r="E76" s="87"/>
      <c r="F76" s="81"/>
      <c r="G76" s="81"/>
      <c r="H76" s="74"/>
      <c r="I76" s="74"/>
      <c r="J76" s="74"/>
      <c r="K76" s="74"/>
      <c r="L76" s="74"/>
      <c r="M76" s="74"/>
      <c r="N76" s="74"/>
      <c r="O76" s="74"/>
      <c r="P76" s="74"/>
      <c r="Q76" s="74"/>
      <c r="R76" s="74"/>
      <c r="S76" s="74"/>
      <c r="T76" s="74"/>
      <c r="U76" s="74"/>
      <c r="V76" s="74"/>
      <c r="W76" s="74"/>
      <c r="X76" s="74"/>
      <c r="Y76" s="74"/>
      <c r="Z76" s="74"/>
      <c r="AA76" s="82">
        <f t="shared" si="5"/>
        <v>0.1480000000000001</v>
      </c>
      <c r="AB76" s="74">
        <f t="shared" si="4"/>
        <v>296</v>
      </c>
      <c r="AC76" s="74"/>
      <c r="AD76" s="74"/>
      <c r="AE76" s="74"/>
      <c r="AF76" s="74"/>
    </row>
    <row r="77" spans="1:32" x14ac:dyDescent="0.25">
      <c r="A77" s="69">
        <f t="shared" si="3"/>
        <v>302.48756218905532</v>
      </c>
      <c r="B77" s="76">
        <f>($F$2*$F$7)/($F$1-A77)</f>
        <v>7.8792000000000092E-6</v>
      </c>
      <c r="C77" s="76">
        <f>($F$2*$F$7)/(A77+$F$5)</f>
        <v>1.2905878258020899E-5</v>
      </c>
      <c r="D77" s="77">
        <f>1/(B77+C77)</f>
        <v>48111.437810637188</v>
      </c>
      <c r="E77" s="87"/>
      <c r="F77" s="81"/>
      <c r="G77" s="81"/>
      <c r="H77" s="74"/>
      <c r="I77" s="74"/>
      <c r="J77" s="74"/>
      <c r="K77" s="74"/>
      <c r="L77" s="74"/>
      <c r="M77" s="74"/>
      <c r="N77" s="74"/>
      <c r="O77" s="74"/>
      <c r="P77" s="74"/>
      <c r="Q77" s="74"/>
      <c r="R77" s="74"/>
      <c r="S77" s="74"/>
      <c r="T77" s="74"/>
      <c r="U77" s="74"/>
      <c r="V77" s="74"/>
      <c r="W77" s="74"/>
      <c r="X77" s="74"/>
      <c r="Y77" s="74"/>
      <c r="Z77" s="74"/>
      <c r="AA77" s="82">
        <f t="shared" si="5"/>
        <v>0.15000000000000011</v>
      </c>
      <c r="AB77" s="74">
        <f t="shared" si="4"/>
        <v>300</v>
      </c>
      <c r="AC77" s="74"/>
      <c r="AD77" s="74"/>
      <c r="AE77" s="74"/>
      <c r="AF77" s="74"/>
    </row>
    <row r="78" spans="1:32" x14ac:dyDescent="0.25">
      <c r="A78" s="69">
        <f t="shared" si="3"/>
        <v>306.4676616915429</v>
      </c>
      <c r="B78" s="76">
        <f>($F$2*$F$7)/($F$1-A78)</f>
        <v>7.9427419354838798E-6</v>
      </c>
      <c r="C78" s="76">
        <f>($F$2*$F$7)/(A78+$F$5)</f>
        <v>1.2738950304157125E-5</v>
      </c>
      <c r="D78" s="77">
        <f>1/(B78+C78)</f>
        <v>48351.942791377609</v>
      </c>
      <c r="E78" s="87"/>
      <c r="F78" s="81"/>
      <c r="G78" s="81"/>
      <c r="H78" s="74"/>
      <c r="I78" s="74"/>
      <c r="J78" s="74"/>
      <c r="K78" s="74"/>
      <c r="L78" s="74"/>
      <c r="M78" s="74"/>
      <c r="N78" s="74"/>
      <c r="O78" s="74"/>
      <c r="P78" s="74"/>
      <c r="Q78" s="74"/>
      <c r="R78" s="74"/>
      <c r="S78" s="74"/>
      <c r="T78" s="74"/>
      <c r="U78" s="74"/>
      <c r="V78" s="74"/>
      <c r="W78" s="74"/>
      <c r="X78" s="74"/>
      <c r="Y78" s="74"/>
      <c r="Z78" s="74"/>
      <c r="AA78" s="82">
        <f t="shared" si="5"/>
        <v>0.15200000000000011</v>
      </c>
      <c r="AB78" s="74">
        <f t="shared" si="4"/>
        <v>304</v>
      </c>
      <c r="AC78" s="74"/>
      <c r="AD78" s="74"/>
      <c r="AE78" s="74"/>
      <c r="AF78" s="74"/>
    </row>
    <row r="79" spans="1:32" x14ac:dyDescent="0.25">
      <c r="A79" s="69">
        <f t="shared" si="3"/>
        <v>310.44776119403048</v>
      </c>
      <c r="B79" s="76">
        <f>($F$2*$F$7)/($F$1-A79)</f>
        <v>8.0073170731707415E-6</v>
      </c>
      <c r="C79" s="76">
        <f>($F$2*$F$7)/(A79+$F$5)</f>
        <v>1.2576285389357728E-5</v>
      </c>
      <c r="D79" s="77">
        <f>1/(B79+C79)</f>
        <v>48582.360732065994</v>
      </c>
      <c r="E79" s="87"/>
      <c r="F79" s="81"/>
      <c r="G79" s="81"/>
      <c r="H79" s="74"/>
      <c r="I79" s="74"/>
      <c r="J79" s="74"/>
      <c r="K79" s="74"/>
      <c r="L79" s="74"/>
      <c r="M79" s="74"/>
      <c r="N79" s="74"/>
      <c r="O79" s="74"/>
      <c r="P79" s="74"/>
      <c r="Q79" s="74"/>
      <c r="R79" s="74"/>
      <c r="S79" s="74"/>
      <c r="T79" s="74"/>
      <c r="U79" s="74"/>
      <c r="V79" s="74"/>
      <c r="W79" s="74"/>
      <c r="X79" s="74"/>
      <c r="Y79" s="74"/>
      <c r="Z79" s="74"/>
      <c r="AA79" s="82">
        <f t="shared" si="5"/>
        <v>0.15400000000000011</v>
      </c>
      <c r="AB79" s="74">
        <f t="shared" si="4"/>
        <v>308</v>
      </c>
      <c r="AC79" s="74"/>
      <c r="AD79" s="74"/>
      <c r="AE79" s="74"/>
      <c r="AF79" s="74"/>
    </row>
    <row r="80" spans="1:32" x14ac:dyDescent="0.25">
      <c r="A80" s="69">
        <f t="shared" si="3"/>
        <v>314.42786069651805</v>
      </c>
      <c r="B80" s="76">
        <f>($F$2*$F$7)/($F$1-A80)</f>
        <v>8.0729508196721419E-6</v>
      </c>
      <c r="C80" s="76">
        <f>($F$2*$F$7)/(A80+$F$5)</f>
        <v>1.2417722267094791E-5</v>
      </c>
      <c r="D80" s="77">
        <f>1/(B80+C80)</f>
        <v>48802.691632702357</v>
      </c>
      <c r="E80" s="87"/>
      <c r="F80" s="81"/>
      <c r="G80" s="81"/>
      <c r="H80" s="74"/>
      <c r="I80" s="74"/>
      <c r="J80" s="74"/>
      <c r="K80" s="74"/>
      <c r="L80" s="74"/>
      <c r="M80" s="74"/>
      <c r="N80" s="74"/>
      <c r="O80" s="74"/>
      <c r="P80" s="74"/>
      <c r="Q80" s="74"/>
      <c r="R80" s="74"/>
      <c r="S80" s="74"/>
      <c r="T80" s="74"/>
      <c r="U80" s="74"/>
      <c r="V80" s="74"/>
      <c r="W80" s="74"/>
      <c r="X80" s="74"/>
      <c r="Y80" s="74"/>
      <c r="Z80" s="74"/>
      <c r="AA80" s="82">
        <f t="shared" si="5"/>
        <v>0.15600000000000011</v>
      </c>
      <c r="AB80" s="74">
        <f t="shared" si="4"/>
        <v>312</v>
      </c>
      <c r="AC80" s="74"/>
      <c r="AD80" s="74"/>
      <c r="AE80" s="74"/>
      <c r="AF80" s="74"/>
    </row>
    <row r="81" spans="1:32" x14ac:dyDescent="0.25">
      <c r="A81" s="69">
        <f t="shared" si="3"/>
        <v>318.40796019900563</v>
      </c>
      <c r="B81" s="76">
        <f>($F$2*$F$7)/($F$1-A81)</f>
        <v>8.1396694214876141E-6</v>
      </c>
      <c r="C81" s="76">
        <f>($F$2*$F$7)/(A81+$F$5)</f>
        <v>1.2263107721639632E-5</v>
      </c>
      <c r="D81" s="77">
        <f>1/(B81+C81)</f>
        <v>49012.935493286699</v>
      </c>
      <c r="E81" s="87"/>
      <c r="F81" s="81"/>
      <c r="G81" s="81"/>
      <c r="H81" s="74"/>
      <c r="I81" s="74"/>
      <c r="J81" s="74"/>
      <c r="K81" s="74"/>
      <c r="L81" s="74"/>
      <c r="M81" s="74"/>
      <c r="N81" s="74"/>
      <c r="O81" s="74"/>
      <c r="P81" s="74"/>
      <c r="Q81" s="74"/>
      <c r="R81" s="74"/>
      <c r="S81" s="74"/>
      <c r="T81" s="74"/>
      <c r="U81" s="74"/>
      <c r="V81" s="74"/>
      <c r="W81" s="74"/>
      <c r="X81" s="74"/>
      <c r="Y81" s="74"/>
      <c r="Z81" s="74"/>
      <c r="AA81" s="82">
        <f t="shared" si="5"/>
        <v>0.15800000000000011</v>
      </c>
      <c r="AB81" s="74">
        <f t="shared" si="4"/>
        <v>316</v>
      </c>
      <c r="AC81" s="74"/>
      <c r="AD81" s="74"/>
      <c r="AE81" s="74"/>
      <c r="AF81" s="74"/>
    </row>
    <row r="82" spans="1:32" x14ac:dyDescent="0.25">
      <c r="A82" s="69">
        <f t="shared" si="3"/>
        <v>322.38805970149321</v>
      </c>
      <c r="B82" s="76">
        <f>($F$2*$F$7)/($F$1-A82)</f>
        <v>8.2075000000000108E-6</v>
      </c>
      <c r="C82" s="76">
        <f>($F$2*$F$7)/(A82+$F$5)</f>
        <v>1.2112296074249124E-5</v>
      </c>
      <c r="D82" s="77">
        <f>1/(B82+C82)</f>
        <v>49213.092313819019</v>
      </c>
      <c r="E82" s="87"/>
      <c r="F82" s="81"/>
      <c r="G82" s="81"/>
      <c r="H82" s="74"/>
      <c r="I82" s="74"/>
      <c r="J82" s="74"/>
      <c r="K82" s="74"/>
      <c r="L82" s="74"/>
      <c r="M82" s="74"/>
      <c r="N82" s="74"/>
      <c r="O82" s="74"/>
      <c r="P82" s="74"/>
      <c r="Q82" s="74"/>
      <c r="R82" s="74"/>
      <c r="S82" s="74"/>
      <c r="T82" s="74"/>
      <c r="U82" s="74"/>
      <c r="V82" s="74"/>
      <c r="W82" s="74"/>
      <c r="X82" s="74"/>
      <c r="Y82" s="74"/>
      <c r="Z82" s="74"/>
      <c r="AA82" s="82">
        <f t="shared" si="5"/>
        <v>0.16000000000000011</v>
      </c>
      <c r="AB82" s="74">
        <f t="shared" si="4"/>
        <v>320</v>
      </c>
      <c r="AC82" s="74"/>
      <c r="AD82" s="74"/>
      <c r="AE82" s="74"/>
      <c r="AF82" s="74"/>
    </row>
    <row r="83" spans="1:32" x14ac:dyDescent="0.25">
      <c r="A83" s="69">
        <f t="shared" si="3"/>
        <v>326.36815920398078</v>
      </c>
      <c r="B83" s="76">
        <f>($F$2*$F$7)/($F$1-A83)</f>
        <v>8.2764705882353057E-6</v>
      </c>
      <c r="C83" s="76">
        <f>($F$2*$F$7)/(A83+$F$5)</f>
        <v>1.1965148725346874E-5</v>
      </c>
      <c r="D83" s="77">
        <f>1/(B83+C83)</f>
        <v>49403.16209429931</v>
      </c>
      <c r="E83" s="87"/>
      <c r="F83" s="81"/>
      <c r="G83" s="81"/>
      <c r="H83" s="74"/>
      <c r="I83" s="74"/>
      <c r="J83" s="74"/>
      <c r="K83" s="74"/>
      <c r="L83" s="74"/>
      <c r="M83" s="74"/>
      <c r="N83" s="74"/>
      <c r="O83" s="74"/>
      <c r="P83" s="74"/>
      <c r="Q83" s="74"/>
      <c r="R83" s="74"/>
      <c r="S83" s="74"/>
      <c r="T83" s="74"/>
      <c r="U83" s="74"/>
      <c r="V83" s="74"/>
      <c r="W83" s="74"/>
      <c r="X83" s="74"/>
      <c r="Y83" s="74"/>
      <c r="Z83" s="74"/>
      <c r="AA83" s="82">
        <f t="shared" si="5"/>
        <v>0.16200000000000012</v>
      </c>
      <c r="AB83" s="74">
        <f t="shared" si="4"/>
        <v>324</v>
      </c>
      <c r="AC83" s="74"/>
      <c r="AD83" s="74"/>
      <c r="AE83" s="74"/>
      <c r="AF83" s="74"/>
    </row>
    <row r="84" spans="1:32" x14ac:dyDescent="0.25">
      <c r="A84" s="69">
        <f t="shared" si="3"/>
        <v>330.34825870646836</v>
      </c>
      <c r="B84" s="76">
        <f>($F$2*$F$7)/($F$1-A84)</f>
        <v>8.3466101694915381E-6</v>
      </c>
      <c r="C84" s="76">
        <f>($F$2*$F$7)/(A84+$F$5)</f>
        <v>1.1821533729674963E-5</v>
      </c>
      <c r="D84" s="77">
        <f>1/(B84+C84)</f>
        <v>49583.144834727573</v>
      </c>
      <c r="E84" s="87"/>
      <c r="F84" s="81"/>
      <c r="G84" s="81"/>
      <c r="H84" s="74"/>
      <c r="I84" s="74"/>
      <c r="J84" s="74"/>
      <c r="K84" s="74"/>
      <c r="L84" s="74"/>
      <c r="M84" s="74"/>
      <c r="N84" s="74"/>
      <c r="O84" s="74"/>
      <c r="P84" s="74"/>
      <c r="Q84" s="74"/>
      <c r="R84" s="74"/>
      <c r="S84" s="74"/>
      <c r="T84" s="74"/>
      <c r="U84" s="74"/>
      <c r="V84" s="74"/>
      <c r="W84" s="74"/>
      <c r="X84" s="74"/>
      <c r="Y84" s="74"/>
      <c r="Z84" s="74"/>
      <c r="AA84" s="82">
        <f t="shared" si="5"/>
        <v>0.16400000000000012</v>
      </c>
      <c r="AB84" s="74">
        <f t="shared" si="4"/>
        <v>328</v>
      </c>
      <c r="AC84" s="74"/>
      <c r="AD84" s="74"/>
      <c r="AE84" s="74"/>
      <c r="AF84" s="74"/>
    </row>
    <row r="85" spans="1:32" x14ac:dyDescent="0.25">
      <c r="A85" s="69">
        <f t="shared" si="3"/>
        <v>334.32835820895593</v>
      </c>
      <c r="B85" s="76">
        <f>($F$2*$F$7)/($F$1-A85)</f>
        <v>8.4179487179487302E-6</v>
      </c>
      <c r="C85" s="76">
        <f>($F$2*$F$7)/(A85+$F$5)</f>
        <v>1.1681325401678966E-5</v>
      </c>
      <c r="D85" s="77">
        <f>1/(B85+C85)</f>
        <v>49753.040535103821</v>
      </c>
      <c r="E85" s="87"/>
      <c r="F85" s="81"/>
      <c r="G85" s="81"/>
      <c r="H85" s="74"/>
      <c r="I85" s="74"/>
      <c r="J85" s="74"/>
      <c r="K85" s="74"/>
      <c r="L85" s="74"/>
      <c r="M85" s="74"/>
      <c r="N85" s="74"/>
      <c r="O85" s="74"/>
      <c r="P85" s="74"/>
      <c r="Q85" s="74"/>
      <c r="R85" s="74"/>
      <c r="S85" s="74"/>
      <c r="T85" s="74"/>
      <c r="U85" s="74"/>
      <c r="V85" s="74"/>
      <c r="W85" s="74"/>
      <c r="X85" s="74"/>
      <c r="Y85" s="74"/>
      <c r="Z85" s="74"/>
      <c r="AA85" s="82">
        <f t="shared" si="5"/>
        <v>0.16600000000000012</v>
      </c>
      <c r="AB85" s="74">
        <f t="shared" si="4"/>
        <v>332</v>
      </c>
      <c r="AC85" s="74"/>
      <c r="AD85" s="74"/>
      <c r="AE85" s="74"/>
      <c r="AF85" s="74"/>
    </row>
    <row r="86" spans="1:32" x14ac:dyDescent="0.25">
      <c r="A86" s="69">
        <f t="shared" si="3"/>
        <v>338.30845771144351</v>
      </c>
      <c r="B86" s="76">
        <f>($F$2*$F$7)/($F$1-A86)</f>
        <v>8.4905172413793238E-6</v>
      </c>
      <c r="C86" s="76">
        <f>($F$2*$F$7)/(A86+$F$5)</f>
        <v>1.1544403948645604E-5</v>
      </c>
      <c r="D86" s="77">
        <f>1/(B86+C86)</f>
        <v>49912.849195428047</v>
      </c>
      <c r="E86" s="87"/>
      <c r="F86" s="81"/>
      <c r="G86" s="81"/>
      <c r="H86" s="74"/>
      <c r="I86" s="74"/>
      <c r="J86" s="74"/>
      <c r="K86" s="74"/>
      <c r="L86" s="74"/>
      <c r="M86" s="74"/>
      <c r="N86" s="74"/>
      <c r="O86" s="74"/>
      <c r="P86" s="74"/>
      <c r="Q86" s="74"/>
      <c r="R86" s="74"/>
      <c r="S86" s="74"/>
      <c r="T86" s="74"/>
      <c r="U86" s="74"/>
      <c r="V86" s="74"/>
      <c r="W86" s="74"/>
      <c r="X86" s="74"/>
      <c r="Y86" s="74"/>
      <c r="Z86" s="74"/>
      <c r="AA86" s="82">
        <f t="shared" si="5"/>
        <v>0.16800000000000012</v>
      </c>
      <c r="AB86" s="74">
        <f t="shared" si="4"/>
        <v>336</v>
      </c>
      <c r="AC86" s="74"/>
      <c r="AD86" s="74"/>
      <c r="AE86" s="74"/>
      <c r="AF86" s="74"/>
    </row>
    <row r="87" spans="1:32" x14ac:dyDescent="0.25">
      <c r="A87" s="69">
        <f t="shared" si="3"/>
        <v>342.28855721393109</v>
      </c>
      <c r="B87" s="76">
        <f>($F$2*$F$7)/($F$1-A87)</f>
        <v>8.5643478260869699E-6</v>
      </c>
      <c r="C87" s="76">
        <f>($F$2*$F$7)/(A87+$F$5)</f>
        <v>1.1410655129342311E-5</v>
      </c>
      <c r="D87" s="77">
        <f>1/(B87+C87)</f>
        <v>50062.570815700237</v>
      </c>
      <c r="E87" s="87"/>
      <c r="F87" s="81"/>
      <c r="G87" s="81"/>
      <c r="H87" s="74"/>
      <c r="I87" s="74"/>
      <c r="J87" s="74"/>
      <c r="K87" s="74"/>
      <c r="L87" s="74"/>
      <c r="M87" s="74"/>
      <c r="N87" s="74"/>
      <c r="O87" s="74"/>
      <c r="P87" s="74"/>
      <c r="Q87" s="74"/>
      <c r="R87" s="74"/>
      <c r="S87" s="74"/>
      <c r="T87" s="74"/>
      <c r="U87" s="74"/>
      <c r="V87" s="74"/>
      <c r="W87" s="74"/>
      <c r="X87" s="74"/>
      <c r="Y87" s="74"/>
      <c r="Z87" s="74"/>
      <c r="AA87" s="82">
        <f t="shared" si="5"/>
        <v>0.17000000000000012</v>
      </c>
      <c r="AB87" s="74">
        <f t="shared" si="4"/>
        <v>340</v>
      </c>
      <c r="AC87" s="74"/>
      <c r="AD87" s="74"/>
      <c r="AE87" s="74"/>
      <c r="AF87" s="74"/>
    </row>
    <row r="88" spans="1:32" x14ac:dyDescent="0.25">
      <c r="A88" s="69">
        <f t="shared" si="3"/>
        <v>346.26865671641866</v>
      </c>
      <c r="B88" s="76">
        <f>($F$2*$F$7)/($F$1-A88)</f>
        <v>8.6394736842105401E-6</v>
      </c>
      <c r="C88" s="76">
        <f>($F$2*$F$7)/(A88+$F$5)</f>
        <v>1.1279969936114219E-5</v>
      </c>
      <c r="D88" s="77">
        <f>1/(B88+C88)</f>
        <v>50202.205395920413</v>
      </c>
      <c r="E88" s="87"/>
      <c r="F88" s="81"/>
      <c r="G88" s="81"/>
      <c r="H88" s="74"/>
      <c r="I88" s="74"/>
      <c r="J88" s="74"/>
      <c r="K88" s="74"/>
      <c r="L88" s="74"/>
      <c r="M88" s="74"/>
      <c r="N88" s="74"/>
      <c r="O88" s="74"/>
      <c r="P88" s="74"/>
      <c r="Q88" s="74"/>
      <c r="R88" s="74"/>
      <c r="S88" s="74"/>
      <c r="T88" s="74"/>
      <c r="U88" s="74"/>
      <c r="V88" s="74"/>
      <c r="W88" s="74"/>
      <c r="X88" s="74"/>
      <c r="Y88" s="74"/>
      <c r="Z88" s="74"/>
      <c r="AA88" s="82">
        <f t="shared" si="5"/>
        <v>0.17200000000000013</v>
      </c>
      <c r="AB88" s="74">
        <f t="shared" si="4"/>
        <v>344</v>
      </c>
      <c r="AC88" s="74"/>
      <c r="AD88" s="74"/>
      <c r="AE88" s="74"/>
      <c r="AF88" s="74"/>
    </row>
    <row r="89" spans="1:32" x14ac:dyDescent="0.25">
      <c r="A89" s="69">
        <f t="shared" si="3"/>
        <v>350.24875621890624</v>
      </c>
      <c r="B89" s="76">
        <f>($F$2*$F$7)/($F$1-A89)</f>
        <v>8.715929203539837E-6</v>
      </c>
      <c r="C89" s="76">
        <f>($F$2*$F$7)/(A89+$F$5)</f>
        <v>1.1152244298579265E-5</v>
      </c>
      <c r="D89" s="77">
        <f>1/(B89+C89)</f>
        <v>50331.75293608856</v>
      </c>
      <c r="E89" s="87"/>
      <c r="F89" s="81"/>
      <c r="G89" s="81"/>
      <c r="H89" s="74"/>
      <c r="I89" s="74"/>
      <c r="J89" s="74"/>
      <c r="K89" s="74"/>
      <c r="L89" s="74"/>
      <c r="M89" s="74"/>
      <c r="N89" s="74"/>
      <c r="O89" s="74"/>
      <c r="P89" s="74"/>
      <c r="Q89" s="74"/>
      <c r="R89" s="74"/>
      <c r="S89" s="74"/>
      <c r="T89" s="74"/>
      <c r="U89" s="74"/>
      <c r="V89" s="74"/>
      <c r="W89" s="74"/>
      <c r="X89" s="74"/>
      <c r="Y89" s="74"/>
      <c r="Z89" s="74"/>
      <c r="AA89" s="82">
        <f t="shared" si="5"/>
        <v>0.17400000000000013</v>
      </c>
      <c r="AB89" s="74">
        <f t="shared" si="4"/>
        <v>348</v>
      </c>
      <c r="AC89" s="74"/>
      <c r="AD89" s="74"/>
      <c r="AE89" s="74"/>
      <c r="AF89" s="74"/>
    </row>
    <row r="90" spans="1:32" x14ac:dyDescent="0.25">
      <c r="A90" s="69">
        <f t="shared" si="3"/>
        <v>354.22885572139381</v>
      </c>
      <c r="B90" s="76">
        <f>($F$2*$F$7)/($F$1-A90)</f>
        <v>8.7937500000000155E-6</v>
      </c>
      <c r="C90" s="76">
        <f>($F$2*$F$7)/(A90+$F$5)</f>
        <v>1.1027378807228681E-5</v>
      </c>
      <c r="D90" s="77">
        <f>1/(B90+C90)</f>
        <v>50451.213436204678</v>
      </c>
      <c r="E90" s="87"/>
      <c r="F90" s="81"/>
      <c r="G90" s="81"/>
      <c r="H90" s="74"/>
      <c r="I90" s="74"/>
      <c r="J90" s="74"/>
      <c r="K90" s="74"/>
      <c r="L90" s="74"/>
      <c r="M90" s="74"/>
      <c r="N90" s="74"/>
      <c r="O90" s="74"/>
      <c r="P90" s="74"/>
      <c r="Q90" s="74"/>
      <c r="R90" s="74"/>
      <c r="S90" s="74"/>
      <c r="T90" s="74"/>
      <c r="U90" s="74"/>
      <c r="V90" s="74"/>
      <c r="W90" s="74"/>
      <c r="X90" s="74"/>
      <c r="Y90" s="74"/>
      <c r="Z90" s="74"/>
      <c r="AA90" s="82">
        <f t="shared" si="5"/>
        <v>0.17600000000000013</v>
      </c>
      <c r="AB90" s="74">
        <f t="shared" si="4"/>
        <v>352</v>
      </c>
      <c r="AC90" s="74"/>
      <c r="AD90" s="74"/>
      <c r="AE90" s="74"/>
      <c r="AF90" s="74"/>
    </row>
    <row r="91" spans="1:32" x14ac:dyDescent="0.25">
      <c r="A91" s="69">
        <f t="shared" si="3"/>
        <v>358.20895522388139</v>
      </c>
      <c r="B91" s="76">
        <f>($F$2*$F$7)/($F$1-A91)</f>
        <v>8.8729729729729887E-6</v>
      </c>
      <c r="C91" s="76">
        <f>($F$2*$F$7)/(A91+$F$5)</f>
        <v>1.090527845539002E-5</v>
      </c>
      <c r="D91" s="77">
        <f>1/(B91+C91)</f>
        <v>50560.586896268775</v>
      </c>
      <c r="E91" s="87"/>
      <c r="F91" s="81"/>
      <c r="G91" s="81"/>
      <c r="H91" s="74"/>
      <c r="I91" s="74"/>
      <c r="J91" s="74"/>
      <c r="K91" s="74"/>
      <c r="L91" s="74"/>
      <c r="M91" s="74"/>
      <c r="N91" s="74"/>
      <c r="O91" s="74"/>
      <c r="P91" s="74"/>
      <c r="Q91" s="74"/>
      <c r="R91" s="74"/>
      <c r="S91" s="74"/>
      <c r="T91" s="74"/>
      <c r="U91" s="74"/>
      <c r="V91" s="74"/>
      <c r="W91" s="74"/>
      <c r="X91" s="74"/>
      <c r="Y91" s="74"/>
      <c r="Z91" s="74"/>
      <c r="AA91" s="82">
        <f t="shared" si="5"/>
        <v>0.17800000000000013</v>
      </c>
      <c r="AB91" s="74">
        <f t="shared" si="4"/>
        <v>356</v>
      </c>
      <c r="AC91" s="74"/>
      <c r="AD91" s="74"/>
      <c r="AE91" s="74"/>
      <c r="AF91" s="74"/>
    </row>
    <row r="92" spans="1:32" x14ac:dyDescent="0.25">
      <c r="A92" s="69">
        <f t="shared" si="3"/>
        <v>362.18905472636897</v>
      </c>
      <c r="B92" s="76">
        <f>($F$2*$F$7)/($F$1-A92)</f>
        <v>8.9536363636363792E-6</v>
      </c>
      <c r="C92" s="76">
        <f>($F$2*$F$7)/(A92+$F$5)</f>
        <v>1.0785852398145114E-5</v>
      </c>
      <c r="D92" s="77">
        <f>1/(B92+C92)</f>
        <v>50659.873316280849</v>
      </c>
      <c r="E92" s="87"/>
      <c r="F92" s="81"/>
      <c r="G92" s="81"/>
      <c r="H92" s="74"/>
      <c r="I92" s="74"/>
      <c r="J92" s="74"/>
      <c r="K92" s="74"/>
      <c r="L92" s="74"/>
      <c r="M92" s="74"/>
      <c r="N92" s="74"/>
      <c r="O92" s="74"/>
      <c r="P92" s="74"/>
      <c r="Q92" s="74"/>
      <c r="R92" s="74"/>
      <c r="S92" s="74"/>
      <c r="T92" s="74"/>
      <c r="U92" s="74"/>
      <c r="V92" s="74"/>
      <c r="W92" s="74"/>
      <c r="X92" s="74"/>
      <c r="Y92" s="74"/>
      <c r="Z92" s="74"/>
      <c r="AA92" s="82">
        <f t="shared" si="5"/>
        <v>0.18000000000000013</v>
      </c>
      <c r="AB92" s="74">
        <f t="shared" si="4"/>
        <v>360</v>
      </c>
      <c r="AC92" s="74"/>
      <c r="AD92" s="74"/>
      <c r="AE92" s="74"/>
      <c r="AF92" s="74"/>
    </row>
    <row r="93" spans="1:32" x14ac:dyDescent="0.25">
      <c r="A93" s="69">
        <f t="shared" si="3"/>
        <v>366.16915422885654</v>
      </c>
      <c r="B93" s="76">
        <f>($F$2*$F$7)/($F$1-A93)</f>
        <v>9.0357798165137776E-6</v>
      </c>
      <c r="C93" s="76">
        <f>($F$2*$F$7)/(A93+$F$5)</f>
        <v>1.0669013726917259E-5</v>
      </c>
      <c r="D93" s="77">
        <f>1/(B93+C93)</f>
        <v>50749.072696240895</v>
      </c>
      <c r="E93" s="87"/>
      <c r="F93" s="81"/>
      <c r="G93" s="81"/>
      <c r="H93" s="74"/>
      <c r="I93" s="74"/>
      <c r="J93" s="74"/>
      <c r="K93" s="74"/>
      <c r="L93" s="74"/>
      <c r="M93" s="74"/>
      <c r="N93" s="74"/>
      <c r="O93" s="74"/>
      <c r="P93" s="74"/>
      <c r="Q93" s="74"/>
      <c r="R93" s="74"/>
      <c r="S93" s="74"/>
      <c r="T93" s="74"/>
      <c r="U93" s="74"/>
      <c r="V93" s="74"/>
      <c r="W93" s="74"/>
      <c r="X93" s="74"/>
      <c r="Y93" s="74"/>
      <c r="Z93" s="74"/>
      <c r="AA93" s="82">
        <f t="shared" si="5"/>
        <v>0.18200000000000013</v>
      </c>
      <c r="AB93" s="74">
        <f t="shared" si="4"/>
        <v>364</v>
      </c>
      <c r="AC93" s="74"/>
      <c r="AD93" s="74"/>
      <c r="AE93" s="74"/>
      <c r="AF93" s="74"/>
    </row>
    <row r="94" spans="1:32" x14ac:dyDescent="0.25">
      <c r="A94" s="69">
        <f t="shared" si="3"/>
        <v>370.14925373134412</v>
      </c>
      <c r="B94" s="76">
        <f>($F$2*$F$7)/($F$1-A94)</f>
        <v>9.1194444444444621E-6</v>
      </c>
      <c r="C94" s="76">
        <f>($F$2*$F$7)/(A94+$F$5)</f>
        <v>1.0554679258552243E-5</v>
      </c>
      <c r="D94" s="77">
        <f>1/(B94+C94)</f>
        <v>50828.18503614892</v>
      </c>
      <c r="E94" s="87"/>
      <c r="F94" s="81"/>
      <c r="G94" s="81"/>
      <c r="H94" s="74"/>
      <c r="I94" s="74"/>
      <c r="J94" s="74"/>
      <c r="K94" s="74"/>
      <c r="L94" s="74"/>
      <c r="M94" s="74"/>
      <c r="N94" s="74"/>
      <c r="O94" s="74"/>
      <c r="P94" s="74"/>
      <c r="Q94" s="74"/>
      <c r="R94" s="74"/>
      <c r="S94" s="74"/>
      <c r="T94" s="74"/>
      <c r="U94" s="74"/>
      <c r="V94" s="74"/>
      <c r="W94" s="74"/>
      <c r="X94" s="74"/>
      <c r="Y94" s="74"/>
      <c r="Z94" s="74"/>
      <c r="AA94" s="82">
        <f t="shared" si="5"/>
        <v>0.18400000000000014</v>
      </c>
      <c r="AB94" s="74">
        <f t="shared" si="4"/>
        <v>368</v>
      </c>
      <c r="AC94" s="74"/>
      <c r="AD94" s="74"/>
      <c r="AE94" s="74"/>
      <c r="AF94" s="74"/>
    </row>
    <row r="95" spans="1:32" x14ac:dyDescent="0.25">
      <c r="A95" s="69">
        <f t="shared" si="3"/>
        <v>374.12935323383169</v>
      </c>
      <c r="B95" s="76">
        <f>($F$2*$F$7)/($F$1-A95)</f>
        <v>9.20467289719628E-6</v>
      </c>
      <c r="C95" s="76">
        <f>($F$2*$F$7)/(A95+$F$5)</f>
        <v>1.044276933781744E-5</v>
      </c>
      <c r="D95" s="77">
        <f>1/(B95+C95)</f>
        <v>50897.210336004922</v>
      </c>
      <c r="E95" s="87"/>
      <c r="F95" s="81"/>
      <c r="G95" s="81"/>
      <c r="H95" s="74"/>
      <c r="I95" s="74"/>
      <c r="J95" s="74"/>
      <c r="K95" s="74"/>
      <c r="L95" s="74"/>
      <c r="M95" s="74"/>
      <c r="N95" s="74"/>
      <c r="O95" s="74"/>
      <c r="P95" s="74"/>
      <c r="Q95" s="74"/>
      <c r="R95" s="74"/>
      <c r="S95" s="74"/>
      <c r="T95" s="74"/>
      <c r="U95" s="74"/>
      <c r="V95" s="74"/>
      <c r="W95" s="74"/>
      <c r="X95" s="74"/>
      <c r="Y95" s="74"/>
      <c r="Z95" s="74"/>
      <c r="AA95" s="82">
        <f t="shared" si="5"/>
        <v>0.18600000000000014</v>
      </c>
      <c r="AB95" s="74">
        <f t="shared" si="4"/>
        <v>372</v>
      </c>
      <c r="AC95" s="74"/>
      <c r="AD95" s="74"/>
      <c r="AE95" s="74"/>
      <c r="AF95" s="74"/>
    </row>
    <row r="96" spans="1:32" x14ac:dyDescent="0.25">
      <c r="A96" s="69">
        <f t="shared" si="3"/>
        <v>378.10945273631927</v>
      </c>
      <c r="B96" s="76">
        <f>($F$2*$F$7)/($F$1-A96)</f>
        <v>9.2915094339622825E-6</v>
      </c>
      <c r="C96" s="76">
        <f>($F$2*$F$7)/(A96+$F$5)</f>
        <v>1.0333207652333544E-5</v>
      </c>
      <c r="D96" s="77">
        <f>1/(B96+C96)</f>
        <v>50956.148595808896</v>
      </c>
      <c r="E96" s="87"/>
      <c r="F96" s="81"/>
      <c r="G96" s="81"/>
      <c r="H96" s="74"/>
      <c r="I96" s="74"/>
      <c r="J96" s="74"/>
      <c r="K96" s="74"/>
      <c r="L96" s="74"/>
      <c r="M96" s="74"/>
      <c r="N96" s="74"/>
      <c r="O96" s="74"/>
      <c r="P96" s="74"/>
      <c r="Q96" s="74"/>
      <c r="R96" s="74"/>
      <c r="S96" s="74"/>
      <c r="T96" s="74"/>
      <c r="U96" s="74"/>
      <c r="V96" s="74"/>
      <c r="W96" s="74"/>
      <c r="X96" s="74"/>
      <c r="Y96" s="74"/>
      <c r="Z96" s="74"/>
      <c r="AA96" s="82">
        <f t="shared" si="5"/>
        <v>0.18800000000000014</v>
      </c>
      <c r="AB96" s="74">
        <f t="shared" si="4"/>
        <v>376</v>
      </c>
      <c r="AC96" s="74"/>
      <c r="AD96" s="74"/>
      <c r="AE96" s="74"/>
      <c r="AF96" s="74"/>
    </row>
    <row r="97" spans="1:32" x14ac:dyDescent="0.25">
      <c r="A97" s="69">
        <f t="shared" si="3"/>
        <v>382.08955223880685</v>
      </c>
      <c r="B97" s="76">
        <f>($F$2*$F$7)/($F$1-A97)</f>
        <v>9.3800000000000186E-6</v>
      </c>
      <c r="C97" s="76">
        <f>($F$2*$F$7)/(A97+$F$5)</f>
        <v>1.0225921059035359E-5</v>
      </c>
      <c r="D97" s="77">
        <f>1/(B97+C97)</f>
        <v>51004.999815560855</v>
      </c>
      <c r="E97" s="87"/>
      <c r="F97" s="81"/>
      <c r="G97" s="81"/>
      <c r="H97" s="74"/>
      <c r="I97" s="74"/>
      <c r="J97" s="74"/>
      <c r="K97" s="74"/>
      <c r="L97" s="74"/>
      <c r="M97" s="74"/>
      <c r="N97" s="74"/>
      <c r="O97" s="74"/>
      <c r="P97" s="74"/>
      <c r="Q97" s="74"/>
      <c r="R97" s="74"/>
      <c r="S97" s="74"/>
      <c r="T97" s="74"/>
      <c r="U97" s="74"/>
      <c r="V97" s="74"/>
      <c r="W97" s="74"/>
      <c r="X97" s="74"/>
      <c r="Y97" s="74"/>
      <c r="Z97" s="74"/>
      <c r="AA97" s="82">
        <f t="shared" si="5"/>
        <v>0.19000000000000014</v>
      </c>
      <c r="AB97" s="74">
        <f t="shared" si="4"/>
        <v>380</v>
      </c>
      <c r="AC97" s="74"/>
      <c r="AD97" s="74"/>
      <c r="AE97" s="74"/>
      <c r="AF97" s="74"/>
    </row>
    <row r="98" spans="1:32" x14ac:dyDescent="0.25">
      <c r="A98" s="69">
        <f t="shared" si="3"/>
        <v>386.06965174129442</v>
      </c>
      <c r="B98" s="76">
        <f>($F$2*$F$7)/($F$1-A98)</f>
        <v>9.4701923076923272E-6</v>
      </c>
      <c r="C98" s="76">
        <f>($F$2*$F$7)/(A98+$F$5)</f>
        <v>1.0120839421332324E-5</v>
      </c>
      <c r="D98" s="77">
        <f>1/(B98+C98)</f>
        <v>51043.763995260779</v>
      </c>
      <c r="E98" s="87"/>
      <c r="F98" s="81"/>
      <c r="G98" s="81"/>
      <c r="H98" s="74"/>
      <c r="I98" s="74"/>
      <c r="J98" s="74"/>
      <c r="K98" s="74"/>
      <c r="L98" s="74"/>
      <c r="M98" s="74"/>
      <c r="N98" s="74"/>
      <c r="O98" s="74"/>
      <c r="P98" s="74"/>
      <c r="Q98" s="74"/>
      <c r="R98" s="74"/>
      <c r="S98" s="74"/>
      <c r="T98" s="74"/>
      <c r="U98" s="74"/>
      <c r="V98" s="74"/>
      <c r="W98" s="74"/>
      <c r="X98" s="74"/>
      <c r="Y98" s="74"/>
      <c r="Z98" s="74"/>
      <c r="AA98" s="82">
        <f t="shared" si="5"/>
        <v>0.19200000000000014</v>
      </c>
      <c r="AB98" s="74">
        <f t="shared" si="4"/>
        <v>384</v>
      </c>
      <c r="AC98" s="74"/>
      <c r="AD98" s="74"/>
      <c r="AE98" s="74"/>
      <c r="AF98" s="74"/>
    </row>
    <row r="99" spans="1:32" x14ac:dyDescent="0.25">
      <c r="A99" s="69">
        <f t="shared" si="3"/>
        <v>390.049751243782</v>
      </c>
      <c r="B99" s="76">
        <f>($F$2*$F$7)/($F$1-A99)</f>
        <v>9.5621359223301175E-6</v>
      </c>
      <c r="C99" s="76">
        <f>($F$2*$F$7)/(A99+$F$5)</f>
        <v>1.0017895456206966E-5</v>
      </c>
      <c r="D99" s="77">
        <f>1/(B99+C99)</f>
        <v>51072.44113490868</v>
      </c>
      <c r="E99" s="87"/>
      <c r="F99" s="81"/>
      <c r="G99" s="81"/>
      <c r="H99" s="74"/>
      <c r="I99" s="74"/>
      <c r="J99" s="74"/>
      <c r="K99" s="74"/>
      <c r="L99" s="74"/>
      <c r="M99" s="74"/>
      <c r="N99" s="74"/>
      <c r="O99" s="74"/>
      <c r="P99" s="74"/>
      <c r="Q99" s="74"/>
      <c r="R99" s="74"/>
      <c r="S99" s="74"/>
      <c r="T99" s="74"/>
      <c r="U99" s="74"/>
      <c r="V99" s="74"/>
      <c r="W99" s="74"/>
      <c r="X99" s="74"/>
      <c r="Y99" s="74"/>
      <c r="Z99" s="74"/>
      <c r="AA99" s="82">
        <f t="shared" si="5"/>
        <v>0.19400000000000014</v>
      </c>
      <c r="AB99" s="74">
        <f t="shared" si="4"/>
        <v>388</v>
      </c>
      <c r="AC99" s="74"/>
      <c r="AD99" s="74"/>
      <c r="AE99" s="74"/>
      <c r="AF99" s="74"/>
    </row>
    <row r="100" spans="1:32" x14ac:dyDescent="0.25">
      <c r="A100" s="69">
        <f t="shared" si="3"/>
        <v>394.02985074626957</v>
      </c>
      <c r="B100" s="76">
        <f>($F$2*$F$7)/($F$1-A100)</f>
        <v>9.6558823529411981E-6</v>
      </c>
      <c r="C100" s="76">
        <f>($F$2*$F$7)/(A100+$F$5)</f>
        <v>9.9170245905507854E-6</v>
      </c>
      <c r="D100" s="77">
        <f>1/(B100+C100)</f>
        <v>51091.03123450456</v>
      </c>
      <c r="E100" s="87"/>
      <c r="F100" s="81"/>
      <c r="G100" s="81"/>
      <c r="H100" s="74"/>
      <c r="I100" s="74"/>
      <c r="J100" s="74"/>
      <c r="K100" s="74"/>
      <c r="L100" s="74"/>
      <c r="M100" s="74"/>
      <c r="N100" s="74"/>
      <c r="O100" s="74"/>
      <c r="P100" s="74"/>
      <c r="Q100" s="74"/>
      <c r="R100" s="74"/>
      <c r="S100" s="74"/>
      <c r="T100" s="74"/>
      <c r="U100" s="74"/>
      <c r="V100" s="74"/>
      <c r="W100" s="74"/>
      <c r="X100" s="74"/>
      <c r="Y100" s="74"/>
      <c r="Z100" s="74"/>
      <c r="AA100" s="82">
        <f t="shared" si="5"/>
        <v>0.19600000000000015</v>
      </c>
      <c r="AB100" s="74">
        <f t="shared" si="4"/>
        <v>392</v>
      </c>
      <c r="AC100" s="74"/>
      <c r="AD100" s="74"/>
      <c r="AE100" s="74"/>
      <c r="AF100" s="74"/>
    </row>
    <row r="101" spans="1:32" x14ac:dyDescent="0.25">
      <c r="A101" s="69">
        <f t="shared" si="3"/>
        <v>398.00995024875715</v>
      </c>
      <c r="B101" s="76">
        <f>($F$2*$F$7)/($F$1-A101)</f>
        <v>9.7514851485148745E-6</v>
      </c>
      <c r="C101" s="76">
        <f>($F$2*$F$7)/(A101+$F$5)</f>
        <v>9.8181648260930275E-6</v>
      </c>
      <c r="D101" s="77">
        <f>1/(B101+C101)</f>
        <v>51099.534294048404</v>
      </c>
      <c r="E101" s="87"/>
      <c r="F101" s="81"/>
      <c r="G101" s="81"/>
      <c r="H101" s="74"/>
      <c r="I101" s="74"/>
      <c r="J101" s="74"/>
      <c r="K101" s="74"/>
      <c r="L101" s="74"/>
      <c r="M101" s="74"/>
      <c r="N101" s="74"/>
      <c r="O101" s="74"/>
      <c r="P101" s="74"/>
      <c r="Q101" s="74"/>
      <c r="R101" s="74"/>
      <c r="S101" s="74"/>
      <c r="T101" s="74"/>
      <c r="U101" s="74"/>
      <c r="V101" s="74"/>
      <c r="W101" s="74"/>
      <c r="X101" s="74"/>
      <c r="Y101" s="74"/>
      <c r="Z101" s="74"/>
      <c r="AA101" s="82">
        <f t="shared" si="5"/>
        <v>0.19800000000000015</v>
      </c>
      <c r="AB101" s="74">
        <f t="shared" si="4"/>
        <v>396</v>
      </c>
      <c r="AC101" s="74"/>
      <c r="AD101" s="74"/>
      <c r="AE101" s="74"/>
      <c r="AF101" s="74"/>
    </row>
    <row r="102" spans="1:32" x14ac:dyDescent="0.25">
      <c r="A102" s="69">
        <f t="shared" si="3"/>
        <v>401.99004975124473</v>
      </c>
      <c r="B102" s="76">
        <f>($F$2*$F$7)/($F$1-A102)</f>
        <v>9.8490000000000238E-6</v>
      </c>
      <c r="C102" s="76">
        <f>($F$2*$F$7)/(A102+$F$5)</f>
        <v>9.7212566123285956E-6</v>
      </c>
      <c r="D102" s="77">
        <f>1/(B102+C102)</f>
        <v>51097.950313540234</v>
      </c>
      <c r="E102" s="87"/>
      <c r="F102" s="81"/>
      <c r="G102" s="81"/>
      <c r="H102" s="74"/>
      <c r="I102" s="74"/>
      <c r="J102" s="74"/>
      <c r="K102" s="74"/>
      <c r="L102" s="74"/>
      <c r="M102" s="74"/>
      <c r="N102" s="74"/>
      <c r="O102" s="74"/>
      <c r="P102" s="74"/>
      <c r="Q102" s="74"/>
      <c r="R102" s="74"/>
      <c r="S102" s="74"/>
      <c r="T102" s="74"/>
      <c r="U102" s="74"/>
      <c r="V102" s="74"/>
      <c r="W102" s="74"/>
      <c r="X102" s="74"/>
      <c r="Y102" s="74"/>
      <c r="Z102" s="74"/>
      <c r="AA102" s="82">
        <f t="shared" si="5"/>
        <v>0.20000000000000015</v>
      </c>
      <c r="AB102" s="74">
        <f t="shared" si="4"/>
        <v>400</v>
      </c>
      <c r="AC102" s="74"/>
      <c r="AD102" s="74"/>
      <c r="AE102" s="74"/>
      <c r="AF102" s="74"/>
    </row>
    <row r="103" spans="1:32" x14ac:dyDescent="0.25">
      <c r="A103" s="69">
        <f t="shared" si="3"/>
        <v>405.9701492537323</v>
      </c>
      <c r="B103" s="76">
        <f>($F$2*$F$7)/($F$1-A103)</f>
        <v>9.9484848484848728E-6</v>
      </c>
      <c r="C103" s="76">
        <f>($F$2*$F$7)/(A103+$F$5)</f>
        <v>9.6262427268978554E-6</v>
      </c>
      <c r="D103" s="77">
        <f>1/(B103+C103)</f>
        <v>51086.279292980042</v>
      </c>
      <c r="E103" s="87"/>
      <c r="F103" s="81"/>
      <c r="G103" s="81"/>
      <c r="H103" s="74"/>
      <c r="I103" s="74"/>
      <c r="J103" s="74"/>
      <c r="K103" s="74"/>
      <c r="L103" s="74"/>
      <c r="M103" s="74"/>
      <c r="N103" s="74"/>
      <c r="O103" s="74"/>
      <c r="P103" s="74"/>
      <c r="Q103" s="74"/>
      <c r="R103" s="74"/>
      <c r="S103" s="74"/>
      <c r="T103" s="74"/>
      <c r="U103" s="74"/>
      <c r="V103" s="74"/>
      <c r="W103" s="74"/>
      <c r="X103" s="74"/>
      <c r="Y103" s="74"/>
      <c r="Z103" s="74"/>
      <c r="AA103" s="82">
        <f t="shared" si="5"/>
        <v>0.20200000000000015</v>
      </c>
      <c r="AB103" s="74">
        <f t="shared" si="4"/>
        <v>404</v>
      </c>
      <c r="AC103" s="74"/>
      <c r="AD103" s="74"/>
      <c r="AE103" s="74"/>
      <c r="AF103" s="74"/>
    </row>
    <row r="104" spans="1:32" x14ac:dyDescent="0.25">
      <c r="A104" s="69">
        <f t="shared" si="3"/>
        <v>409.95024875621988</v>
      </c>
      <c r="B104" s="76">
        <f>($F$2*$F$7)/($F$1-A104)</f>
        <v>1.0050000000000024E-5</v>
      </c>
      <c r="C104" s="76">
        <f>($F$2*$F$7)/(A104+$F$5)</f>
        <v>9.533068162913424E-6</v>
      </c>
      <c r="D104" s="77">
        <f>1/(B104+C104)</f>
        <v>51064.521232367813</v>
      </c>
      <c r="E104" s="87"/>
      <c r="F104" s="81"/>
      <c r="G104" s="81"/>
      <c r="H104" s="74"/>
      <c r="I104" s="74"/>
      <c r="J104" s="74"/>
      <c r="K104" s="74"/>
      <c r="L104" s="74"/>
      <c r="M104" s="74"/>
      <c r="N104" s="74"/>
      <c r="O104" s="74"/>
      <c r="P104" s="74"/>
      <c r="Q104" s="74"/>
      <c r="R104" s="74"/>
      <c r="S104" s="74"/>
      <c r="T104" s="74"/>
      <c r="U104" s="74"/>
      <c r="V104" s="74"/>
      <c r="W104" s="74"/>
      <c r="X104" s="74"/>
      <c r="Y104" s="74"/>
      <c r="Z104" s="74"/>
      <c r="AA104" s="82">
        <f t="shared" si="5"/>
        <v>0.20400000000000015</v>
      </c>
      <c r="AB104" s="74">
        <f t="shared" si="4"/>
        <v>408</v>
      </c>
      <c r="AC104" s="74"/>
      <c r="AD104" s="74"/>
      <c r="AE104" s="74"/>
      <c r="AF104" s="74"/>
    </row>
    <row r="105" spans="1:32" x14ac:dyDescent="0.25">
      <c r="A105" s="69">
        <f t="shared" si="3"/>
        <v>413.93034825870745</v>
      </c>
      <c r="B105" s="76">
        <f>($F$2*$F$7)/($F$1-A105)</f>
        <v>1.0153608247422705E-5</v>
      </c>
      <c r="C105" s="76">
        <f>($F$2*$F$7)/(A105+$F$5)</f>
        <v>9.4416800227677612E-6</v>
      </c>
      <c r="D105" s="77">
        <f>1/(B105+C105)</f>
        <v>51032.676131703578</v>
      </c>
      <c r="E105" s="87"/>
      <c r="F105" s="81"/>
      <c r="G105" s="81"/>
      <c r="H105" s="74"/>
      <c r="I105" s="74"/>
      <c r="J105" s="74"/>
      <c r="K105" s="74"/>
      <c r="L105" s="74"/>
      <c r="M105" s="74"/>
      <c r="N105" s="74"/>
      <c r="O105" s="74"/>
      <c r="P105" s="74"/>
      <c r="Q105" s="74"/>
      <c r="R105" s="74"/>
      <c r="S105" s="74"/>
      <c r="T105" s="74"/>
      <c r="U105" s="74"/>
      <c r="V105" s="74"/>
      <c r="W105" s="74"/>
      <c r="X105" s="74"/>
      <c r="Y105" s="74"/>
      <c r="Z105" s="74"/>
      <c r="AA105" s="82">
        <f t="shared" si="5"/>
        <v>0.20600000000000016</v>
      </c>
      <c r="AB105" s="74">
        <f t="shared" si="4"/>
        <v>412</v>
      </c>
      <c r="AC105" s="74"/>
      <c r="AD105" s="74"/>
      <c r="AE105" s="74"/>
      <c r="AF105" s="74"/>
    </row>
    <row r="106" spans="1:32" x14ac:dyDescent="0.25">
      <c r="A106" s="69">
        <f t="shared" si="3"/>
        <v>417.91044776119503</v>
      </c>
      <c r="B106" s="76">
        <f>($F$2*$F$7)/($F$1-A106)</f>
        <v>1.0259375000000026E-5</v>
      </c>
      <c r="C106" s="76">
        <f>($F$2*$F$7)/(A106+$F$5)</f>
        <v>9.3520274179908086E-6</v>
      </c>
      <c r="D106" s="77">
        <f>1/(B106+C106)</f>
        <v>50990.743990987299</v>
      </c>
      <c r="E106" s="87"/>
      <c r="F106" s="81"/>
      <c r="G106" s="81"/>
      <c r="H106" s="74"/>
      <c r="I106" s="74"/>
      <c r="J106" s="74"/>
      <c r="K106" s="74"/>
      <c r="L106" s="74"/>
      <c r="M106" s="74"/>
      <c r="N106" s="74"/>
      <c r="O106" s="74"/>
      <c r="P106" s="74"/>
      <c r="Q106" s="74"/>
      <c r="R106" s="74"/>
      <c r="S106" s="74"/>
      <c r="T106" s="74"/>
      <c r="U106" s="74"/>
      <c r="V106" s="74"/>
      <c r="W106" s="74"/>
      <c r="X106" s="74"/>
      <c r="Y106" s="74"/>
      <c r="Z106" s="74"/>
      <c r="AA106" s="82">
        <f t="shared" si="5"/>
        <v>0.20800000000000016</v>
      </c>
      <c r="AB106" s="74">
        <f t="shared" si="4"/>
        <v>416</v>
      </c>
      <c r="AC106" s="74"/>
      <c r="AD106" s="74"/>
      <c r="AE106" s="74"/>
      <c r="AF106" s="74"/>
    </row>
    <row r="107" spans="1:32" x14ac:dyDescent="0.25">
      <c r="A107" s="69">
        <f t="shared" si="3"/>
        <v>421.89054726368261</v>
      </c>
      <c r="B107" s="76">
        <f>($F$2*$F$7)/($F$1-A107)</f>
        <v>1.0367368421052659E-5</v>
      </c>
      <c r="C107" s="76">
        <f>($F$2*$F$7)/(A107+$F$5)</f>
        <v>9.264061374759314E-6</v>
      </c>
      <c r="D107" s="77">
        <f>1/(B107+C107)</f>
        <v>50938.724810219006</v>
      </c>
      <c r="E107" s="87"/>
      <c r="F107" s="81"/>
      <c r="G107" s="81"/>
      <c r="H107" s="74"/>
      <c r="I107" s="74"/>
      <c r="J107" s="74"/>
      <c r="K107" s="74"/>
      <c r="L107" s="74"/>
      <c r="M107" s="74"/>
      <c r="N107" s="74"/>
      <c r="O107" s="74"/>
      <c r="P107" s="74"/>
      <c r="Q107" s="74"/>
      <c r="R107" s="74"/>
      <c r="S107" s="74"/>
      <c r="T107" s="74"/>
      <c r="U107" s="74"/>
      <c r="V107" s="74"/>
      <c r="W107" s="74"/>
      <c r="X107" s="74"/>
      <c r="Y107" s="74"/>
      <c r="Z107" s="74"/>
      <c r="AA107" s="82">
        <f t="shared" si="5"/>
        <v>0.21000000000000016</v>
      </c>
      <c r="AB107" s="74">
        <f t="shared" si="4"/>
        <v>420</v>
      </c>
      <c r="AC107" s="74"/>
      <c r="AD107" s="74"/>
      <c r="AE107" s="74"/>
      <c r="AF107" s="74"/>
    </row>
    <row r="108" spans="1:32" x14ac:dyDescent="0.25">
      <c r="A108" s="69">
        <f t="shared" si="3"/>
        <v>425.87064676617018</v>
      </c>
      <c r="B108" s="76">
        <f>($F$2*$F$7)/($F$1-A108)</f>
        <v>1.0477659574468113E-5</v>
      </c>
      <c r="C108" s="76">
        <f>($F$2*$F$7)/(A108+$F$5)</f>
        <v>9.1777347446891935E-6</v>
      </c>
      <c r="D108" s="77">
        <f>1/(B108+C108)</f>
        <v>50876.618589398691</v>
      </c>
      <c r="E108" s="87"/>
      <c r="F108" s="81"/>
      <c r="G108" s="81"/>
      <c r="H108" s="74"/>
      <c r="I108" s="74"/>
      <c r="J108" s="74"/>
      <c r="K108" s="74"/>
      <c r="L108" s="74"/>
      <c r="M108" s="74"/>
      <c r="N108" s="74"/>
      <c r="O108" s="74"/>
      <c r="P108" s="74"/>
      <c r="Q108" s="74"/>
      <c r="R108" s="74"/>
      <c r="S108" s="74"/>
      <c r="T108" s="74"/>
      <c r="U108" s="74"/>
      <c r="V108" s="74"/>
      <c r="W108" s="74"/>
      <c r="X108" s="74"/>
      <c r="Y108" s="74"/>
      <c r="Z108" s="74"/>
      <c r="AA108" s="82">
        <f t="shared" si="5"/>
        <v>0.21200000000000016</v>
      </c>
      <c r="AB108" s="74">
        <f t="shared" si="4"/>
        <v>424</v>
      </c>
      <c r="AC108" s="74"/>
      <c r="AD108" s="74"/>
      <c r="AE108" s="74"/>
      <c r="AF108" s="74"/>
    </row>
    <row r="109" spans="1:32" x14ac:dyDescent="0.25">
      <c r="A109" s="69">
        <f t="shared" si="3"/>
        <v>429.85074626865776</v>
      </c>
      <c r="B109" s="76">
        <f>($F$2*$F$7)/($F$1-A109)</f>
        <v>1.0590322580645191E-5</v>
      </c>
      <c r="C109" s="76">
        <f>($F$2*$F$7)/(A109+$F$5)</f>
        <v>9.0930021205695018E-6</v>
      </c>
      <c r="D109" s="77">
        <f>1/(B109+C109)</f>
        <v>50804.42532852634</v>
      </c>
      <c r="E109" s="87"/>
      <c r="F109" s="81"/>
      <c r="G109" s="81"/>
      <c r="H109" s="74"/>
      <c r="I109" s="74"/>
      <c r="J109" s="74"/>
      <c r="K109" s="74"/>
      <c r="L109" s="74"/>
      <c r="M109" s="74"/>
      <c r="N109" s="74"/>
      <c r="O109" s="74"/>
      <c r="P109" s="74"/>
      <c r="Q109" s="74"/>
      <c r="R109" s="74"/>
      <c r="S109" s="74"/>
      <c r="T109" s="74"/>
      <c r="U109" s="74"/>
      <c r="V109" s="74"/>
      <c r="W109" s="74"/>
      <c r="X109" s="74"/>
      <c r="Y109" s="74"/>
      <c r="Z109" s="74"/>
      <c r="AA109" s="82">
        <f t="shared" si="5"/>
        <v>0.21400000000000016</v>
      </c>
      <c r="AB109" s="74">
        <f t="shared" si="4"/>
        <v>428</v>
      </c>
      <c r="AC109" s="74"/>
      <c r="AD109" s="74"/>
      <c r="AE109" s="74"/>
      <c r="AF109" s="74"/>
    </row>
    <row r="110" spans="1:32" x14ac:dyDescent="0.25">
      <c r="A110" s="69">
        <f t="shared" si="3"/>
        <v>433.83084577114533</v>
      </c>
      <c r="B110" s="76">
        <f>($F$2*$F$7)/($F$1-A110)</f>
        <v>1.0705434782608726E-5</v>
      </c>
      <c r="C110" s="76">
        <f>($F$2*$F$7)/(A110+$F$5)</f>
        <v>9.0098197567215795E-6</v>
      </c>
      <c r="D110" s="77">
        <f>1/(B110+C110)</f>
        <v>50722.145027601982</v>
      </c>
      <c r="E110" s="87"/>
      <c r="F110" s="81"/>
      <c r="G110" s="81"/>
      <c r="H110" s="74"/>
      <c r="I110" s="74"/>
      <c r="J110" s="74"/>
      <c r="K110" s="74"/>
      <c r="L110" s="74"/>
      <c r="M110" s="74"/>
      <c r="N110" s="74"/>
      <c r="O110" s="74"/>
      <c r="P110" s="74"/>
      <c r="Q110" s="74"/>
      <c r="R110" s="74"/>
      <c r="S110" s="74"/>
      <c r="T110" s="74"/>
      <c r="U110" s="74"/>
      <c r="V110" s="74"/>
      <c r="W110" s="74"/>
      <c r="X110" s="74"/>
      <c r="Y110" s="74"/>
      <c r="Z110" s="74"/>
      <c r="AA110" s="82">
        <f t="shared" si="5"/>
        <v>0.21600000000000016</v>
      </c>
      <c r="AB110" s="74">
        <f t="shared" si="4"/>
        <v>432</v>
      </c>
      <c r="AC110" s="74"/>
      <c r="AD110" s="74"/>
      <c r="AE110" s="74"/>
      <c r="AF110" s="74"/>
    </row>
    <row r="111" spans="1:32" x14ac:dyDescent="0.25">
      <c r="A111" s="69">
        <f t="shared" si="3"/>
        <v>437.81094527363291</v>
      </c>
      <c r="B111" s="76">
        <f>($F$2*$F$7)/($F$1-A111)</f>
        <v>1.0823076923076955E-5</v>
      </c>
      <c r="C111" s="76">
        <f>($F$2*$F$7)/(A111+$F$5)</f>
        <v>8.9281454936898684E-6</v>
      </c>
      <c r="D111" s="77">
        <f>1/(B111+C111)</f>
        <v>50629.777686625588</v>
      </c>
      <c r="E111" s="87"/>
      <c r="F111" s="81"/>
      <c r="G111" s="81"/>
      <c r="H111" s="74"/>
      <c r="I111" s="74"/>
      <c r="J111" s="74"/>
      <c r="K111" s="74"/>
      <c r="L111" s="74"/>
      <c r="M111" s="74"/>
      <c r="N111" s="74"/>
      <c r="O111" s="74"/>
      <c r="P111" s="74"/>
      <c r="Q111" s="74"/>
      <c r="R111" s="74"/>
      <c r="S111" s="74"/>
      <c r="T111" s="74"/>
      <c r="U111" s="74"/>
      <c r="V111" s="74"/>
      <c r="W111" s="74"/>
      <c r="X111" s="74"/>
      <c r="Y111" s="74"/>
      <c r="Z111" s="74"/>
      <c r="AA111" s="82">
        <f t="shared" si="5"/>
        <v>0.21800000000000017</v>
      </c>
      <c r="AB111" s="74">
        <f t="shared" si="4"/>
        <v>436</v>
      </c>
      <c r="AC111" s="74"/>
      <c r="AD111" s="74"/>
      <c r="AE111" s="74"/>
      <c r="AF111" s="74"/>
    </row>
    <row r="112" spans="1:32" x14ac:dyDescent="0.25">
      <c r="A112" s="69">
        <f t="shared" si="3"/>
        <v>441.79104477612049</v>
      </c>
      <c r="B112" s="76">
        <f>($F$2*$F$7)/($F$1-A112)</f>
        <v>1.0943333333333366E-5</v>
      </c>
      <c r="C112" s="76">
        <f>($F$2*$F$7)/(A112+$F$5)</f>
        <v>8.8479386869920191E-6</v>
      </c>
      <c r="D112" s="77">
        <f>1/(B112+C112)</f>
        <v>50527.323305597165</v>
      </c>
      <c r="E112" s="87"/>
      <c r="F112" s="81"/>
      <c r="G112" s="81"/>
      <c r="H112" s="74"/>
      <c r="I112" s="74"/>
      <c r="J112" s="74"/>
      <c r="K112" s="74"/>
      <c r="L112" s="74"/>
      <c r="M112" s="74"/>
      <c r="N112" s="74"/>
      <c r="O112" s="74"/>
      <c r="P112" s="74"/>
      <c r="Q112" s="74"/>
      <c r="R112" s="74"/>
      <c r="S112" s="74"/>
      <c r="T112" s="74"/>
      <c r="U112" s="74"/>
      <c r="V112" s="74"/>
      <c r="W112" s="74"/>
      <c r="X112" s="74"/>
      <c r="Y112" s="74"/>
      <c r="Z112" s="74"/>
      <c r="AA112" s="82">
        <f t="shared" si="5"/>
        <v>0.22000000000000017</v>
      </c>
      <c r="AB112" s="74">
        <f t="shared" si="4"/>
        <v>440</v>
      </c>
      <c r="AC112" s="74"/>
      <c r="AD112" s="74"/>
      <c r="AE112" s="74"/>
      <c r="AF112" s="74"/>
    </row>
    <row r="113" spans="1:32" x14ac:dyDescent="0.25">
      <c r="A113" s="69">
        <f t="shared" si="3"/>
        <v>445.77114427860806</v>
      </c>
      <c r="B113" s="76">
        <f>($F$2*$F$7)/($F$1-A113)</f>
        <v>1.1066292134831495E-5</v>
      </c>
      <c r="C113" s="76">
        <f>($F$2*$F$7)/(A113+$F$5)</f>
        <v>8.7691601396752752E-6</v>
      </c>
      <c r="D113" s="77">
        <f>1/(B113+C113)</f>
        <v>50414.781884516728</v>
      </c>
      <c r="E113" s="87"/>
      <c r="F113" s="81"/>
      <c r="G113" s="81"/>
      <c r="H113" s="74"/>
      <c r="I113" s="74"/>
      <c r="J113" s="74"/>
      <c r="K113" s="74"/>
      <c r="L113" s="74"/>
      <c r="M113" s="74"/>
      <c r="N113" s="74"/>
      <c r="O113" s="74"/>
      <c r="P113" s="74"/>
      <c r="Q113" s="74"/>
      <c r="R113" s="74"/>
      <c r="S113" s="74"/>
      <c r="T113" s="74"/>
      <c r="U113" s="74"/>
      <c r="V113" s="74"/>
      <c r="W113" s="74"/>
      <c r="X113" s="74"/>
      <c r="Y113" s="74"/>
      <c r="Z113" s="74"/>
      <c r="AA113" s="82">
        <f t="shared" si="5"/>
        <v>0.22200000000000017</v>
      </c>
      <c r="AB113" s="74">
        <f t="shared" si="4"/>
        <v>444</v>
      </c>
      <c r="AC113" s="74"/>
      <c r="AD113" s="74"/>
      <c r="AE113" s="74"/>
      <c r="AF113" s="74"/>
    </row>
    <row r="114" spans="1:32" x14ac:dyDescent="0.25">
      <c r="A114" s="69">
        <f t="shared" si="3"/>
        <v>449.75124378109564</v>
      </c>
      <c r="B114" s="76">
        <f>($F$2*$F$7)/($F$1-A114)</f>
        <v>1.119204545454549E-5</v>
      </c>
      <c r="C114" s="76">
        <f>($F$2*$F$7)/(A114+$F$5)</f>
        <v>8.6917720384440155E-6</v>
      </c>
      <c r="D114" s="77">
        <f>1/(B114+C114)</f>
        <v>50292.153423384254</v>
      </c>
      <c r="E114" s="87"/>
      <c r="F114" s="81"/>
      <c r="G114" s="81"/>
      <c r="H114" s="74"/>
      <c r="I114" s="74"/>
      <c r="J114" s="74"/>
      <c r="K114" s="74"/>
      <c r="L114" s="74"/>
      <c r="M114" s="74"/>
      <c r="N114" s="74"/>
      <c r="O114" s="74"/>
      <c r="P114" s="74"/>
      <c r="Q114" s="74"/>
      <c r="R114" s="74"/>
      <c r="S114" s="74"/>
      <c r="T114" s="74"/>
      <c r="U114" s="74"/>
      <c r="V114" s="74"/>
      <c r="W114" s="74"/>
      <c r="X114" s="74"/>
      <c r="Y114" s="74"/>
      <c r="Z114" s="74"/>
      <c r="AA114" s="82">
        <f t="shared" si="5"/>
        <v>0.22400000000000017</v>
      </c>
      <c r="AB114" s="74">
        <f t="shared" si="4"/>
        <v>448</v>
      </c>
      <c r="AC114" s="74"/>
      <c r="AD114" s="74"/>
      <c r="AE114" s="74"/>
      <c r="AF114" s="74"/>
    </row>
    <row r="115" spans="1:32" x14ac:dyDescent="0.25">
      <c r="A115" s="69">
        <f t="shared" si="3"/>
        <v>453.73134328358321</v>
      </c>
      <c r="B115" s="76">
        <f>($F$2*$F$7)/($F$1-A115)</f>
        <v>1.1320689655172451E-5</v>
      </c>
      <c r="C115" s="76">
        <f>($F$2*$F$7)/(A115+$F$5)</f>
        <v>8.6157378931397652E-6</v>
      </c>
      <c r="D115" s="77">
        <f>1/(B115+C115)</f>
        <v>50159.437922199766</v>
      </c>
      <c r="E115" s="87"/>
      <c r="F115" s="81"/>
      <c r="G115" s="81"/>
      <c r="H115" s="74"/>
      <c r="I115" s="74"/>
      <c r="J115" s="74"/>
      <c r="K115" s="74"/>
      <c r="L115" s="74"/>
      <c r="M115" s="74"/>
      <c r="N115" s="74"/>
      <c r="O115" s="74"/>
      <c r="P115" s="74"/>
      <c r="Q115" s="74"/>
      <c r="R115" s="74"/>
      <c r="S115" s="74"/>
      <c r="T115" s="74"/>
      <c r="U115" s="74"/>
      <c r="V115" s="74"/>
      <c r="W115" s="74"/>
      <c r="X115" s="74"/>
      <c r="Y115" s="74"/>
      <c r="Z115" s="74"/>
      <c r="AA115" s="82">
        <f t="shared" si="5"/>
        <v>0.22600000000000017</v>
      </c>
      <c r="AB115" s="74">
        <f t="shared" si="4"/>
        <v>452</v>
      </c>
      <c r="AC115" s="74"/>
      <c r="AD115" s="74"/>
      <c r="AE115" s="74"/>
      <c r="AF115" s="74"/>
    </row>
    <row r="116" spans="1:32" x14ac:dyDescent="0.25">
      <c r="A116" s="69">
        <f t="shared" si="3"/>
        <v>457.71144278607079</v>
      </c>
      <c r="B116" s="76">
        <f>($F$2*$F$7)/($F$1-A116)</f>
        <v>1.1452325581395387E-5</v>
      </c>
      <c r="C116" s="76">
        <f>($F$2*$F$7)/(A116+$F$5)</f>
        <v>8.5410224793701771E-6</v>
      </c>
      <c r="D116" s="77">
        <f>1/(B116+C116)</f>
        <v>50016.635380963256</v>
      </c>
      <c r="E116" s="87"/>
      <c r="F116" s="81"/>
      <c r="G116" s="81"/>
      <c r="H116" s="74"/>
      <c r="I116" s="74"/>
      <c r="J116" s="74"/>
      <c r="K116" s="74"/>
      <c r="L116" s="74"/>
      <c r="M116" s="74"/>
      <c r="N116" s="74"/>
      <c r="O116" s="74"/>
      <c r="P116" s="74"/>
      <c r="Q116" s="74"/>
      <c r="R116" s="74"/>
      <c r="S116" s="74"/>
      <c r="T116" s="74"/>
      <c r="U116" s="74"/>
      <c r="V116" s="74"/>
      <c r="W116" s="74"/>
      <c r="X116" s="74"/>
      <c r="Y116" s="74"/>
      <c r="Z116" s="74"/>
      <c r="AA116" s="82">
        <f t="shared" si="5"/>
        <v>0.22800000000000017</v>
      </c>
      <c r="AB116" s="74">
        <f t="shared" si="4"/>
        <v>456</v>
      </c>
      <c r="AC116" s="74"/>
      <c r="AD116" s="74"/>
      <c r="AE116" s="74"/>
      <c r="AF116" s="74"/>
    </row>
    <row r="117" spans="1:32" x14ac:dyDescent="0.25">
      <c r="A117" s="69">
        <f t="shared" si="3"/>
        <v>461.69154228855837</v>
      </c>
      <c r="B117" s="76">
        <f>($F$2*$F$7)/($F$1-A117)</f>
        <v>1.1587058823529451E-5</v>
      </c>
      <c r="C117" s="76">
        <f>($F$2*$F$7)/(A117+$F$5)</f>
        <v>8.467591784097451E-6</v>
      </c>
      <c r="D117" s="77">
        <f>1/(B117+C117)</f>
        <v>49863.745799674718</v>
      </c>
      <c r="E117" s="87"/>
      <c r="F117" s="81"/>
      <c r="G117" s="81"/>
      <c r="H117" s="74"/>
      <c r="I117" s="74"/>
      <c r="J117" s="74"/>
      <c r="K117" s="74"/>
      <c r="L117" s="74"/>
      <c r="M117" s="74"/>
      <c r="N117" s="74"/>
      <c r="O117" s="74"/>
      <c r="P117" s="74"/>
      <c r="Q117" s="74"/>
      <c r="R117" s="74"/>
      <c r="S117" s="74"/>
      <c r="T117" s="74"/>
      <c r="U117" s="74"/>
      <c r="V117" s="74"/>
      <c r="W117" s="74"/>
      <c r="X117" s="74"/>
      <c r="Y117" s="74"/>
      <c r="Z117" s="74"/>
      <c r="AA117" s="82">
        <f t="shared" si="5"/>
        <v>0.23000000000000018</v>
      </c>
      <c r="AB117" s="74">
        <f t="shared" si="4"/>
        <v>460</v>
      </c>
      <c r="AC117" s="74"/>
      <c r="AD117" s="74"/>
      <c r="AE117" s="74"/>
      <c r="AF117" s="74"/>
    </row>
    <row r="118" spans="1:32" x14ac:dyDescent="0.25">
      <c r="A118" s="69">
        <f t="shared" si="3"/>
        <v>465.67164179104594</v>
      </c>
      <c r="B118" s="76">
        <f>($F$2*$F$7)/($F$1-A118)</f>
        <v>1.1725000000000041E-5</v>
      </c>
      <c r="C118" s="76">
        <f>($F$2*$F$7)/(A118+$F$5)</f>
        <v>8.395412954009648E-6</v>
      </c>
      <c r="D118" s="77">
        <f>1/(B118+C118)</f>
        <v>49700.769178334151</v>
      </c>
      <c r="E118" s="87"/>
      <c r="F118" s="81"/>
      <c r="G118" s="81"/>
      <c r="H118" s="74"/>
      <c r="I118" s="74"/>
      <c r="J118" s="74"/>
      <c r="K118" s="74"/>
      <c r="L118" s="74"/>
      <c r="M118" s="74"/>
      <c r="N118" s="74"/>
      <c r="O118" s="74"/>
      <c r="P118" s="74"/>
      <c r="Q118" s="74"/>
      <c r="R118" s="74"/>
      <c r="S118" s="74"/>
      <c r="T118" s="74"/>
      <c r="U118" s="74"/>
      <c r="V118" s="74"/>
      <c r="W118" s="74"/>
      <c r="X118" s="74"/>
      <c r="Y118" s="74"/>
      <c r="Z118" s="74"/>
      <c r="AA118" s="82">
        <f t="shared" si="5"/>
        <v>0.23200000000000018</v>
      </c>
      <c r="AB118" s="74">
        <f t="shared" si="4"/>
        <v>464</v>
      </c>
      <c r="AC118" s="74"/>
      <c r="AD118" s="74"/>
      <c r="AE118" s="74"/>
      <c r="AF118" s="74"/>
    </row>
    <row r="119" spans="1:32" x14ac:dyDescent="0.25">
      <c r="A119" s="69">
        <f t="shared" si="3"/>
        <v>469.65174129353352</v>
      </c>
      <c r="B119" s="76">
        <f>($F$2*$F$7)/($F$1-A119)</f>
        <v>1.1866265060241006E-5</v>
      </c>
      <c r="C119" s="76">
        <f>($F$2*$F$7)/(A119+$F$5)</f>
        <v>8.3244542465101933E-6</v>
      </c>
      <c r="D119" s="77">
        <f>1/(B119+C119)</f>
        <v>49527.705516941562</v>
      </c>
      <c r="E119" s="87"/>
      <c r="F119" s="81"/>
      <c r="G119" s="81"/>
      <c r="H119" s="74"/>
      <c r="I119" s="74"/>
      <c r="J119" s="74"/>
      <c r="K119" s="74"/>
      <c r="L119" s="74"/>
      <c r="M119" s="74"/>
      <c r="N119" s="74"/>
      <c r="O119" s="74"/>
      <c r="P119" s="74"/>
      <c r="Q119" s="74"/>
      <c r="R119" s="74"/>
      <c r="S119" s="74"/>
      <c r="T119" s="74"/>
      <c r="U119" s="74"/>
      <c r="V119" s="74"/>
      <c r="W119" s="74"/>
      <c r="X119" s="74"/>
      <c r="Y119" s="74"/>
      <c r="Z119" s="74"/>
      <c r="AA119" s="82">
        <f t="shared" si="5"/>
        <v>0.23400000000000018</v>
      </c>
      <c r="AB119" s="74">
        <f t="shared" si="4"/>
        <v>468</v>
      </c>
      <c r="AC119" s="74"/>
      <c r="AD119" s="74"/>
      <c r="AE119" s="74"/>
      <c r="AF119" s="74"/>
    </row>
    <row r="120" spans="1:32" x14ac:dyDescent="0.25">
      <c r="A120" s="69">
        <f t="shared" si="3"/>
        <v>473.63184079602109</v>
      </c>
      <c r="B120" s="76">
        <f>($F$2*$F$7)/($F$1-A120)</f>
        <v>1.2010975609756141E-5</v>
      </c>
      <c r="C120" s="76">
        <f>($F$2*$F$7)/(A120+$F$5)</f>
        <v>8.2546849831720165E-6</v>
      </c>
      <c r="D120" s="77">
        <f>1/(B120+C120)</f>
        <v>49344.554815496958</v>
      </c>
      <c r="E120" s="87"/>
      <c r="F120" s="81"/>
      <c r="G120" s="81"/>
      <c r="H120" s="74"/>
      <c r="I120" s="74"/>
      <c r="J120" s="74"/>
      <c r="K120" s="74"/>
      <c r="L120" s="74"/>
      <c r="M120" s="74"/>
      <c r="N120" s="74"/>
      <c r="O120" s="74"/>
      <c r="P120" s="74"/>
      <c r="Q120" s="74"/>
      <c r="R120" s="74"/>
      <c r="S120" s="74"/>
      <c r="T120" s="74"/>
      <c r="U120" s="74"/>
      <c r="V120" s="74"/>
      <c r="W120" s="74"/>
      <c r="X120" s="74"/>
      <c r="Y120" s="74"/>
      <c r="Z120" s="74"/>
      <c r="AA120" s="82">
        <f t="shared" si="5"/>
        <v>0.23600000000000018</v>
      </c>
      <c r="AB120" s="74">
        <f t="shared" si="4"/>
        <v>472</v>
      </c>
      <c r="AC120" s="74"/>
      <c r="AD120" s="74"/>
      <c r="AE120" s="74"/>
      <c r="AF120" s="74"/>
    </row>
    <row r="121" spans="1:32" x14ac:dyDescent="0.25">
      <c r="A121" s="69">
        <f t="shared" si="3"/>
        <v>477.61194029850867</v>
      </c>
      <c r="B121" s="76">
        <f>($F$2*$F$7)/($F$1-A121)</f>
        <v>1.2159259259259304E-5</v>
      </c>
      <c r="C121" s="76">
        <f>($F$2*$F$7)/(A121+$F$5)</f>
        <v>8.1860755055128944E-6</v>
      </c>
      <c r="D121" s="77">
        <f>1/(B121+C121)</f>
        <v>49151.317074000312</v>
      </c>
      <c r="E121" s="87"/>
      <c r="F121" s="81"/>
      <c r="G121" s="81"/>
      <c r="H121" s="74"/>
      <c r="I121" s="74"/>
      <c r="J121" s="74"/>
      <c r="K121" s="74"/>
      <c r="L121" s="74"/>
      <c r="M121" s="74"/>
      <c r="N121" s="74"/>
      <c r="O121" s="74"/>
      <c r="P121" s="74"/>
      <c r="Q121" s="74"/>
      <c r="R121" s="74"/>
      <c r="S121" s="74"/>
      <c r="T121" s="74"/>
      <c r="U121" s="74"/>
      <c r="V121" s="74"/>
      <c r="W121" s="74"/>
      <c r="X121" s="74"/>
      <c r="Y121" s="74"/>
      <c r="Z121" s="74"/>
      <c r="AA121" s="82">
        <f t="shared" si="5"/>
        <v>0.23800000000000018</v>
      </c>
      <c r="AB121" s="74">
        <f t="shared" si="4"/>
        <v>476</v>
      </c>
      <c r="AC121" s="74"/>
      <c r="AD121" s="74"/>
      <c r="AE121" s="74"/>
      <c r="AF121" s="74"/>
    </row>
    <row r="122" spans="1:32" x14ac:dyDescent="0.25">
      <c r="A122" s="69">
        <f t="shared" si="3"/>
        <v>481.59203980099625</v>
      </c>
      <c r="B122" s="76">
        <f>($F$2*$F$7)/($F$1-A122)</f>
        <v>1.2311250000000048E-5</v>
      </c>
      <c r="C122" s="76">
        <f>($F$2*$F$7)/(A122+$F$5)</f>
        <v>8.1185971329580813E-6</v>
      </c>
      <c r="D122" s="77">
        <f>1/(B122+C122)</f>
        <v>48947.99229245165</v>
      </c>
      <c r="E122" s="87"/>
      <c r="F122" s="81"/>
      <c r="G122" s="81"/>
      <c r="H122" s="74"/>
      <c r="I122" s="74"/>
      <c r="J122" s="74"/>
      <c r="K122" s="74"/>
      <c r="L122" s="74"/>
      <c r="M122" s="74"/>
      <c r="N122" s="74"/>
      <c r="O122" s="74"/>
      <c r="P122" s="74"/>
      <c r="Q122" s="74"/>
      <c r="R122" s="74"/>
      <c r="S122" s="74"/>
      <c r="T122" s="74"/>
      <c r="U122" s="74"/>
      <c r="V122" s="74"/>
      <c r="W122" s="74"/>
      <c r="X122" s="74"/>
      <c r="Y122" s="74"/>
      <c r="Z122" s="74"/>
      <c r="AA122" s="82">
        <f t="shared" si="5"/>
        <v>0.24000000000000019</v>
      </c>
      <c r="AB122" s="74">
        <f t="shared" si="4"/>
        <v>480</v>
      </c>
      <c r="AC122" s="74"/>
      <c r="AD122" s="74"/>
      <c r="AE122" s="74"/>
      <c r="AF122" s="74"/>
    </row>
    <row r="123" spans="1:32" x14ac:dyDescent="0.25">
      <c r="A123" s="69">
        <f t="shared" si="3"/>
        <v>485.57213930348382</v>
      </c>
      <c r="B123" s="76">
        <f>($F$2*$F$7)/($F$1-A123)</f>
        <v>1.2467088607594985E-5</v>
      </c>
      <c r="C123" s="76">
        <f>($F$2*$F$7)/(A123+$F$5)</f>
        <v>8.0522221228650419E-6</v>
      </c>
      <c r="D123" s="77">
        <f>1/(B123+C123)</f>
        <v>48734.580470850968</v>
      </c>
      <c r="E123" s="87"/>
      <c r="F123" s="81"/>
      <c r="G123" s="81"/>
      <c r="H123" s="74"/>
      <c r="I123" s="74"/>
      <c r="J123" s="74"/>
      <c r="K123" s="74"/>
      <c r="L123" s="74"/>
      <c r="M123" s="74"/>
      <c r="N123" s="74"/>
      <c r="O123" s="74"/>
      <c r="P123" s="74"/>
      <c r="Q123" s="74"/>
      <c r="R123" s="74"/>
      <c r="S123" s="74"/>
      <c r="T123" s="74"/>
      <c r="U123" s="74"/>
      <c r="V123" s="74"/>
      <c r="W123" s="74"/>
      <c r="X123" s="74"/>
      <c r="Y123" s="74"/>
      <c r="Z123" s="74"/>
      <c r="AA123" s="82">
        <f t="shared" si="5"/>
        <v>0.24200000000000019</v>
      </c>
      <c r="AB123" s="74">
        <f t="shared" si="4"/>
        <v>484</v>
      </c>
      <c r="AC123" s="74"/>
      <c r="AD123" s="74"/>
      <c r="AE123" s="74"/>
      <c r="AF123" s="74"/>
    </row>
    <row r="124" spans="1:32" x14ac:dyDescent="0.25">
      <c r="A124" s="69">
        <f t="shared" si="3"/>
        <v>489.5522388059714</v>
      </c>
      <c r="B124" s="76">
        <f>($F$2*$F$7)/($F$1-A124)</f>
        <v>1.2626923076923127E-5</v>
      </c>
      <c r="C124" s="76">
        <f>($F$2*$F$7)/(A124+$F$5)</f>
        <v>7.9869236324932314E-6</v>
      </c>
      <c r="D124" s="77">
        <f>1/(B124+C124)</f>
        <v>48511.081609198256</v>
      </c>
      <c r="E124" s="87"/>
      <c r="F124" s="81"/>
      <c r="G124" s="81"/>
      <c r="H124" s="74"/>
      <c r="I124" s="74"/>
      <c r="J124" s="74"/>
      <c r="K124" s="74"/>
      <c r="L124" s="74"/>
      <c r="M124" s="74"/>
      <c r="N124" s="74"/>
      <c r="O124" s="74"/>
      <c r="P124" s="74"/>
      <c r="Q124" s="74"/>
      <c r="R124" s="74"/>
      <c r="S124" s="74"/>
      <c r="T124" s="74"/>
      <c r="U124" s="74"/>
      <c r="V124" s="74"/>
      <c r="W124" s="74"/>
      <c r="X124" s="74"/>
      <c r="Y124" s="74"/>
      <c r="Z124" s="74"/>
      <c r="AA124" s="82">
        <f t="shared" si="5"/>
        <v>0.24400000000000019</v>
      </c>
      <c r="AB124" s="74">
        <f t="shared" si="4"/>
        <v>488</v>
      </c>
      <c r="AC124" s="74"/>
      <c r="AD124" s="74"/>
      <c r="AE124" s="74"/>
      <c r="AF124" s="74"/>
    </row>
    <row r="125" spans="1:32" x14ac:dyDescent="0.25">
      <c r="A125" s="69">
        <f t="shared" si="3"/>
        <v>493.53233830845898</v>
      </c>
      <c r="B125" s="76">
        <f>($F$2*$F$7)/($F$1-A125)</f>
        <v>1.2790909090909144E-5</v>
      </c>
      <c r="C125" s="76">
        <f>($F$2*$F$7)/(A125+$F$5)</f>
        <v>7.9226756828093959E-6</v>
      </c>
      <c r="D125" s="77">
        <f>1/(B125+C125)</f>
        <v>48277.495707493523</v>
      </c>
      <c r="E125" s="87"/>
      <c r="F125" s="81"/>
      <c r="G125" s="81"/>
      <c r="H125" s="74"/>
      <c r="I125" s="74"/>
      <c r="J125" s="74"/>
      <c r="K125" s="74"/>
      <c r="L125" s="74"/>
      <c r="M125" s="74"/>
      <c r="N125" s="74"/>
      <c r="O125" s="74"/>
      <c r="P125" s="74"/>
      <c r="Q125" s="74"/>
      <c r="R125" s="74"/>
      <c r="S125" s="74"/>
      <c r="T125" s="74"/>
      <c r="U125" s="74"/>
      <c r="V125" s="74"/>
      <c r="W125" s="74"/>
      <c r="X125" s="74"/>
      <c r="Y125" s="74"/>
      <c r="Z125" s="74"/>
      <c r="AA125" s="82">
        <f t="shared" si="5"/>
        <v>0.24600000000000019</v>
      </c>
      <c r="AB125" s="74">
        <f t="shared" si="4"/>
        <v>492</v>
      </c>
      <c r="AC125" s="74"/>
      <c r="AD125" s="74"/>
      <c r="AE125" s="74"/>
      <c r="AF125" s="74"/>
    </row>
    <row r="126" spans="1:32" x14ac:dyDescent="0.25">
      <c r="A126" s="69">
        <f t="shared" si="3"/>
        <v>497.51243781094655</v>
      </c>
      <c r="B126" s="76">
        <f>($F$2*$F$7)/($F$1-A126)</f>
        <v>1.2959210526315843E-5</v>
      </c>
      <c r="C126" s="76">
        <f>($F$2*$F$7)/(A126+$F$5)</f>
        <v>7.8594531240258638E-6</v>
      </c>
      <c r="D126" s="77">
        <f>1/(B126+C126)</f>
        <v>48033.822765736761</v>
      </c>
      <c r="E126" s="87"/>
      <c r="F126" s="81"/>
      <c r="G126" s="81"/>
      <c r="H126" s="74"/>
      <c r="I126" s="74"/>
      <c r="J126" s="74"/>
      <c r="K126" s="74"/>
      <c r="L126" s="74"/>
      <c r="M126" s="74"/>
      <c r="N126" s="74"/>
      <c r="O126" s="74"/>
      <c r="P126" s="74"/>
      <c r="Q126" s="74"/>
      <c r="R126" s="74"/>
      <c r="S126" s="74"/>
      <c r="T126" s="74"/>
      <c r="U126" s="74"/>
      <c r="V126" s="74"/>
      <c r="W126" s="74"/>
      <c r="X126" s="74"/>
      <c r="Y126" s="74"/>
      <c r="Z126" s="74"/>
      <c r="AA126" s="82">
        <f t="shared" si="5"/>
        <v>0.24800000000000019</v>
      </c>
      <c r="AB126" s="74">
        <f t="shared" si="4"/>
        <v>496</v>
      </c>
      <c r="AC126" s="74"/>
      <c r="AD126" s="74"/>
      <c r="AE126" s="74"/>
      <c r="AF126" s="74"/>
    </row>
    <row r="127" spans="1:32" x14ac:dyDescent="0.25">
      <c r="A127" s="69">
        <f t="shared" si="3"/>
        <v>501.49253731343413</v>
      </c>
      <c r="B127" s="76">
        <f>($F$2*$F$7)/($F$1-A127)</f>
        <v>1.3132000000000057E-5</v>
      </c>
      <c r="C127" s="76">
        <f>($F$2*$F$7)/(A127+$F$5)</f>
        <v>7.7972316027757997E-6</v>
      </c>
      <c r="D127" s="77">
        <f>1/(B127+C127)</f>
        <v>47780.062783927977</v>
      </c>
      <c r="E127" s="87"/>
      <c r="F127" s="81"/>
      <c r="G127" s="81"/>
      <c r="H127" s="74"/>
      <c r="I127" s="74"/>
      <c r="J127" s="74"/>
      <c r="K127" s="74"/>
      <c r="L127" s="74"/>
      <c r="M127" s="74"/>
      <c r="N127" s="74"/>
      <c r="O127" s="74"/>
      <c r="P127" s="74"/>
      <c r="Q127" s="74"/>
      <c r="R127" s="74"/>
      <c r="S127" s="74"/>
      <c r="T127" s="74"/>
      <c r="U127" s="74"/>
      <c r="V127" s="74"/>
      <c r="W127" s="74"/>
      <c r="X127" s="74"/>
      <c r="Y127" s="74"/>
      <c r="Z127" s="74"/>
      <c r="AA127" s="82">
        <f t="shared" si="5"/>
        <v>0.25000000000000017</v>
      </c>
      <c r="AB127" s="74">
        <f t="shared" si="4"/>
        <v>500</v>
      </c>
      <c r="AC127" s="74"/>
      <c r="AD127" s="74"/>
      <c r="AE127" s="74"/>
      <c r="AF127" s="74"/>
    </row>
    <row r="128" spans="1:32" x14ac:dyDescent="0.25">
      <c r="A128" s="69">
        <f t="shared" si="3"/>
        <v>505.4726368159217</v>
      </c>
      <c r="B128" s="76">
        <f>($F$2*$F$7)/($F$1-A128)</f>
        <v>1.3309459459459519E-5</v>
      </c>
      <c r="C128" s="76">
        <f>($F$2*$F$7)/(A128+$F$5)</f>
        <v>7.7359875308353901E-6</v>
      </c>
      <c r="D128" s="77">
        <f>1/(B128+C128)</f>
        <v>47516.215762067171</v>
      </c>
      <c r="E128" s="87"/>
      <c r="F128" s="81"/>
      <c r="G128" s="81"/>
      <c r="H128" s="74"/>
      <c r="I128" s="74"/>
      <c r="J128" s="74"/>
      <c r="K128" s="74"/>
      <c r="L128" s="74"/>
      <c r="M128" s="74"/>
      <c r="N128" s="74"/>
      <c r="O128" s="74"/>
      <c r="P128" s="74"/>
      <c r="Q128" s="74"/>
      <c r="R128" s="74"/>
      <c r="S128" s="74"/>
      <c r="T128" s="74"/>
      <c r="U128" s="74"/>
      <c r="V128" s="74"/>
      <c r="W128" s="74"/>
      <c r="X128" s="74"/>
      <c r="Y128" s="74"/>
      <c r="Z128" s="74"/>
      <c r="AA128" s="82">
        <f t="shared" si="5"/>
        <v>0.25200000000000017</v>
      </c>
      <c r="AB128" s="74">
        <f t="shared" si="4"/>
        <v>504</v>
      </c>
      <c r="AC128" s="74"/>
      <c r="AD128" s="74"/>
      <c r="AE128" s="74"/>
      <c r="AF128" s="74"/>
    </row>
    <row r="129" spans="1:32" x14ac:dyDescent="0.25">
      <c r="A129" s="69">
        <f t="shared" si="3"/>
        <v>509.45273631840928</v>
      </c>
      <c r="B129" s="76">
        <f>($F$2*$F$7)/($F$1-A129)</f>
        <v>1.3491780821917869E-5</v>
      </c>
      <c r="C129" s="76">
        <f>($F$2*$F$7)/(A129+$F$5)</f>
        <v>7.67569805530861E-6</v>
      </c>
      <c r="D129" s="77">
        <f>1/(B129+C129)</f>
        <v>47242.281700154344</v>
      </c>
      <c r="E129" s="87"/>
      <c r="F129" s="81"/>
      <c r="G129" s="81"/>
      <c r="H129" s="74"/>
      <c r="I129" s="74"/>
      <c r="J129" s="74"/>
      <c r="K129" s="74"/>
      <c r="L129" s="74"/>
      <c r="M129" s="74"/>
      <c r="N129" s="74"/>
      <c r="O129" s="74"/>
      <c r="P129" s="74"/>
      <c r="Q129" s="74"/>
      <c r="R129" s="74"/>
      <c r="S129" s="74"/>
      <c r="T129" s="74"/>
      <c r="U129" s="74"/>
      <c r="V129" s="74"/>
      <c r="W129" s="74"/>
      <c r="X129" s="74"/>
      <c r="Y129" s="74"/>
      <c r="Z129" s="74"/>
      <c r="AA129" s="82">
        <f t="shared" si="5"/>
        <v>0.25400000000000017</v>
      </c>
      <c r="AB129" s="74">
        <f t="shared" si="4"/>
        <v>508</v>
      </c>
      <c r="AC129" s="74"/>
      <c r="AD129" s="74"/>
      <c r="AE129" s="74"/>
      <c r="AF129" s="74"/>
    </row>
    <row r="130" spans="1:32" x14ac:dyDescent="0.25">
      <c r="A130" s="69">
        <f t="shared" si="3"/>
        <v>513.4328358208968</v>
      </c>
      <c r="B130" s="76">
        <f>($F$2*$F$7)/($F$1-A130)</f>
        <v>1.3679166666666727E-5</v>
      </c>
      <c r="C130" s="76">
        <f>($F$2*$F$7)/(A130+$F$5)</f>
        <v>7.6163410301953624E-6</v>
      </c>
      <c r="D130" s="77">
        <f>1/(B130+C130)</f>
        <v>46958.260598189489</v>
      </c>
      <c r="E130" s="87"/>
      <c r="F130" s="81"/>
      <c r="G130" s="81"/>
      <c r="H130" s="74"/>
      <c r="I130" s="74"/>
      <c r="J130" s="74"/>
      <c r="K130" s="74"/>
      <c r="L130" s="74"/>
      <c r="M130" s="74"/>
      <c r="N130" s="74"/>
      <c r="O130" s="74"/>
      <c r="P130" s="74"/>
      <c r="Q130" s="74"/>
      <c r="R130" s="74"/>
      <c r="S130" s="74"/>
      <c r="T130" s="74"/>
      <c r="U130" s="74"/>
      <c r="V130" s="74"/>
      <c r="W130" s="74"/>
      <c r="X130" s="74"/>
      <c r="Y130" s="74"/>
      <c r="Z130" s="74"/>
      <c r="AA130" s="82">
        <f t="shared" si="5"/>
        <v>0.25600000000000017</v>
      </c>
      <c r="AB130" s="74">
        <f t="shared" si="4"/>
        <v>512</v>
      </c>
      <c r="AC130" s="74"/>
      <c r="AD130" s="74"/>
      <c r="AE130" s="74"/>
      <c r="AF130" s="74"/>
    </row>
    <row r="131" spans="1:32" x14ac:dyDescent="0.25">
      <c r="A131" s="69">
        <f t="shared" si="3"/>
        <v>517.41293532338432</v>
      </c>
      <c r="B131" s="76">
        <f>($F$2*$F$7)/($F$1-A131)</f>
        <v>1.3871830985915553E-5</v>
      </c>
      <c r="C131" s="76">
        <f>($F$2*$F$7)/(A131+$F$5)</f>
        <v>7.5578949892686954E-6</v>
      </c>
      <c r="D131" s="77">
        <f>1/(B131+C131)</f>
        <v>46664.152456172611</v>
      </c>
      <c r="E131" s="87"/>
      <c r="F131" s="81"/>
      <c r="G131" s="81"/>
      <c r="H131" s="74"/>
      <c r="I131" s="74"/>
      <c r="J131" s="74"/>
      <c r="K131" s="74"/>
      <c r="L131" s="74"/>
      <c r="M131" s="74"/>
      <c r="N131" s="74"/>
      <c r="O131" s="74"/>
      <c r="P131" s="74"/>
      <c r="Q131" s="74"/>
      <c r="R131" s="74"/>
      <c r="S131" s="74"/>
      <c r="T131" s="74"/>
      <c r="U131" s="74"/>
      <c r="V131" s="74"/>
      <c r="W131" s="74"/>
      <c r="X131" s="74"/>
      <c r="Y131" s="74"/>
      <c r="Z131" s="74"/>
      <c r="AA131" s="82">
        <f t="shared" si="5"/>
        <v>0.25800000000000017</v>
      </c>
      <c r="AB131" s="74">
        <f t="shared" si="4"/>
        <v>516</v>
      </c>
      <c r="AC131" s="74"/>
      <c r="AD131" s="74"/>
      <c r="AE131" s="74"/>
      <c r="AF131" s="74"/>
    </row>
    <row r="132" spans="1:32" x14ac:dyDescent="0.25">
      <c r="A132" s="69">
        <f t="shared" ref="A132:A195" si="6">A131+$A$2</f>
        <v>521.39303482587184</v>
      </c>
      <c r="B132" s="76">
        <f>($F$2*$F$7)/($F$1-A132)</f>
        <v>1.407000000000006E-5</v>
      </c>
      <c r="C132" s="76">
        <f>($F$2*$F$7)/(A132+$F$5)</f>
        <v>7.5003391201913181E-6</v>
      </c>
      <c r="D132" s="77">
        <f>1/(B132+C132)</f>
        <v>46359.957274103705</v>
      </c>
      <c r="E132" s="87"/>
      <c r="F132" s="81"/>
      <c r="G132" s="81"/>
      <c r="H132" s="74"/>
      <c r="I132" s="74"/>
      <c r="J132" s="74"/>
      <c r="K132" s="74"/>
      <c r="L132" s="74"/>
      <c r="M132" s="74"/>
      <c r="N132" s="74"/>
      <c r="O132" s="74"/>
      <c r="P132" s="74"/>
      <c r="Q132" s="74"/>
      <c r="R132" s="74"/>
      <c r="S132" s="74"/>
      <c r="T132" s="74"/>
      <c r="U132" s="74"/>
      <c r="V132" s="74"/>
      <c r="W132" s="74"/>
      <c r="X132" s="74"/>
      <c r="Y132" s="74"/>
      <c r="Z132" s="74"/>
      <c r="AA132" s="82">
        <f t="shared" si="5"/>
        <v>0.26000000000000018</v>
      </c>
      <c r="AB132" s="74">
        <f t="shared" ref="AB132:AB195" si="7">IF((($AE$2*$AC$2)/($AD$2))+(AB131)&lt;=$AF$2, (($AE$2*$AC$2)/($AD$2))+(AB131), $AF$2)</f>
        <v>520</v>
      </c>
      <c r="AC132" s="74"/>
      <c r="AD132" s="74"/>
      <c r="AE132" s="74"/>
      <c r="AF132" s="74"/>
    </row>
    <row r="133" spans="1:32" x14ac:dyDescent="0.25">
      <c r="A133" s="69">
        <f t="shared" si="6"/>
        <v>525.37313432835936</v>
      </c>
      <c r="B133" s="76">
        <f>($F$2*$F$7)/($F$1-A133)</f>
        <v>1.4273913043478319E-5</v>
      </c>
      <c r="C133" s="76">
        <f>($F$2*$F$7)/(A133+$F$5)</f>
        <v>7.4436532398058433E-6</v>
      </c>
      <c r="D133" s="77">
        <f>1/(B133+C133)</f>
        <v>46045.675051982784</v>
      </c>
      <c r="E133" s="87"/>
      <c r="F133" s="81"/>
      <c r="G133" s="81"/>
      <c r="H133" s="74"/>
      <c r="I133" s="74"/>
      <c r="J133" s="74"/>
      <c r="K133" s="74"/>
      <c r="L133" s="74"/>
      <c r="M133" s="74"/>
      <c r="N133" s="74"/>
      <c r="O133" s="74"/>
      <c r="P133" s="74"/>
      <c r="Q133" s="74"/>
      <c r="R133" s="74"/>
      <c r="S133" s="74"/>
      <c r="T133" s="74"/>
      <c r="U133" s="74"/>
      <c r="V133" s="74"/>
      <c r="W133" s="74"/>
      <c r="X133" s="74"/>
      <c r="Y133" s="74"/>
      <c r="Z133" s="74"/>
      <c r="AA133" s="82">
        <f t="shared" ref="AA133:AA196" si="8">$AA$3+AA132</f>
        <v>0.26200000000000018</v>
      </c>
      <c r="AB133" s="74">
        <f t="shared" si="7"/>
        <v>524</v>
      </c>
      <c r="AC133" s="74"/>
      <c r="AD133" s="74"/>
      <c r="AE133" s="74"/>
      <c r="AF133" s="74"/>
    </row>
    <row r="134" spans="1:32" x14ac:dyDescent="0.25">
      <c r="A134" s="69">
        <f t="shared" si="6"/>
        <v>529.35323383084688</v>
      </c>
      <c r="B134" s="76">
        <f>($F$2*$F$7)/($F$1-A134)</f>
        <v>1.4483823529411823E-5</v>
      </c>
      <c r="C134" s="76">
        <f>($F$2*$F$7)/(A134+$F$5)</f>
        <v>7.3878177705371321E-6</v>
      </c>
      <c r="D134" s="77">
        <f>1/(B134+C134)</f>
        <v>45721.305789809834</v>
      </c>
      <c r="E134" s="87"/>
      <c r="F134" s="81"/>
      <c r="G134" s="81"/>
      <c r="H134" s="74"/>
      <c r="I134" s="74"/>
      <c r="J134" s="74"/>
      <c r="K134" s="74"/>
      <c r="L134" s="74"/>
      <c r="M134" s="74"/>
      <c r="N134" s="74"/>
      <c r="O134" s="74"/>
      <c r="P134" s="74"/>
      <c r="Q134" s="74"/>
      <c r="R134" s="74"/>
      <c r="S134" s="74"/>
      <c r="T134" s="74"/>
      <c r="U134" s="74"/>
      <c r="V134" s="74"/>
      <c r="W134" s="74"/>
      <c r="X134" s="74"/>
      <c r="Y134" s="74"/>
      <c r="Z134" s="74"/>
      <c r="AA134" s="82">
        <f t="shared" si="8"/>
        <v>0.26400000000000018</v>
      </c>
      <c r="AB134" s="74">
        <f t="shared" si="7"/>
        <v>528</v>
      </c>
      <c r="AC134" s="74"/>
      <c r="AD134" s="74"/>
      <c r="AE134" s="74"/>
      <c r="AF134" s="74"/>
    </row>
    <row r="135" spans="1:32" x14ac:dyDescent="0.25">
      <c r="A135" s="69">
        <f t="shared" si="6"/>
        <v>533.33333333333439</v>
      </c>
      <c r="B135" s="76">
        <f>($F$2*$F$7)/($F$1-A135)</f>
        <v>1.4700000000000057E-5</v>
      </c>
      <c r="C135" s="76">
        <f>($F$2*$F$7)/(A135+$F$5)</f>
        <v>7.332813717848777E-6</v>
      </c>
      <c r="D135" s="77">
        <f>1/(B135+C135)</f>
        <v>45386.849487584856</v>
      </c>
      <c r="E135" s="87"/>
      <c r="F135" s="81"/>
      <c r="G135" s="81"/>
      <c r="H135" s="74"/>
      <c r="I135" s="74"/>
      <c r="J135" s="74"/>
      <c r="K135" s="74"/>
      <c r="L135" s="74"/>
      <c r="M135" s="74"/>
      <c r="N135" s="74"/>
      <c r="O135" s="74"/>
      <c r="P135" s="74"/>
      <c r="Q135" s="74"/>
      <c r="R135" s="74"/>
      <c r="S135" s="74"/>
      <c r="T135" s="74"/>
      <c r="U135" s="74"/>
      <c r="V135" s="74"/>
      <c r="W135" s="74"/>
      <c r="X135" s="74"/>
      <c r="Y135" s="74"/>
      <c r="Z135" s="74"/>
      <c r="AA135" s="82">
        <f t="shared" si="8"/>
        <v>0.26600000000000018</v>
      </c>
      <c r="AB135" s="74">
        <f t="shared" si="7"/>
        <v>532</v>
      </c>
      <c r="AC135" s="74"/>
      <c r="AD135" s="74"/>
      <c r="AE135" s="74"/>
      <c r="AF135" s="74"/>
    </row>
    <row r="136" spans="1:32" x14ac:dyDescent="0.25">
      <c r="A136" s="69">
        <f t="shared" si="6"/>
        <v>537.31343283582191</v>
      </c>
      <c r="B136" s="76">
        <f>($F$2*$F$7)/($F$1-A136)</f>
        <v>1.492272727272733E-5</v>
      </c>
      <c r="C136" s="76">
        <f>($F$2*$F$7)/(A136+$F$5)</f>
        <v>7.2786226486991927E-6</v>
      </c>
      <c r="D136" s="77">
        <f>1/(B136+C136)</f>
        <v>45042.306145307855</v>
      </c>
      <c r="E136" s="87"/>
      <c r="F136" s="81"/>
      <c r="G136" s="81"/>
      <c r="H136" s="74"/>
      <c r="I136" s="74"/>
      <c r="J136" s="74"/>
      <c r="K136" s="74"/>
      <c r="L136" s="74"/>
      <c r="M136" s="74"/>
      <c r="N136" s="74"/>
      <c r="O136" s="74"/>
      <c r="P136" s="74"/>
      <c r="Q136" s="74"/>
      <c r="R136" s="74"/>
      <c r="S136" s="74"/>
      <c r="T136" s="74"/>
      <c r="U136" s="74"/>
      <c r="V136" s="74"/>
      <c r="W136" s="74"/>
      <c r="X136" s="74"/>
      <c r="Y136" s="74"/>
      <c r="Z136" s="74"/>
      <c r="AA136" s="82">
        <f t="shared" si="8"/>
        <v>0.26800000000000018</v>
      </c>
      <c r="AB136" s="74">
        <f t="shared" si="7"/>
        <v>536</v>
      </c>
      <c r="AC136" s="74"/>
      <c r="AD136" s="74"/>
      <c r="AE136" s="74"/>
      <c r="AF136" s="74"/>
    </row>
    <row r="137" spans="1:32" x14ac:dyDescent="0.25">
      <c r="A137" s="69">
        <f t="shared" si="6"/>
        <v>541.29353233830943</v>
      </c>
      <c r="B137" s="76">
        <f>($F$2*$F$7)/($F$1-A137)</f>
        <v>1.5152307692307749E-5</v>
      </c>
      <c r="C137" s="76">
        <f>($F$2*$F$7)/(A137+$F$5)</f>
        <v>7.225226670945987E-6</v>
      </c>
      <c r="D137" s="77">
        <f>1/(B137+C137)</f>
        <v>44687.675762978834</v>
      </c>
      <c r="E137" s="87"/>
      <c r="F137" s="81"/>
      <c r="G137" s="81"/>
      <c r="H137" s="74"/>
      <c r="I137" s="74"/>
      <c r="J137" s="74"/>
      <c r="K137" s="74"/>
      <c r="L137" s="74"/>
      <c r="M137" s="74"/>
      <c r="N137" s="74"/>
      <c r="O137" s="74"/>
      <c r="P137" s="74"/>
      <c r="Q137" s="74"/>
      <c r="R137" s="74"/>
      <c r="S137" s="74"/>
      <c r="T137" s="74"/>
      <c r="U137" s="74"/>
      <c r="V137" s="74"/>
      <c r="W137" s="74"/>
      <c r="X137" s="74"/>
      <c r="Y137" s="74"/>
      <c r="Z137" s="74"/>
      <c r="AA137" s="82">
        <f t="shared" si="8"/>
        <v>0.27000000000000018</v>
      </c>
      <c r="AB137" s="74">
        <f t="shared" si="7"/>
        <v>540</v>
      </c>
      <c r="AC137" s="74"/>
      <c r="AD137" s="74"/>
      <c r="AE137" s="74"/>
      <c r="AF137" s="74"/>
    </row>
    <row r="138" spans="1:32" x14ac:dyDescent="0.25">
      <c r="A138" s="69">
        <f t="shared" si="6"/>
        <v>545.27363184079695</v>
      </c>
      <c r="B138" s="76">
        <f>($F$2*$F$7)/($F$1-A138)</f>
        <v>1.5389062500000056E-5</v>
      </c>
      <c r="C138" s="76">
        <f>($F$2*$F$7)/(A138+$F$5)</f>
        <v>7.1726084136502643E-6</v>
      </c>
      <c r="D138" s="77">
        <f>1/(B138+C138)</f>
        <v>44322.958340597783</v>
      </c>
      <c r="E138" s="87"/>
      <c r="F138" s="81"/>
      <c r="G138" s="81"/>
      <c r="H138" s="74"/>
      <c r="I138" s="74"/>
      <c r="J138" s="74"/>
      <c r="K138" s="74"/>
      <c r="L138" s="74"/>
      <c r="M138" s="74"/>
      <c r="N138" s="74"/>
      <c r="O138" s="74"/>
      <c r="P138" s="74"/>
      <c r="Q138" s="74"/>
      <c r="R138" s="74"/>
      <c r="S138" s="74"/>
      <c r="T138" s="74"/>
      <c r="U138" s="74"/>
      <c r="V138" s="74"/>
      <c r="W138" s="74"/>
      <c r="X138" s="74"/>
      <c r="Y138" s="74"/>
      <c r="Z138" s="74"/>
      <c r="AA138" s="82">
        <f t="shared" si="8"/>
        <v>0.27200000000000019</v>
      </c>
      <c r="AB138" s="74">
        <f t="shared" si="7"/>
        <v>544</v>
      </c>
      <c r="AC138" s="74"/>
      <c r="AD138" s="74"/>
      <c r="AE138" s="74"/>
      <c r="AF138" s="74"/>
    </row>
    <row r="139" spans="1:32" x14ac:dyDescent="0.25">
      <c r="A139" s="69">
        <f t="shared" si="6"/>
        <v>549.25373134328447</v>
      </c>
      <c r="B139" s="76">
        <f>($F$2*$F$7)/($F$1-A139)</f>
        <v>1.5633333333333389E-5</v>
      </c>
      <c r="C139" s="76">
        <f>($F$2*$F$7)/(A139+$F$5)</f>
        <v>7.1207510082353225E-6</v>
      </c>
      <c r="D139" s="77">
        <f>1/(B139+C139)</f>
        <v>43948.153878164718</v>
      </c>
      <c r="E139" s="87"/>
      <c r="F139" s="81"/>
      <c r="G139" s="81"/>
      <c r="H139" s="74"/>
      <c r="I139" s="74"/>
      <c r="J139" s="74"/>
      <c r="K139" s="74"/>
      <c r="L139" s="74"/>
      <c r="M139" s="74"/>
      <c r="N139" s="74"/>
      <c r="O139" s="74"/>
      <c r="P139" s="74"/>
      <c r="Q139" s="74"/>
      <c r="R139" s="74"/>
      <c r="S139" s="74"/>
      <c r="T139" s="74"/>
      <c r="U139" s="74"/>
      <c r="V139" s="74"/>
      <c r="W139" s="74"/>
      <c r="X139" s="74"/>
      <c r="Y139" s="74"/>
      <c r="Z139" s="74"/>
      <c r="AA139" s="82">
        <f t="shared" si="8"/>
        <v>0.27400000000000019</v>
      </c>
      <c r="AB139" s="74">
        <f t="shared" si="7"/>
        <v>548</v>
      </c>
      <c r="AC139" s="74"/>
      <c r="AD139" s="74"/>
      <c r="AE139" s="74"/>
      <c r="AF139" s="74"/>
    </row>
    <row r="140" spans="1:32" x14ac:dyDescent="0.25">
      <c r="A140" s="69">
        <f t="shared" si="6"/>
        <v>553.23383084577199</v>
      </c>
      <c r="B140" s="76">
        <f>($F$2*$F$7)/($F$1-A140)</f>
        <v>1.5885483870967797E-5</v>
      </c>
      <c r="C140" s="76">
        <f>($F$2*$F$7)/(A140+$F$5)</f>
        <v>7.0696380704568035E-6</v>
      </c>
      <c r="D140" s="77">
        <f>1/(B140+C140)</f>
        <v>43563.262375679617</v>
      </c>
      <c r="E140" s="87"/>
      <c r="F140" s="81"/>
      <c r="G140" s="81"/>
      <c r="H140" s="74"/>
      <c r="I140" s="74"/>
      <c r="J140" s="74"/>
      <c r="K140" s="74"/>
      <c r="L140" s="74"/>
      <c r="M140" s="74"/>
      <c r="N140" s="74"/>
      <c r="O140" s="74"/>
      <c r="P140" s="74"/>
      <c r="Q140" s="74"/>
      <c r="R140" s="74"/>
      <c r="S140" s="74"/>
      <c r="T140" s="74"/>
      <c r="U140" s="74"/>
      <c r="V140" s="74"/>
      <c r="W140" s="74"/>
      <c r="X140" s="74"/>
      <c r="Y140" s="74"/>
      <c r="Z140" s="74"/>
      <c r="AA140" s="82">
        <f t="shared" si="8"/>
        <v>0.27600000000000019</v>
      </c>
      <c r="AB140" s="74">
        <f t="shared" si="7"/>
        <v>552</v>
      </c>
      <c r="AC140" s="74"/>
      <c r="AD140" s="74"/>
      <c r="AE140" s="74"/>
      <c r="AF140" s="74"/>
    </row>
    <row r="141" spans="1:32" x14ac:dyDescent="0.25">
      <c r="A141" s="69">
        <f t="shared" si="6"/>
        <v>557.21393034825951</v>
      </c>
      <c r="B141" s="76">
        <f>($F$2*$F$7)/($F$1-A141)</f>
        <v>1.6145901639344314E-5</v>
      </c>
      <c r="C141" s="76">
        <f>($F$2*$F$7)/(A141+$F$5)</f>
        <v>7.0192536831438301E-6</v>
      </c>
      <c r="D141" s="77">
        <f>1/(B141+C141)</f>
        <v>43168.283833142508</v>
      </c>
      <c r="E141" s="87"/>
      <c r="F141" s="81"/>
      <c r="G141" s="81"/>
      <c r="H141" s="74"/>
      <c r="I141" s="74"/>
      <c r="J141" s="74"/>
      <c r="K141" s="74"/>
      <c r="L141" s="74"/>
      <c r="M141" s="74"/>
      <c r="N141" s="74"/>
      <c r="O141" s="74"/>
      <c r="P141" s="74"/>
      <c r="Q141" s="74"/>
      <c r="R141" s="74"/>
      <c r="S141" s="74"/>
      <c r="T141" s="74"/>
      <c r="U141" s="74"/>
      <c r="V141" s="74"/>
      <c r="W141" s="74"/>
      <c r="X141" s="74"/>
      <c r="Y141" s="74"/>
      <c r="Z141" s="74"/>
      <c r="AA141" s="82">
        <f t="shared" si="8"/>
        <v>0.27800000000000019</v>
      </c>
      <c r="AB141" s="74">
        <f t="shared" si="7"/>
        <v>556</v>
      </c>
      <c r="AC141" s="74"/>
      <c r="AD141" s="74"/>
      <c r="AE141" s="74"/>
      <c r="AF141" s="74"/>
    </row>
    <row r="142" spans="1:32" x14ac:dyDescent="0.25">
      <c r="A142" s="69">
        <f t="shared" si="6"/>
        <v>561.19402985074703</v>
      </c>
      <c r="B142" s="76">
        <f>($F$2*$F$7)/($F$1-A142)</f>
        <v>1.6415000000000052E-5</v>
      </c>
      <c r="C142" s="76">
        <f>($F$2*$F$7)/(A142+$F$5)</f>
        <v>6.969582379672926E-6</v>
      </c>
      <c r="D142" s="77">
        <f>1/(B142+C142)</f>
        <v>42763.218250553356</v>
      </c>
      <c r="E142" s="87"/>
      <c r="F142" s="81"/>
      <c r="G142" s="81"/>
      <c r="H142" s="74"/>
      <c r="I142" s="74"/>
      <c r="J142" s="74"/>
      <c r="K142" s="74"/>
      <c r="L142" s="74"/>
      <c r="M142" s="74"/>
      <c r="N142" s="74"/>
      <c r="O142" s="74"/>
      <c r="P142" s="74"/>
      <c r="Q142" s="74"/>
      <c r="R142" s="74"/>
      <c r="S142" s="74"/>
      <c r="T142" s="74"/>
      <c r="U142" s="74"/>
      <c r="V142" s="74"/>
      <c r="W142" s="74"/>
      <c r="X142" s="74"/>
      <c r="Y142" s="74"/>
      <c r="Z142" s="74"/>
      <c r="AA142" s="82">
        <f t="shared" si="8"/>
        <v>0.28000000000000019</v>
      </c>
      <c r="AB142" s="74">
        <f t="shared" si="7"/>
        <v>560</v>
      </c>
      <c r="AC142" s="74"/>
      <c r="AD142" s="74"/>
      <c r="AE142" s="74"/>
      <c r="AF142" s="74"/>
    </row>
    <row r="143" spans="1:32" x14ac:dyDescent="0.25">
      <c r="A143" s="69">
        <f t="shared" si="6"/>
        <v>565.17412935323455</v>
      </c>
      <c r="B143" s="76">
        <f>($F$2*$F$7)/($F$1-A143)</f>
        <v>1.66932203389831E-5</v>
      </c>
      <c r="C143" s="76">
        <f>($F$2*$F$7)/(A143+$F$5)</f>
        <v>6.9206091281386808E-6</v>
      </c>
      <c r="D143" s="77">
        <f>1/(B143+C143)</f>
        <v>42348.06562791219</v>
      </c>
      <c r="E143" s="87"/>
      <c r="F143" s="81"/>
      <c r="G143" s="81"/>
      <c r="H143" s="74"/>
      <c r="I143" s="74"/>
      <c r="J143" s="74"/>
      <c r="K143" s="74"/>
      <c r="L143" s="74"/>
      <c r="M143" s="74"/>
      <c r="N143" s="74"/>
      <c r="O143" s="74"/>
      <c r="P143" s="74"/>
      <c r="Q143" s="74"/>
      <c r="R143" s="74"/>
      <c r="S143" s="74"/>
      <c r="T143" s="74"/>
      <c r="U143" s="74"/>
      <c r="V143" s="74"/>
      <c r="W143" s="74"/>
      <c r="X143" s="74"/>
      <c r="Y143" s="74"/>
      <c r="Z143" s="74"/>
      <c r="AA143" s="82">
        <f t="shared" si="8"/>
        <v>0.28200000000000019</v>
      </c>
      <c r="AB143" s="74">
        <f t="shared" si="7"/>
        <v>564</v>
      </c>
      <c r="AC143" s="74"/>
      <c r="AD143" s="74"/>
      <c r="AE143" s="74"/>
      <c r="AF143" s="74"/>
    </row>
    <row r="144" spans="1:32" x14ac:dyDescent="0.25">
      <c r="A144" s="69">
        <f t="shared" si="6"/>
        <v>569.15422885572207</v>
      </c>
      <c r="B144" s="76">
        <f>($F$2*$F$7)/($F$1-A144)</f>
        <v>1.6981034482758671E-5</v>
      </c>
      <c r="C144" s="76">
        <f>($F$2*$F$7)/(A144+$F$5)</f>
        <v>6.8723193161871244E-6</v>
      </c>
      <c r="D144" s="77">
        <f>1/(B144+C144)</f>
        <v>41922.825965218995</v>
      </c>
      <c r="E144" s="87"/>
      <c r="F144" s="81"/>
      <c r="G144" s="81"/>
      <c r="H144" s="74"/>
      <c r="I144" s="74"/>
      <c r="J144" s="74"/>
      <c r="K144" s="74"/>
      <c r="L144" s="74"/>
      <c r="M144" s="74"/>
      <c r="N144" s="74"/>
      <c r="O144" s="74"/>
      <c r="P144" s="74"/>
      <c r="Q144" s="74"/>
      <c r="R144" s="74"/>
      <c r="S144" s="74"/>
      <c r="T144" s="74"/>
      <c r="U144" s="74"/>
      <c r="V144" s="74"/>
      <c r="W144" s="74"/>
      <c r="X144" s="74"/>
      <c r="Y144" s="74"/>
      <c r="Z144" s="74"/>
      <c r="AA144" s="82">
        <f t="shared" si="8"/>
        <v>0.2840000000000002</v>
      </c>
      <c r="AB144" s="74">
        <f t="shared" si="7"/>
        <v>568</v>
      </c>
      <c r="AC144" s="74"/>
      <c r="AD144" s="74"/>
      <c r="AE144" s="74"/>
      <c r="AF144" s="74"/>
    </row>
    <row r="145" spans="1:32" x14ac:dyDescent="0.25">
      <c r="A145" s="69">
        <f t="shared" si="6"/>
        <v>573.13432835820959</v>
      </c>
      <c r="B145" s="76">
        <f>($F$2*$F$7)/($F$1-A145)</f>
        <v>1.72789473684211E-5</v>
      </c>
      <c r="C145" s="76">
        <f>($F$2*$F$7)/(A145+$F$5)</f>
        <v>6.8246987364796753E-6</v>
      </c>
      <c r="D145" s="77">
        <f>1/(B145+C145)</f>
        <v>41487.499262473786</v>
      </c>
      <c r="E145" s="87"/>
      <c r="F145" s="81"/>
      <c r="G145" s="81"/>
      <c r="H145" s="74"/>
      <c r="I145" s="74"/>
      <c r="J145" s="74"/>
      <c r="K145" s="74"/>
      <c r="L145" s="74"/>
      <c r="M145" s="74"/>
      <c r="N145" s="74"/>
      <c r="O145" s="74"/>
      <c r="P145" s="74"/>
      <c r="Q145" s="74"/>
      <c r="R145" s="74"/>
      <c r="S145" s="74"/>
      <c r="T145" s="74"/>
      <c r="U145" s="74"/>
      <c r="V145" s="74"/>
      <c r="W145" s="74"/>
      <c r="X145" s="74"/>
      <c r="Y145" s="74"/>
      <c r="Z145" s="74"/>
      <c r="AA145" s="82">
        <f t="shared" si="8"/>
        <v>0.2860000000000002</v>
      </c>
      <c r="AB145" s="74">
        <f t="shared" si="7"/>
        <v>572</v>
      </c>
      <c r="AC145" s="74"/>
      <c r="AD145" s="74"/>
      <c r="AE145" s="74"/>
      <c r="AF145" s="74"/>
    </row>
    <row r="146" spans="1:32" x14ac:dyDescent="0.25">
      <c r="A146" s="69">
        <f t="shared" si="6"/>
        <v>577.11442786069711</v>
      </c>
      <c r="B146" s="76">
        <f>($F$2*$F$7)/($F$1-A146)</f>
        <v>1.7587500000000045E-5</v>
      </c>
      <c r="C146" s="76">
        <f>($F$2*$F$7)/(A146+$F$5)</f>
        <v>6.7777335727572751E-6</v>
      </c>
      <c r="D146" s="77">
        <f>1/(B146+C146)</f>
        <v>41042.085519676541</v>
      </c>
      <c r="E146" s="87"/>
      <c r="F146" s="81"/>
      <c r="G146" s="81"/>
      <c r="H146" s="74"/>
      <c r="I146" s="74"/>
      <c r="J146" s="74"/>
      <c r="K146" s="74"/>
      <c r="L146" s="74"/>
      <c r="M146" s="74"/>
      <c r="N146" s="74"/>
      <c r="O146" s="74"/>
      <c r="P146" s="74"/>
      <c r="Q146" s="74"/>
      <c r="R146" s="74"/>
      <c r="S146" s="74"/>
      <c r="T146" s="74"/>
      <c r="U146" s="74"/>
      <c r="V146" s="74"/>
      <c r="W146" s="74"/>
      <c r="X146" s="74"/>
      <c r="Y146" s="74"/>
      <c r="Z146" s="74"/>
      <c r="AA146" s="82">
        <f t="shared" si="8"/>
        <v>0.2880000000000002</v>
      </c>
      <c r="AB146" s="74">
        <f t="shared" si="7"/>
        <v>576</v>
      </c>
      <c r="AC146" s="74"/>
      <c r="AD146" s="74"/>
      <c r="AE146" s="74"/>
      <c r="AF146" s="74"/>
    </row>
    <row r="147" spans="1:32" x14ac:dyDescent="0.25">
      <c r="A147" s="69">
        <f t="shared" si="6"/>
        <v>581.09452736318462</v>
      </c>
      <c r="B147" s="76">
        <f>($F$2*$F$7)/($F$1-A147)</f>
        <v>1.7907272727272772E-5</v>
      </c>
      <c r="C147" s="76">
        <f>($F$2*$F$7)/(A147+$F$5)</f>
        <v>6.7314103864760027E-6</v>
      </c>
      <c r="D147" s="77">
        <f>1/(B147+C147)</f>
        <v>40586.584736827281</v>
      </c>
      <c r="E147" s="87"/>
      <c r="F147" s="81"/>
      <c r="G147" s="81"/>
      <c r="H147" s="74"/>
      <c r="I147" s="74"/>
      <c r="J147" s="74"/>
      <c r="K147" s="74"/>
      <c r="L147" s="74"/>
      <c r="M147" s="74"/>
      <c r="N147" s="74"/>
      <c r="O147" s="74"/>
      <c r="P147" s="74"/>
      <c r="Q147" s="74"/>
      <c r="R147" s="74"/>
      <c r="S147" s="74"/>
      <c r="T147" s="74"/>
      <c r="U147" s="74"/>
      <c r="V147" s="74"/>
      <c r="W147" s="74"/>
      <c r="X147" s="74"/>
      <c r="Y147" s="74"/>
      <c r="Z147" s="74"/>
      <c r="AA147" s="82">
        <f t="shared" si="8"/>
        <v>0.2900000000000002</v>
      </c>
      <c r="AB147" s="74">
        <f t="shared" si="7"/>
        <v>580</v>
      </c>
      <c r="AC147" s="74"/>
      <c r="AD147" s="74"/>
      <c r="AE147" s="74"/>
      <c r="AF147" s="74"/>
    </row>
    <row r="148" spans="1:32" x14ac:dyDescent="0.25">
      <c r="A148" s="69">
        <f t="shared" si="6"/>
        <v>585.07462686567214</v>
      </c>
      <c r="B148" s="76">
        <f>($F$2*$F$7)/($F$1-A148)</f>
        <v>1.8238888888888931E-5</v>
      </c>
      <c r="C148" s="76">
        <f>($F$2*$F$7)/(A148+$F$5)</f>
        <v>6.6857161039870118E-6</v>
      </c>
      <c r="D148" s="77">
        <f>1/(B148+C148)</f>
        <v>40120.996913925985</v>
      </c>
      <c r="E148" s="87"/>
      <c r="F148" s="81"/>
      <c r="G148" s="81"/>
      <c r="H148" s="74"/>
      <c r="I148" s="74"/>
      <c r="J148" s="74"/>
      <c r="K148" s="74"/>
      <c r="L148" s="74"/>
      <c r="M148" s="74"/>
      <c r="N148" s="74"/>
      <c r="O148" s="74"/>
      <c r="P148" s="74"/>
      <c r="Q148" s="74"/>
      <c r="R148" s="74"/>
      <c r="S148" s="74"/>
      <c r="T148" s="74"/>
      <c r="U148" s="74"/>
      <c r="V148" s="74"/>
      <c r="W148" s="74"/>
      <c r="X148" s="74"/>
      <c r="Y148" s="74"/>
      <c r="Z148" s="74"/>
      <c r="AA148" s="82">
        <f t="shared" si="8"/>
        <v>0.2920000000000002</v>
      </c>
      <c r="AB148" s="74">
        <f t="shared" si="7"/>
        <v>584</v>
      </c>
      <c r="AC148" s="74"/>
      <c r="AD148" s="74"/>
      <c r="AE148" s="74"/>
      <c r="AF148" s="74"/>
    </row>
    <row r="149" spans="1:32" x14ac:dyDescent="0.25">
      <c r="A149" s="69">
        <f t="shared" si="6"/>
        <v>589.05472636815966</v>
      </c>
      <c r="B149" s="76">
        <f>($F$2*$F$7)/($F$1-A149)</f>
        <v>1.8583018867924568E-5</v>
      </c>
      <c r="C149" s="76">
        <f>($F$2*$F$7)/(A149+$F$5)</f>
        <v>6.6406380042350955E-6</v>
      </c>
      <c r="D149" s="77">
        <f>1/(B149+C149)</f>
        <v>39645.322050972674</v>
      </c>
      <c r="E149" s="87"/>
      <c r="F149" s="81"/>
      <c r="G149" s="81"/>
      <c r="H149" s="74"/>
      <c r="I149" s="74"/>
      <c r="J149" s="74"/>
      <c r="K149" s="74"/>
      <c r="L149" s="74"/>
      <c r="M149" s="74"/>
      <c r="N149" s="74"/>
      <c r="O149" s="74"/>
      <c r="P149" s="74"/>
      <c r="Q149" s="74"/>
      <c r="R149" s="74"/>
      <c r="S149" s="74"/>
      <c r="T149" s="74"/>
      <c r="U149" s="74"/>
      <c r="V149" s="74"/>
      <c r="W149" s="74"/>
      <c r="X149" s="74"/>
      <c r="Y149" s="74"/>
      <c r="Z149" s="74"/>
      <c r="AA149" s="82">
        <f t="shared" si="8"/>
        <v>0.29400000000000021</v>
      </c>
      <c r="AB149" s="74">
        <f t="shared" si="7"/>
        <v>588</v>
      </c>
      <c r="AC149" s="74"/>
      <c r="AD149" s="74"/>
      <c r="AE149" s="74"/>
      <c r="AF149" s="74"/>
    </row>
    <row r="150" spans="1:32" x14ac:dyDescent="0.25">
      <c r="A150" s="69">
        <f t="shared" si="6"/>
        <v>593.03482587064718</v>
      </c>
      <c r="B150" s="76">
        <f>($F$2*$F$7)/($F$1-A150)</f>
        <v>1.8940384615384654E-5</v>
      </c>
      <c r="C150" s="76">
        <f>($F$2*$F$7)/(A150+$F$5)</f>
        <v>6.5961637069515762E-6</v>
      </c>
      <c r="D150" s="77">
        <f>1/(B150+C150)</f>
        <v>39159.560147967335</v>
      </c>
      <c r="E150" s="87"/>
      <c r="F150" s="81"/>
      <c r="G150" s="81"/>
      <c r="H150" s="74"/>
      <c r="I150" s="74"/>
      <c r="J150" s="74"/>
      <c r="K150" s="74"/>
      <c r="L150" s="74"/>
      <c r="M150" s="74"/>
      <c r="N150" s="74"/>
      <c r="O150" s="74"/>
      <c r="P150" s="74"/>
      <c r="Q150" s="74"/>
      <c r="R150" s="74"/>
      <c r="S150" s="74"/>
      <c r="T150" s="74"/>
      <c r="U150" s="74"/>
      <c r="V150" s="74"/>
      <c r="W150" s="74"/>
      <c r="X150" s="74"/>
      <c r="Y150" s="74"/>
      <c r="Z150" s="74"/>
      <c r="AA150" s="82">
        <f t="shared" si="8"/>
        <v>0.29600000000000021</v>
      </c>
      <c r="AB150" s="74">
        <f t="shared" si="7"/>
        <v>592</v>
      </c>
      <c r="AC150" s="74"/>
      <c r="AD150" s="74"/>
      <c r="AE150" s="74"/>
      <c r="AF150" s="74"/>
    </row>
    <row r="151" spans="1:32" x14ac:dyDescent="0.25">
      <c r="A151" s="69">
        <f t="shared" si="6"/>
        <v>597.0149253731347</v>
      </c>
      <c r="B151" s="76">
        <f>($F$2*$F$7)/($F$1-A151)</f>
        <v>1.9311764705882389E-5</v>
      </c>
      <c r="C151" s="76">
        <f>($F$2*$F$7)/(A151+$F$5)</f>
        <v>6.5522811613184849E-6</v>
      </c>
      <c r="D151" s="77">
        <f>1/(B151+C151)</f>
        <v>38663.711204909974</v>
      </c>
      <c r="E151" s="87"/>
      <c r="F151" s="81"/>
      <c r="G151" s="81"/>
      <c r="H151" s="74"/>
      <c r="I151" s="74"/>
      <c r="J151" s="74"/>
      <c r="K151" s="74"/>
      <c r="L151" s="74"/>
      <c r="M151" s="74"/>
      <c r="N151" s="74"/>
      <c r="O151" s="74"/>
      <c r="P151" s="74"/>
      <c r="Q151" s="74"/>
      <c r="R151" s="74"/>
      <c r="S151" s="74"/>
      <c r="T151" s="74"/>
      <c r="U151" s="74"/>
      <c r="V151" s="74"/>
      <c r="W151" s="74"/>
      <c r="X151" s="74"/>
      <c r="Y151" s="74"/>
      <c r="Z151" s="74"/>
      <c r="AA151" s="82">
        <f t="shared" si="8"/>
        <v>0.29800000000000021</v>
      </c>
      <c r="AB151" s="74">
        <f t="shared" si="7"/>
        <v>596</v>
      </c>
      <c r="AC151" s="74"/>
      <c r="AD151" s="74"/>
      <c r="AE151" s="74"/>
      <c r="AF151" s="74"/>
    </row>
    <row r="152" spans="1:32" x14ac:dyDescent="0.25">
      <c r="A152" s="69">
        <f t="shared" si="6"/>
        <v>600.99502487562222</v>
      </c>
      <c r="B152" s="76">
        <f>($F$2*$F$7)/($F$1-A152)</f>
        <v>1.9698000000000031E-5</v>
      </c>
      <c r="C152" s="76">
        <f>($F$2*$F$7)/(A152+$F$5)</f>
        <v>6.5089786350822447E-6</v>
      </c>
      <c r="D152" s="77">
        <f>1/(B152+C152)</f>
        <v>38157.775221800592</v>
      </c>
      <c r="E152" s="87"/>
      <c r="F152" s="81"/>
      <c r="G152" s="81"/>
      <c r="H152" s="74"/>
      <c r="I152" s="74"/>
      <c r="J152" s="74"/>
      <c r="K152" s="74"/>
      <c r="L152" s="74"/>
      <c r="M152" s="74"/>
      <c r="N152" s="74"/>
      <c r="O152" s="74"/>
      <c r="P152" s="74"/>
      <c r="Q152" s="74"/>
      <c r="R152" s="74"/>
      <c r="S152" s="74"/>
      <c r="T152" s="74"/>
      <c r="U152" s="74"/>
      <c r="V152" s="74"/>
      <c r="W152" s="74"/>
      <c r="X152" s="74"/>
      <c r="Y152" s="74"/>
      <c r="Z152" s="74"/>
      <c r="AA152" s="82">
        <f t="shared" si="8"/>
        <v>0.30000000000000021</v>
      </c>
      <c r="AB152" s="74">
        <f t="shared" si="7"/>
        <v>600</v>
      </c>
      <c r="AC152" s="74"/>
      <c r="AD152" s="74"/>
      <c r="AE152" s="74"/>
      <c r="AF152" s="74"/>
    </row>
    <row r="153" spans="1:32" x14ac:dyDescent="0.25">
      <c r="A153" s="69">
        <f t="shared" si="6"/>
        <v>604.97512437810974</v>
      </c>
      <c r="B153" s="76">
        <f>($F$2*$F$7)/($F$1-A153)</f>
        <v>2.0100000000000028E-5</v>
      </c>
      <c r="C153" s="76">
        <f>($F$2*$F$7)/(A153+$F$5)</f>
        <v>6.4662447040961793E-6</v>
      </c>
      <c r="D153" s="77">
        <f>1/(B153+C153)</f>
        <v>37641.75219863918</v>
      </c>
      <c r="E153" s="87"/>
      <c r="F153" s="81"/>
      <c r="G153" s="81"/>
      <c r="H153" s="74"/>
      <c r="I153" s="74"/>
      <c r="J153" s="74"/>
      <c r="K153" s="74"/>
      <c r="L153" s="74"/>
      <c r="M153" s="74"/>
      <c r="N153" s="74"/>
      <c r="O153" s="74"/>
      <c r="P153" s="74"/>
      <c r="Q153" s="74"/>
      <c r="R153" s="74"/>
      <c r="S153" s="74"/>
      <c r="T153" s="74"/>
      <c r="U153" s="74"/>
      <c r="V153" s="74"/>
      <c r="W153" s="74"/>
      <c r="X153" s="74"/>
      <c r="Y153" s="74"/>
      <c r="Z153" s="74"/>
      <c r="AA153" s="82">
        <f t="shared" si="8"/>
        <v>0.30200000000000021</v>
      </c>
      <c r="AB153" s="74">
        <f t="shared" si="7"/>
        <v>604</v>
      </c>
      <c r="AC153" s="74"/>
      <c r="AD153" s="74"/>
      <c r="AE153" s="74"/>
      <c r="AF153" s="74"/>
    </row>
    <row r="154" spans="1:32" x14ac:dyDescent="0.25">
      <c r="A154" s="69">
        <f t="shared" si="6"/>
        <v>608.95522388059726</v>
      </c>
      <c r="B154" s="76">
        <f>($F$2*$F$7)/($F$1-A154)</f>
        <v>2.0518750000000024E-5</v>
      </c>
      <c r="C154" s="76">
        <f>($F$2*$F$7)/(A154+$F$5)</f>
        <v>6.4240682422722938E-6</v>
      </c>
      <c r="D154" s="77">
        <f>1/(B154+C154)</f>
        <v>37115.642135425747</v>
      </c>
      <c r="E154" s="87"/>
      <c r="F154" s="81"/>
      <c r="G154" s="81"/>
      <c r="H154" s="74"/>
      <c r="I154" s="74"/>
      <c r="J154" s="74"/>
      <c r="K154" s="74"/>
      <c r="L154" s="74"/>
      <c r="M154" s="74"/>
      <c r="N154" s="74"/>
      <c r="O154" s="74"/>
      <c r="P154" s="74"/>
      <c r="Q154" s="74"/>
      <c r="R154" s="74"/>
      <c r="S154" s="74"/>
      <c r="T154" s="74"/>
      <c r="U154" s="74"/>
      <c r="V154" s="74"/>
      <c r="W154" s="74"/>
      <c r="X154" s="74"/>
      <c r="Y154" s="74"/>
      <c r="Z154" s="74"/>
      <c r="AA154" s="82">
        <f t="shared" si="8"/>
        <v>0.30400000000000021</v>
      </c>
      <c r="AB154" s="74">
        <f t="shared" si="7"/>
        <v>608</v>
      </c>
      <c r="AC154" s="74"/>
      <c r="AD154" s="74"/>
      <c r="AE154" s="74"/>
      <c r="AF154" s="74"/>
    </row>
    <row r="155" spans="1:32" x14ac:dyDescent="0.25">
      <c r="A155" s="69">
        <f t="shared" si="6"/>
        <v>612.93532338308478</v>
      </c>
      <c r="B155" s="76">
        <f>($F$2*$F$7)/($F$1-A155)</f>
        <v>2.0955319148936193E-5</v>
      </c>
      <c r="C155" s="76">
        <f>($F$2*$F$7)/(A155+$F$5)</f>
        <v>6.3824384119237324E-6</v>
      </c>
      <c r="D155" s="77">
        <f>1/(B155+C155)</f>
        <v>36579.445032160293</v>
      </c>
      <c r="E155" s="87"/>
      <c r="F155" s="81"/>
      <c r="G155" s="81"/>
      <c r="H155" s="74"/>
      <c r="I155" s="74"/>
      <c r="J155" s="74"/>
      <c r="K155" s="74"/>
      <c r="L155" s="74"/>
      <c r="M155" s="74"/>
      <c r="N155" s="74"/>
      <c r="O155" s="74"/>
      <c r="P155" s="74"/>
      <c r="Q155" s="74"/>
      <c r="R155" s="74"/>
      <c r="S155" s="74"/>
      <c r="T155" s="74"/>
      <c r="U155" s="74"/>
      <c r="V155" s="74"/>
      <c r="W155" s="74"/>
      <c r="X155" s="74"/>
      <c r="Y155" s="74"/>
      <c r="Z155" s="74"/>
      <c r="AA155" s="82">
        <f t="shared" si="8"/>
        <v>0.30600000000000022</v>
      </c>
      <c r="AB155" s="74">
        <f t="shared" si="7"/>
        <v>612</v>
      </c>
      <c r="AC155" s="74"/>
      <c r="AD155" s="74"/>
      <c r="AE155" s="74"/>
      <c r="AF155" s="74"/>
    </row>
    <row r="156" spans="1:32" x14ac:dyDescent="0.25">
      <c r="A156" s="69">
        <f t="shared" si="6"/>
        <v>616.9154228855723</v>
      </c>
      <c r="B156" s="76">
        <f>($F$2*$F$7)/($F$1-A156)</f>
        <v>2.1410869565217409E-5</v>
      </c>
      <c r="C156" s="76">
        <f>($F$2*$F$7)/(A156+$F$5)</f>
        <v>6.3413446544803356E-6</v>
      </c>
      <c r="D156" s="77">
        <f>1/(B156+C156)</f>
        <v>36033.160888842809</v>
      </c>
      <c r="E156" s="87"/>
      <c r="F156" s="81"/>
      <c r="G156" s="81"/>
      <c r="H156" s="74"/>
      <c r="I156" s="74"/>
      <c r="J156" s="74"/>
      <c r="K156" s="74"/>
      <c r="L156" s="74"/>
      <c r="M156" s="74"/>
      <c r="N156" s="74"/>
      <c r="O156" s="74"/>
      <c r="P156" s="74"/>
      <c r="Q156" s="74"/>
      <c r="R156" s="74"/>
      <c r="S156" s="74"/>
      <c r="T156" s="74"/>
      <c r="U156" s="74"/>
      <c r="V156" s="74"/>
      <c r="W156" s="74"/>
      <c r="X156" s="74"/>
      <c r="Y156" s="74"/>
      <c r="Z156" s="74"/>
      <c r="AA156" s="82">
        <f t="shared" si="8"/>
        <v>0.30800000000000022</v>
      </c>
      <c r="AB156" s="74">
        <f t="shared" si="7"/>
        <v>616</v>
      </c>
      <c r="AC156" s="74"/>
      <c r="AD156" s="74"/>
      <c r="AE156" s="74"/>
      <c r="AF156" s="74"/>
    </row>
    <row r="157" spans="1:32" x14ac:dyDescent="0.25">
      <c r="A157" s="69">
        <f t="shared" si="6"/>
        <v>620.89552238805982</v>
      </c>
      <c r="B157" s="76">
        <f>($F$2*$F$7)/($F$1-A157)</f>
        <v>2.1886666666666678E-5</v>
      </c>
      <c r="C157" s="76">
        <f>($F$2*$F$7)/(A157+$F$5)</f>
        <v>6.3007766815605591E-6</v>
      </c>
      <c r="D157" s="77">
        <f>1/(B157+C157)</f>
        <v>35476.789705473304</v>
      </c>
      <c r="E157" s="87"/>
      <c r="F157" s="81"/>
      <c r="G157" s="81"/>
      <c r="H157" s="74"/>
      <c r="I157" s="74"/>
      <c r="J157" s="74"/>
      <c r="K157" s="74"/>
      <c r="L157" s="74"/>
      <c r="M157" s="74"/>
      <c r="N157" s="74"/>
      <c r="O157" s="74"/>
      <c r="P157" s="74"/>
      <c r="Q157" s="74"/>
      <c r="R157" s="74"/>
      <c r="S157" s="74"/>
      <c r="T157" s="74"/>
      <c r="U157" s="74"/>
      <c r="V157" s="74"/>
      <c r="W157" s="74"/>
      <c r="X157" s="74"/>
      <c r="Y157" s="74"/>
      <c r="Z157" s="74"/>
      <c r="AA157" s="82">
        <f t="shared" si="8"/>
        <v>0.31000000000000022</v>
      </c>
      <c r="AB157" s="74">
        <f t="shared" si="7"/>
        <v>620</v>
      </c>
      <c r="AC157" s="74"/>
      <c r="AD157" s="74"/>
      <c r="AE157" s="74"/>
      <c r="AF157" s="74"/>
    </row>
    <row r="158" spans="1:32" x14ac:dyDescent="0.25">
      <c r="A158" s="69">
        <f t="shared" si="6"/>
        <v>624.87562189054734</v>
      </c>
      <c r="B158" s="76">
        <f>($F$2*$F$7)/($F$1-A158)</f>
        <v>2.2384090909090918E-5</v>
      </c>
      <c r="C158" s="76">
        <f>($F$2*$F$7)/(A158+$F$5)</f>
        <v>6.260724466383925E-6</v>
      </c>
      <c r="D158" s="77">
        <f>1/(B158+C158)</f>
        <v>34910.33148205177</v>
      </c>
      <c r="E158" s="87"/>
      <c r="F158" s="81"/>
      <c r="G158" s="81"/>
      <c r="H158" s="74"/>
      <c r="I158" s="74"/>
      <c r="J158" s="74"/>
      <c r="K158" s="74"/>
      <c r="L158" s="74"/>
      <c r="M158" s="74"/>
      <c r="N158" s="74"/>
      <c r="O158" s="74"/>
      <c r="P158" s="74"/>
      <c r="Q158" s="74"/>
      <c r="R158" s="74"/>
      <c r="S158" s="74"/>
      <c r="T158" s="74"/>
      <c r="U158" s="74"/>
      <c r="V158" s="74"/>
      <c r="W158" s="74"/>
      <c r="X158" s="74"/>
      <c r="Y158" s="74"/>
      <c r="Z158" s="74"/>
      <c r="AA158" s="82">
        <f t="shared" si="8"/>
        <v>0.31200000000000022</v>
      </c>
      <c r="AB158" s="74">
        <f t="shared" si="7"/>
        <v>624</v>
      </c>
      <c r="AC158" s="74"/>
      <c r="AD158" s="74"/>
      <c r="AE158" s="74"/>
      <c r="AF158" s="74"/>
    </row>
    <row r="159" spans="1:32" x14ac:dyDescent="0.25">
      <c r="A159" s="69">
        <f t="shared" si="6"/>
        <v>628.85572139303486</v>
      </c>
      <c r="B159" s="76">
        <f>($F$2*$F$7)/($F$1-A159)</f>
        <v>2.29046511627907E-5</v>
      </c>
      <c r="C159" s="76">
        <f>($F$2*$F$7)/(A159+$F$5)</f>
        <v>6.2211782355089268E-6</v>
      </c>
      <c r="D159" s="77">
        <f>1/(B159+C159)</f>
        <v>34333.786218578214</v>
      </c>
      <c r="E159" s="87"/>
      <c r="F159" s="81"/>
      <c r="G159" s="81"/>
      <c r="H159" s="74"/>
      <c r="I159" s="74"/>
      <c r="J159" s="74"/>
      <c r="K159" s="74"/>
      <c r="L159" s="74"/>
      <c r="M159" s="74"/>
      <c r="N159" s="74"/>
      <c r="O159" s="74"/>
      <c r="P159" s="74"/>
      <c r="Q159" s="74"/>
      <c r="R159" s="74"/>
      <c r="S159" s="74"/>
      <c r="T159" s="74"/>
      <c r="U159" s="74"/>
      <c r="V159" s="74"/>
      <c r="W159" s="74"/>
      <c r="X159" s="74"/>
      <c r="Y159" s="74"/>
      <c r="Z159" s="74"/>
      <c r="AA159" s="82">
        <f t="shared" si="8"/>
        <v>0.31400000000000022</v>
      </c>
      <c r="AB159" s="74">
        <f t="shared" si="7"/>
        <v>628</v>
      </c>
      <c r="AC159" s="74"/>
      <c r="AD159" s="74"/>
      <c r="AE159" s="74"/>
      <c r="AF159" s="74"/>
    </row>
    <row r="160" spans="1:32" x14ac:dyDescent="0.25">
      <c r="A160" s="69">
        <f t="shared" si="6"/>
        <v>632.83582089552237</v>
      </c>
      <c r="B160" s="76">
        <f>($F$2*$F$7)/($F$1-A160)</f>
        <v>2.3449999999999997E-5</v>
      </c>
      <c r="C160" s="76">
        <f>($F$2*$F$7)/(A160+$F$5)</f>
        <v>6.1821284608821018E-6</v>
      </c>
      <c r="D160" s="77">
        <f>1/(B160+C160)</f>
        <v>33747.153915052637</v>
      </c>
      <c r="E160" s="87"/>
      <c r="F160" s="81"/>
      <c r="G160" s="81"/>
      <c r="H160" s="74"/>
      <c r="I160" s="74"/>
      <c r="J160" s="74"/>
      <c r="K160" s="74"/>
      <c r="L160" s="74"/>
      <c r="M160" s="74"/>
      <c r="N160" s="74"/>
      <c r="O160" s="74"/>
      <c r="P160" s="74"/>
      <c r="Q160" s="74"/>
      <c r="R160" s="74"/>
      <c r="S160" s="74"/>
      <c r="T160" s="74"/>
      <c r="U160" s="74"/>
      <c r="V160" s="74"/>
      <c r="W160" s="74"/>
      <c r="X160" s="74"/>
      <c r="Y160" s="74"/>
      <c r="Z160" s="74"/>
      <c r="AA160" s="82">
        <f t="shared" si="8"/>
        <v>0.31600000000000023</v>
      </c>
      <c r="AB160" s="74">
        <f t="shared" si="7"/>
        <v>632</v>
      </c>
      <c r="AC160" s="74"/>
      <c r="AD160" s="74"/>
      <c r="AE160" s="74"/>
      <c r="AF160" s="74"/>
    </row>
    <row r="161" spans="1:32" x14ac:dyDescent="0.25">
      <c r="A161" s="69">
        <f t="shared" si="6"/>
        <v>636.81592039800989</v>
      </c>
      <c r="B161" s="76">
        <f>($F$2*$F$7)/($F$1-A161)</f>
        <v>2.4021951219512187E-5</v>
      </c>
      <c r="C161" s="76">
        <f>($F$2*$F$7)/(A161+$F$5)</f>
        <v>6.143565852184677E-6</v>
      </c>
      <c r="D161" s="77">
        <f>1/(B161+C161)</f>
        <v>33150.434571475031</v>
      </c>
      <c r="E161" s="87"/>
      <c r="F161" s="81"/>
      <c r="G161" s="81"/>
      <c r="H161" s="74"/>
      <c r="I161" s="74"/>
      <c r="J161" s="74"/>
      <c r="K161" s="74"/>
      <c r="L161" s="74"/>
      <c r="M161" s="74"/>
      <c r="N161" s="74"/>
      <c r="O161" s="74"/>
      <c r="P161" s="74"/>
      <c r="Q161" s="74"/>
      <c r="R161" s="74"/>
      <c r="S161" s="74"/>
      <c r="T161" s="74"/>
      <c r="U161" s="74"/>
      <c r="V161" s="74"/>
      <c r="W161" s="74"/>
      <c r="X161" s="74"/>
      <c r="Y161" s="74"/>
      <c r="Z161" s="74"/>
      <c r="AA161" s="82">
        <f t="shared" si="8"/>
        <v>0.31800000000000023</v>
      </c>
      <c r="AB161" s="74">
        <f t="shared" si="7"/>
        <v>636</v>
      </c>
      <c r="AC161" s="74"/>
      <c r="AD161" s="74"/>
      <c r="AE161" s="74"/>
      <c r="AF161" s="74"/>
    </row>
    <row r="162" spans="1:32" x14ac:dyDescent="0.25">
      <c r="A162" s="69">
        <f t="shared" si="6"/>
        <v>640.79601990049741</v>
      </c>
      <c r="B162" s="76">
        <f>($F$2*$F$7)/($F$1-A162)</f>
        <v>2.4622499999999983E-5</v>
      </c>
      <c r="C162" s="76">
        <f>($F$2*$F$7)/(A162+$F$5)</f>
        <v>6.1054813494638761E-6</v>
      </c>
      <c r="D162" s="77">
        <f>1/(B162+C162)</f>
        <v>32543.628187845403</v>
      </c>
      <c r="E162" s="87"/>
      <c r="F162" s="81"/>
      <c r="G162" s="81"/>
      <c r="H162" s="74"/>
      <c r="I162" s="74"/>
      <c r="J162" s="74"/>
      <c r="K162" s="74"/>
      <c r="L162" s="74"/>
      <c r="M162" s="74"/>
      <c r="N162" s="74"/>
      <c r="O162" s="74"/>
      <c r="P162" s="74"/>
      <c r="Q162" s="74"/>
      <c r="R162" s="74"/>
      <c r="S162" s="74"/>
      <c r="T162" s="74"/>
      <c r="U162" s="74"/>
      <c r="V162" s="74"/>
      <c r="W162" s="74"/>
      <c r="X162" s="74"/>
      <c r="Y162" s="74"/>
      <c r="Z162" s="74"/>
      <c r="AA162" s="82">
        <f t="shared" si="8"/>
        <v>0.32000000000000023</v>
      </c>
      <c r="AB162" s="74">
        <f t="shared" si="7"/>
        <v>640</v>
      </c>
      <c r="AC162" s="74"/>
      <c r="AD162" s="74"/>
      <c r="AE162" s="74"/>
      <c r="AF162" s="74"/>
    </row>
    <row r="163" spans="1:32" x14ac:dyDescent="0.25">
      <c r="A163" s="69">
        <f t="shared" si="6"/>
        <v>644.77611940298493</v>
      </c>
      <c r="B163" s="76">
        <f>($F$2*$F$7)/($F$1-A163)</f>
        <v>2.5253846153846131E-5</v>
      </c>
      <c r="C163" s="76">
        <f>($F$2*$F$7)/(A163+$F$5)</f>
        <v>6.0678661160366201E-6</v>
      </c>
      <c r="D163" s="77">
        <f>1/(B163+C163)</f>
        <v>31926.734764163753</v>
      </c>
      <c r="E163" s="87"/>
      <c r="F163" s="81"/>
      <c r="G163" s="81"/>
      <c r="H163" s="74"/>
      <c r="I163" s="74"/>
      <c r="J163" s="74"/>
      <c r="K163" s="74"/>
      <c r="L163" s="74"/>
      <c r="M163" s="74"/>
      <c r="N163" s="74"/>
      <c r="O163" s="74"/>
      <c r="P163" s="74"/>
      <c r="Q163" s="74"/>
      <c r="R163" s="74"/>
      <c r="S163" s="74"/>
      <c r="T163" s="74"/>
      <c r="U163" s="74"/>
      <c r="V163" s="74"/>
      <c r="W163" s="74"/>
      <c r="X163" s="74"/>
      <c r="Y163" s="74"/>
      <c r="Z163" s="74"/>
      <c r="AA163" s="82">
        <f t="shared" si="8"/>
        <v>0.32200000000000023</v>
      </c>
      <c r="AB163" s="74">
        <f t="shared" si="7"/>
        <v>644</v>
      </c>
      <c r="AC163" s="74"/>
      <c r="AD163" s="74"/>
      <c r="AE163" s="74"/>
      <c r="AF163" s="74"/>
    </row>
    <row r="164" spans="1:32" x14ac:dyDescent="0.25">
      <c r="A164" s="69">
        <f t="shared" si="6"/>
        <v>648.75621890547245</v>
      </c>
      <c r="B164" s="76">
        <f>($F$2*$F$7)/($F$1-A164)</f>
        <v>2.5918421052631547E-5</v>
      </c>
      <c r="C164" s="76">
        <f>($F$2*$F$7)/(A164+$F$5)</f>
        <v>6.0307115316539274E-6</v>
      </c>
      <c r="D164" s="77">
        <f>1/(B164+C164)</f>
        <v>31299.754300430082</v>
      </c>
      <c r="E164" s="87"/>
      <c r="F164" s="81"/>
      <c r="G164" s="81"/>
      <c r="H164" s="74"/>
      <c r="I164" s="74"/>
      <c r="J164" s="74"/>
      <c r="K164" s="74"/>
      <c r="L164" s="74"/>
      <c r="M164" s="74"/>
      <c r="N164" s="74"/>
      <c r="O164" s="74"/>
      <c r="P164" s="74"/>
      <c r="Q164" s="74"/>
      <c r="R164" s="74"/>
      <c r="S164" s="74"/>
      <c r="T164" s="74"/>
      <c r="U164" s="74"/>
      <c r="V164" s="74"/>
      <c r="W164" s="74"/>
      <c r="X164" s="74"/>
      <c r="Y164" s="74"/>
      <c r="Z164" s="74"/>
      <c r="AA164" s="82">
        <f t="shared" si="8"/>
        <v>0.32400000000000023</v>
      </c>
      <c r="AB164" s="74">
        <f t="shared" si="7"/>
        <v>648</v>
      </c>
      <c r="AC164" s="74"/>
      <c r="AD164" s="74"/>
      <c r="AE164" s="74"/>
      <c r="AF164" s="74"/>
    </row>
    <row r="165" spans="1:32" x14ac:dyDescent="0.25">
      <c r="A165" s="69">
        <f t="shared" si="6"/>
        <v>652.73631840795997</v>
      </c>
      <c r="B165" s="76">
        <f>($F$2*$F$7)/($F$1-A165)</f>
        <v>2.6618918918918878E-5</v>
      </c>
      <c r="C165" s="76">
        <f>($F$2*$F$7)/(A165+$F$5)</f>
        <v>5.9940091859149323E-6</v>
      </c>
      <c r="D165" s="77">
        <f>1/(B165+C165)</f>
        <v>30662.686796644379</v>
      </c>
      <c r="E165" s="87"/>
      <c r="F165" s="81"/>
      <c r="G165" s="81"/>
      <c r="H165" s="74"/>
      <c r="I165" s="74"/>
      <c r="J165" s="74"/>
      <c r="K165" s="74"/>
      <c r="L165" s="74"/>
      <c r="M165" s="74"/>
      <c r="N165" s="74"/>
      <c r="O165" s="74"/>
      <c r="P165" s="74"/>
      <c r="Q165" s="74"/>
      <c r="R165" s="74"/>
      <c r="S165" s="74"/>
      <c r="T165" s="74"/>
      <c r="U165" s="74"/>
      <c r="V165" s="74"/>
      <c r="W165" s="74"/>
      <c r="X165" s="74"/>
      <c r="Y165" s="74"/>
      <c r="Z165" s="74"/>
      <c r="AA165" s="82">
        <f t="shared" si="8"/>
        <v>0.32600000000000023</v>
      </c>
      <c r="AB165" s="74">
        <f t="shared" si="7"/>
        <v>652</v>
      </c>
      <c r="AC165" s="74"/>
      <c r="AD165" s="74"/>
      <c r="AE165" s="74"/>
      <c r="AF165" s="74"/>
    </row>
    <row r="166" spans="1:32" x14ac:dyDescent="0.25">
      <c r="A166" s="69">
        <f t="shared" si="6"/>
        <v>656.71641791044749</v>
      </c>
      <c r="B166" s="76">
        <f>($F$2*$F$7)/($F$1-A166)</f>
        <v>2.7358333333333281E-5</v>
      </c>
      <c r="C166" s="76">
        <f>($F$2*$F$7)/(A166+$F$5)</f>
        <v>5.957750871919927E-6</v>
      </c>
      <c r="D166" s="77">
        <f>1/(B166+C166)</f>
        <v>30015.532252806654</v>
      </c>
      <c r="E166" s="87"/>
      <c r="F166" s="81"/>
      <c r="G166" s="81"/>
      <c r="H166" s="74"/>
      <c r="I166" s="74"/>
      <c r="J166" s="74"/>
      <c r="K166" s="74"/>
      <c r="L166" s="74"/>
      <c r="M166" s="74"/>
      <c r="N166" s="74"/>
      <c r="O166" s="74"/>
      <c r="P166" s="74"/>
      <c r="Q166" s="74"/>
      <c r="R166" s="74"/>
      <c r="S166" s="74"/>
      <c r="T166" s="74"/>
      <c r="U166" s="74"/>
      <c r="V166" s="74"/>
      <c r="W166" s="74"/>
      <c r="X166" s="74"/>
      <c r="Y166" s="74"/>
      <c r="Z166" s="74"/>
      <c r="AA166" s="82">
        <f t="shared" si="8"/>
        <v>0.32800000000000024</v>
      </c>
      <c r="AB166" s="74">
        <f t="shared" si="7"/>
        <v>656</v>
      </c>
      <c r="AC166" s="74"/>
      <c r="AD166" s="74"/>
      <c r="AE166" s="74"/>
      <c r="AF166" s="74"/>
    </row>
    <row r="167" spans="1:32" x14ac:dyDescent="0.25">
      <c r="A167" s="69">
        <f t="shared" si="6"/>
        <v>660.69651741293501</v>
      </c>
      <c r="B167" s="76">
        <f>($F$2*$F$7)/($F$1-A167)</f>
        <v>2.8139999999999937E-5</v>
      </c>
      <c r="C167" s="76">
        <f>($F$2*$F$7)/(A167+$F$5)</f>
        <v>5.9219285801523879E-6</v>
      </c>
      <c r="D167" s="77">
        <f>1/(B167+C167)</f>
        <v>29358.290668916907</v>
      </c>
      <c r="E167" s="87"/>
      <c r="F167" s="81"/>
      <c r="G167" s="81"/>
      <c r="H167" s="74"/>
      <c r="I167" s="74"/>
      <c r="J167" s="74"/>
      <c r="K167" s="74"/>
      <c r="L167" s="74"/>
      <c r="M167" s="74"/>
      <c r="N167" s="74"/>
      <c r="O167" s="74"/>
      <c r="P167" s="74"/>
      <c r="Q167" s="74"/>
      <c r="R167" s="74"/>
      <c r="S167" s="74"/>
      <c r="T167" s="74"/>
      <c r="U167" s="74"/>
      <c r="V167" s="74"/>
      <c r="W167" s="74"/>
      <c r="X167" s="74"/>
      <c r="Y167" s="74"/>
      <c r="Z167" s="74"/>
      <c r="AA167" s="82">
        <f t="shared" si="8"/>
        <v>0.33000000000000024</v>
      </c>
      <c r="AB167" s="74">
        <f t="shared" si="7"/>
        <v>660</v>
      </c>
      <c r="AC167" s="74"/>
      <c r="AD167" s="74"/>
      <c r="AE167" s="74"/>
      <c r="AF167" s="74"/>
    </row>
    <row r="168" spans="1:32" x14ac:dyDescent="0.25">
      <c r="A168" s="69">
        <f t="shared" si="6"/>
        <v>664.67661691542253</v>
      </c>
      <c r="B168" s="76">
        <f>($F$2*$F$7)/($F$1-A168)</f>
        <v>2.8967647058823452E-5</v>
      </c>
      <c r="C168" s="76">
        <f>($F$2*$F$7)/(A168+$F$5)</f>
        <v>5.8865344925803858E-6</v>
      </c>
      <c r="D168" s="77">
        <f>1/(B168+C168)</f>
        <v>28690.962044975135</v>
      </c>
      <c r="E168" s="87"/>
      <c r="F168" s="81"/>
      <c r="G168" s="81"/>
      <c r="H168" s="74"/>
      <c r="I168" s="74"/>
      <c r="J168" s="74"/>
      <c r="K168" s="74"/>
      <c r="L168" s="74"/>
      <c r="M168" s="74"/>
      <c r="N168" s="74"/>
      <c r="O168" s="74"/>
      <c r="P168" s="74"/>
      <c r="Q168" s="74"/>
      <c r="R168" s="74"/>
      <c r="S168" s="74"/>
      <c r="T168" s="74"/>
      <c r="U168" s="74"/>
      <c r="V168" s="74"/>
      <c r="W168" s="74"/>
      <c r="X168" s="74"/>
      <c r="Y168" s="74"/>
      <c r="Z168" s="74"/>
      <c r="AA168" s="82">
        <f t="shared" si="8"/>
        <v>0.33200000000000024</v>
      </c>
      <c r="AB168" s="74">
        <f t="shared" si="7"/>
        <v>664</v>
      </c>
      <c r="AC168" s="74"/>
      <c r="AD168" s="74"/>
      <c r="AE168" s="74"/>
      <c r="AF168" s="74"/>
    </row>
    <row r="169" spans="1:32" x14ac:dyDescent="0.25">
      <c r="A169" s="69">
        <f t="shared" si="6"/>
        <v>668.65671641791005</v>
      </c>
      <c r="B169" s="76">
        <f>($F$2*$F$7)/($F$1-A169)</f>
        <v>2.9845454545454454E-5</v>
      </c>
      <c r="C169" s="76">
        <f>($F$2*$F$7)/(A169+$F$5)</f>
        <v>5.8515609769682822E-6</v>
      </c>
      <c r="D169" s="77">
        <f>1/(B169+C169)</f>
        <v>28013.546380981334</v>
      </c>
      <c r="E169" s="87"/>
      <c r="F169" s="81"/>
      <c r="G169" s="81"/>
      <c r="H169" s="74"/>
      <c r="I169" s="74"/>
      <c r="J169" s="74"/>
      <c r="K169" s="74"/>
      <c r="L169" s="74"/>
      <c r="M169" s="74"/>
      <c r="N169" s="74"/>
      <c r="O169" s="74"/>
      <c r="P169" s="74"/>
      <c r="Q169" s="74"/>
      <c r="R169" s="74"/>
      <c r="S169" s="74"/>
      <c r="T169" s="74"/>
      <c r="U169" s="74"/>
      <c r="V169" s="74"/>
      <c r="W169" s="74"/>
      <c r="X169" s="74"/>
      <c r="Y169" s="74"/>
      <c r="Z169" s="74"/>
      <c r="AA169" s="82">
        <f t="shared" si="8"/>
        <v>0.33400000000000024</v>
      </c>
      <c r="AB169" s="74">
        <f t="shared" si="7"/>
        <v>668</v>
      </c>
      <c r="AC169" s="74"/>
      <c r="AD169" s="74"/>
      <c r="AE169" s="74"/>
      <c r="AF169" s="74"/>
    </row>
    <row r="170" spans="1:32" x14ac:dyDescent="0.25">
      <c r="A170" s="69">
        <f t="shared" si="6"/>
        <v>672.63681592039757</v>
      </c>
      <c r="B170" s="76">
        <f>($F$2*$F$7)/($F$1-A170)</f>
        <v>3.0778124999999889E-5</v>
      </c>
      <c r="C170" s="76">
        <f>($F$2*$F$7)/(A170+$F$5)</f>
        <v>5.8170005813899874E-6</v>
      </c>
      <c r="D170" s="77">
        <f>1/(B170+C170)</f>
        <v>27326.043676935518</v>
      </c>
      <c r="E170" s="87"/>
      <c r="F170" s="81"/>
      <c r="G170" s="81"/>
      <c r="H170" s="74"/>
      <c r="I170" s="74"/>
      <c r="J170" s="74"/>
      <c r="K170" s="74"/>
      <c r="L170" s="74"/>
      <c r="M170" s="74"/>
      <c r="N170" s="74"/>
      <c r="O170" s="74"/>
      <c r="P170" s="74"/>
      <c r="Q170" s="74"/>
      <c r="R170" s="74"/>
      <c r="S170" s="74"/>
      <c r="T170" s="74"/>
      <c r="U170" s="74"/>
      <c r="V170" s="74"/>
      <c r="W170" s="74"/>
      <c r="X170" s="74"/>
      <c r="Y170" s="74"/>
      <c r="Z170" s="74"/>
      <c r="AA170" s="82">
        <f t="shared" si="8"/>
        <v>0.33600000000000024</v>
      </c>
      <c r="AB170" s="74">
        <f t="shared" si="7"/>
        <v>672</v>
      </c>
      <c r="AC170" s="74"/>
      <c r="AD170" s="74"/>
      <c r="AE170" s="74"/>
      <c r="AF170" s="74"/>
    </row>
    <row r="171" spans="1:32" x14ac:dyDescent="0.25">
      <c r="A171" s="69">
        <f t="shared" si="6"/>
        <v>676.61691542288509</v>
      </c>
      <c r="B171" s="76">
        <f>($F$2*$F$7)/($F$1-A171)</f>
        <v>3.1770967741935357E-5</v>
      </c>
      <c r="C171" s="76">
        <f>($F$2*$F$7)/(A171+$F$5)</f>
        <v>5.7828460289355187E-6</v>
      </c>
      <c r="D171" s="77">
        <f>1/(B171+C171)</f>
        <v>26628.453932837667</v>
      </c>
      <c r="E171" s="87"/>
      <c r="F171" s="81"/>
      <c r="G171" s="81"/>
      <c r="H171" s="74"/>
      <c r="I171" s="74"/>
      <c r="J171" s="74"/>
      <c r="K171" s="74"/>
      <c r="L171" s="74"/>
      <c r="M171" s="74"/>
      <c r="N171" s="74"/>
      <c r="O171" s="74"/>
      <c r="P171" s="74"/>
      <c r="Q171" s="74"/>
      <c r="R171" s="74"/>
      <c r="S171" s="74"/>
      <c r="T171" s="74"/>
      <c r="U171" s="74"/>
      <c r="V171" s="74"/>
      <c r="W171" s="74"/>
      <c r="X171" s="74"/>
      <c r="Y171" s="74"/>
      <c r="Z171" s="74"/>
      <c r="AA171" s="82">
        <f t="shared" si="8"/>
        <v>0.33800000000000024</v>
      </c>
      <c r="AB171" s="74">
        <f t="shared" si="7"/>
        <v>676</v>
      </c>
      <c r="AC171" s="74"/>
      <c r="AD171" s="74"/>
      <c r="AE171" s="74"/>
      <c r="AF171" s="74"/>
    </row>
    <row r="172" spans="1:32" x14ac:dyDescent="0.25">
      <c r="A172" s="69">
        <f t="shared" si="6"/>
        <v>680.5970149253726</v>
      </c>
      <c r="B172" s="76">
        <f>($F$2*$F$7)/($F$1-A172)</f>
        <v>3.2829999999999853E-5</v>
      </c>
      <c r="C172" s="76">
        <f>($F$2*$F$7)/(A172+$F$5)</f>
        <v>5.7490902126029538E-6</v>
      </c>
      <c r="D172" s="77">
        <f>1/(B172+C172)</f>
        <v>25920.777148687801</v>
      </c>
      <c r="E172" s="87"/>
      <c r="F172" s="81"/>
      <c r="G172" s="81"/>
      <c r="H172" s="74"/>
      <c r="I172" s="74"/>
      <c r="J172" s="74"/>
      <c r="K172" s="74"/>
      <c r="L172" s="74"/>
      <c r="M172" s="74"/>
      <c r="N172" s="74"/>
      <c r="O172" s="74"/>
      <c r="P172" s="74"/>
      <c r="Q172" s="74"/>
      <c r="R172" s="74"/>
      <c r="S172" s="74"/>
      <c r="T172" s="74"/>
      <c r="U172" s="74"/>
      <c r="V172" s="74"/>
      <c r="W172" s="74"/>
      <c r="X172" s="74"/>
      <c r="Y172" s="74"/>
      <c r="Z172" s="74"/>
      <c r="AA172" s="82">
        <f t="shared" si="8"/>
        <v>0.34000000000000025</v>
      </c>
      <c r="AB172" s="74">
        <f t="shared" si="7"/>
        <v>680</v>
      </c>
      <c r="AC172" s="74"/>
      <c r="AD172" s="74"/>
      <c r="AE172" s="74"/>
      <c r="AF172" s="74"/>
    </row>
    <row r="173" spans="1:32" x14ac:dyDescent="0.25">
      <c r="A173" s="69">
        <f t="shared" si="6"/>
        <v>684.57711442786012</v>
      </c>
      <c r="B173" s="76">
        <f>($F$2*$F$7)/($F$1-A173)</f>
        <v>3.3962068965517072E-5</v>
      </c>
      <c r="C173" s="76">
        <f>($F$2*$F$7)/(A173+$F$5)</f>
        <v>5.7157261903682456E-6</v>
      </c>
      <c r="D173" s="77">
        <f>1/(B173+C173)</f>
        <v>25203.013324485906</v>
      </c>
      <c r="E173" s="87"/>
      <c r="F173" s="81"/>
      <c r="G173" s="81"/>
      <c r="H173" s="74"/>
      <c r="I173" s="74"/>
      <c r="J173" s="74"/>
      <c r="K173" s="74"/>
      <c r="L173" s="74"/>
      <c r="M173" s="74"/>
      <c r="N173" s="74"/>
      <c r="O173" s="74"/>
      <c r="P173" s="74"/>
      <c r="Q173" s="74"/>
      <c r="R173" s="74"/>
      <c r="S173" s="74"/>
      <c r="T173" s="74"/>
      <c r="U173" s="74"/>
      <c r="V173" s="74"/>
      <c r="W173" s="74"/>
      <c r="X173" s="74"/>
      <c r="Y173" s="74"/>
      <c r="Z173" s="74"/>
      <c r="AA173" s="82">
        <f t="shared" si="8"/>
        <v>0.34200000000000025</v>
      </c>
      <c r="AB173" s="74">
        <f t="shared" si="7"/>
        <v>684</v>
      </c>
      <c r="AC173" s="74"/>
      <c r="AD173" s="74"/>
      <c r="AE173" s="74"/>
      <c r="AF173" s="74"/>
    </row>
    <row r="174" spans="1:32" x14ac:dyDescent="0.25">
      <c r="A174" s="69">
        <f t="shared" si="6"/>
        <v>688.55721393034764</v>
      </c>
      <c r="B174" s="76">
        <f>($F$2*$F$7)/($F$1-A174)</f>
        <v>3.5174999999999805E-5</v>
      </c>
      <c r="C174" s="76">
        <f>($F$2*$F$7)/(A174+$F$5)</f>
        <v>5.6827471804257131E-6</v>
      </c>
      <c r="D174" s="77">
        <f>1/(B174+C174)</f>
        <v>24475.16246023199</v>
      </c>
      <c r="E174" s="87"/>
      <c r="F174" s="81"/>
      <c r="G174" s="81"/>
      <c r="H174" s="74"/>
      <c r="I174" s="74"/>
      <c r="J174" s="74"/>
      <c r="K174" s="74"/>
      <c r="L174" s="74"/>
      <c r="M174" s="74"/>
      <c r="N174" s="74"/>
      <c r="O174" s="74"/>
      <c r="P174" s="74"/>
      <c r="Q174" s="74"/>
      <c r="R174" s="74"/>
      <c r="S174" s="74"/>
      <c r="T174" s="74"/>
      <c r="U174" s="74"/>
      <c r="V174" s="74"/>
      <c r="W174" s="74"/>
      <c r="X174" s="74"/>
      <c r="Y174" s="74"/>
      <c r="Z174" s="74"/>
      <c r="AA174" s="82">
        <f t="shared" si="8"/>
        <v>0.34400000000000025</v>
      </c>
      <c r="AB174" s="74">
        <f t="shared" si="7"/>
        <v>688</v>
      </c>
      <c r="AC174" s="74"/>
      <c r="AD174" s="74"/>
      <c r="AE174" s="74"/>
      <c r="AF174" s="74"/>
    </row>
    <row r="175" spans="1:32" x14ac:dyDescent="0.25">
      <c r="A175" s="69">
        <f t="shared" si="6"/>
        <v>692.53731343283516</v>
      </c>
      <c r="B175" s="76">
        <f>($F$2*$F$7)/($F$1-A175)</f>
        <v>3.647777777777755E-5</v>
      </c>
      <c r="C175" s="76">
        <f>($F$2*$F$7)/(A175+$F$5)</f>
        <v>5.6501465565923626E-6</v>
      </c>
      <c r="D175" s="77">
        <f>1/(B175+C175)</f>
        <v>23737.224555926048</v>
      </c>
      <c r="E175" s="87"/>
      <c r="F175" s="81"/>
      <c r="G175" s="81"/>
      <c r="H175" s="74"/>
      <c r="I175" s="74"/>
      <c r="J175" s="74"/>
      <c r="K175" s="74"/>
      <c r="L175" s="74"/>
      <c r="M175" s="74"/>
      <c r="N175" s="74"/>
      <c r="O175" s="74"/>
      <c r="P175" s="74"/>
      <c r="Q175" s="74"/>
      <c r="R175" s="74"/>
      <c r="S175" s="74"/>
      <c r="T175" s="74"/>
      <c r="U175" s="74"/>
      <c r="V175" s="74"/>
      <c r="W175" s="74"/>
      <c r="X175" s="74"/>
      <c r="Y175" s="74"/>
      <c r="Z175" s="74"/>
      <c r="AA175" s="82">
        <f t="shared" si="8"/>
        <v>0.34600000000000025</v>
      </c>
      <c r="AB175" s="74">
        <f t="shared" si="7"/>
        <v>692</v>
      </c>
      <c r="AC175" s="74"/>
      <c r="AD175" s="74"/>
      <c r="AE175" s="74"/>
      <c r="AF175" s="74"/>
    </row>
    <row r="176" spans="1:32" x14ac:dyDescent="0.25">
      <c r="A176" s="69">
        <f t="shared" si="6"/>
        <v>696.51741293532268</v>
      </c>
      <c r="B176" s="76">
        <f>($F$2*$F$7)/($F$1-A176)</f>
        <v>3.788076923076897E-5</v>
      </c>
      <c r="C176" s="76">
        <f>($F$2*$F$7)/(A176+$F$5)</f>
        <v>5.61791784386949E-6</v>
      </c>
      <c r="D176" s="77">
        <f>1/(B176+C176)</f>
        <v>22989.199611568081</v>
      </c>
      <c r="E176" s="87"/>
      <c r="F176" s="81"/>
      <c r="G176" s="81"/>
      <c r="H176" s="74"/>
      <c r="I176" s="74"/>
      <c r="J176" s="74"/>
      <c r="K176" s="74"/>
      <c r="L176" s="74"/>
      <c r="M176" s="74"/>
      <c r="N176" s="74"/>
      <c r="O176" s="74"/>
      <c r="P176" s="74"/>
      <c r="Q176" s="74"/>
      <c r="R176" s="74"/>
      <c r="S176" s="74"/>
      <c r="T176" s="74"/>
      <c r="U176" s="74"/>
      <c r="V176" s="74"/>
      <c r="W176" s="74"/>
      <c r="X176" s="74"/>
      <c r="Y176" s="74"/>
      <c r="Z176" s="74"/>
      <c r="AA176" s="82">
        <f t="shared" si="8"/>
        <v>0.34800000000000025</v>
      </c>
      <c r="AB176" s="74">
        <f t="shared" si="7"/>
        <v>696</v>
      </c>
      <c r="AC176" s="74"/>
      <c r="AD176" s="74"/>
      <c r="AE176" s="74"/>
      <c r="AF176" s="74"/>
    </row>
    <row r="177" spans="1:32" x14ac:dyDescent="0.25">
      <c r="A177" s="69">
        <f t="shared" si="6"/>
        <v>700.4975124378102</v>
      </c>
      <c r="B177" s="76">
        <f>($F$2*$F$7)/($F$1-A177)</f>
        <v>3.9395999999999702E-5</v>
      </c>
      <c r="C177" s="76">
        <f>($F$2*$F$7)/(A177+$F$5)</f>
        <v>5.5860547141553217E-6</v>
      </c>
      <c r="D177" s="77">
        <f>1/(B177+C177)</f>
        <v>22231.087627158089</v>
      </c>
      <c r="E177" s="87"/>
      <c r="F177" s="81"/>
      <c r="G177" s="81"/>
      <c r="H177" s="74"/>
      <c r="I177" s="74"/>
      <c r="J177" s="74"/>
      <c r="K177" s="74"/>
      <c r="L177" s="74"/>
      <c r="M177" s="74"/>
      <c r="N177" s="74"/>
      <c r="O177" s="74"/>
      <c r="P177" s="74"/>
      <c r="Q177" s="74"/>
      <c r="R177" s="74"/>
      <c r="S177" s="74"/>
      <c r="T177" s="74"/>
      <c r="U177" s="74"/>
      <c r="V177" s="74"/>
      <c r="W177" s="74"/>
      <c r="X177" s="74"/>
      <c r="Y177" s="74"/>
      <c r="Z177" s="74"/>
      <c r="AA177" s="82">
        <f t="shared" si="8"/>
        <v>0.35000000000000026</v>
      </c>
      <c r="AB177" s="74">
        <f t="shared" si="7"/>
        <v>700</v>
      </c>
      <c r="AC177" s="74"/>
      <c r="AD177" s="74"/>
      <c r="AE177" s="74"/>
      <c r="AF177" s="74"/>
    </row>
    <row r="178" spans="1:32" x14ac:dyDescent="0.25">
      <c r="A178" s="69">
        <f t="shared" si="6"/>
        <v>704.47761194029772</v>
      </c>
      <c r="B178" s="76">
        <f>($F$2*$F$7)/($F$1-A178)</f>
        <v>4.1037499999999663E-5</v>
      </c>
      <c r="C178" s="76">
        <f>($F$2*$F$7)/(A178+$F$5)</f>
        <v>5.554550982102737E-6</v>
      </c>
      <c r="D178" s="77">
        <f>1/(B178+C178)</f>
        <v>21462.888602696072</v>
      </c>
      <c r="E178" s="87"/>
      <c r="F178" s="81"/>
      <c r="G178" s="81"/>
      <c r="H178" s="74"/>
      <c r="I178" s="74"/>
      <c r="J178" s="74"/>
      <c r="K178" s="74"/>
      <c r="L178" s="74"/>
      <c r="M178" s="74"/>
      <c r="N178" s="74"/>
      <c r="O178" s="74"/>
      <c r="P178" s="74"/>
      <c r="Q178" s="74"/>
      <c r="R178" s="74"/>
      <c r="S178" s="74"/>
      <c r="T178" s="74"/>
      <c r="U178" s="74"/>
      <c r="V178" s="74"/>
      <c r="W178" s="74"/>
      <c r="X178" s="74"/>
      <c r="Y178" s="74"/>
      <c r="Z178" s="74"/>
      <c r="AA178" s="82">
        <f t="shared" si="8"/>
        <v>0.35200000000000026</v>
      </c>
      <c r="AB178" s="74">
        <f t="shared" si="7"/>
        <v>704</v>
      </c>
      <c r="AC178" s="74"/>
      <c r="AD178" s="74"/>
      <c r="AE178" s="74"/>
      <c r="AF178" s="74"/>
    </row>
    <row r="179" spans="1:32" x14ac:dyDescent="0.25">
      <c r="A179" s="69">
        <f t="shared" si="6"/>
        <v>708.45771144278524</v>
      </c>
      <c r="B179" s="76">
        <f>($F$2*$F$7)/($F$1-A179)</f>
        <v>4.282173913043439E-5</v>
      </c>
      <c r="C179" s="76">
        <f>($F$2*$F$7)/(A179+$F$5)</f>
        <v>5.5234006011163648E-6</v>
      </c>
      <c r="D179" s="77">
        <f>1/(B179+C179)</f>
        <v>20684.602538182036</v>
      </c>
      <c r="E179" s="87"/>
      <c r="F179" s="81"/>
      <c r="G179" s="81"/>
      <c r="H179" s="74"/>
      <c r="I179" s="74"/>
      <c r="J179" s="74"/>
      <c r="K179" s="74"/>
      <c r="L179" s="74"/>
      <c r="M179" s="74"/>
      <c r="N179" s="74"/>
      <c r="O179" s="74"/>
      <c r="P179" s="74"/>
      <c r="Q179" s="74"/>
      <c r="R179" s="74"/>
      <c r="S179" s="74"/>
      <c r="T179" s="74"/>
      <c r="U179" s="74"/>
      <c r="V179" s="74"/>
      <c r="W179" s="74"/>
      <c r="X179" s="74"/>
      <c r="Y179" s="74"/>
      <c r="Z179" s="74"/>
      <c r="AA179" s="82">
        <f t="shared" si="8"/>
        <v>0.35400000000000026</v>
      </c>
      <c r="AB179" s="74">
        <f t="shared" si="7"/>
        <v>708</v>
      </c>
      <c r="AC179" s="74"/>
      <c r="AD179" s="74"/>
      <c r="AE179" s="74"/>
      <c r="AF179" s="74"/>
    </row>
    <row r="180" spans="1:32" x14ac:dyDescent="0.25">
      <c r="A180" s="69">
        <f t="shared" si="6"/>
        <v>712.43781094527276</v>
      </c>
      <c r="B180" s="76">
        <f>($F$2*$F$7)/($F$1-A180)</f>
        <v>4.4768181818181369E-5</v>
      </c>
      <c r="C180" s="76">
        <f>($F$2*$F$7)/(A180+$F$5)</f>
        <v>5.4925976594836294E-6</v>
      </c>
      <c r="D180" s="77">
        <f>1/(B180+C180)</f>
        <v>19896.229433615972</v>
      </c>
      <c r="E180" s="87"/>
      <c r="F180" s="81"/>
      <c r="G180" s="81"/>
      <c r="H180" s="74"/>
      <c r="I180" s="74"/>
      <c r="J180" s="74"/>
      <c r="K180" s="74"/>
      <c r="L180" s="74"/>
      <c r="M180" s="74"/>
      <c r="N180" s="74"/>
      <c r="O180" s="74"/>
      <c r="P180" s="74"/>
      <c r="Q180" s="74"/>
      <c r="R180" s="74"/>
      <c r="S180" s="74"/>
      <c r="T180" s="74"/>
      <c r="U180" s="74"/>
      <c r="V180" s="74"/>
      <c r="W180" s="74"/>
      <c r="X180" s="74"/>
      <c r="Y180" s="74"/>
      <c r="Z180" s="74"/>
      <c r="AA180" s="82">
        <f t="shared" si="8"/>
        <v>0.35600000000000026</v>
      </c>
      <c r="AB180" s="74">
        <f t="shared" si="7"/>
        <v>712</v>
      </c>
      <c r="AC180" s="74"/>
      <c r="AD180" s="74"/>
      <c r="AE180" s="74"/>
      <c r="AF180" s="74"/>
    </row>
    <row r="181" spans="1:32" x14ac:dyDescent="0.25">
      <c r="A181" s="69">
        <f t="shared" si="6"/>
        <v>716.41791044776028</v>
      </c>
      <c r="B181" s="76">
        <f>($F$2*$F$7)/($F$1-A181)</f>
        <v>4.6899999999999487E-5</v>
      </c>
      <c r="C181" s="76">
        <f>($F$2*$F$7)/(A181+$F$5)</f>
        <v>5.4621363766345247E-6</v>
      </c>
      <c r="D181" s="77">
        <f>1/(B181+C181)</f>
        <v>19097.769288997886</v>
      </c>
      <c r="E181" s="87"/>
      <c r="F181" s="81"/>
      <c r="G181" s="81"/>
      <c r="H181" s="74"/>
      <c r="I181" s="74"/>
      <c r="J181" s="74"/>
      <c r="K181" s="74"/>
      <c r="L181" s="74"/>
      <c r="M181" s="74"/>
      <c r="N181" s="74"/>
      <c r="O181" s="74"/>
      <c r="P181" s="74"/>
      <c r="Q181" s="74"/>
      <c r="R181" s="74"/>
      <c r="S181" s="74"/>
      <c r="T181" s="74"/>
      <c r="U181" s="74"/>
      <c r="V181" s="74"/>
      <c r="W181" s="74"/>
      <c r="X181" s="74"/>
      <c r="Y181" s="74"/>
      <c r="Z181" s="74"/>
      <c r="AA181" s="82">
        <f t="shared" si="8"/>
        <v>0.35800000000000026</v>
      </c>
      <c r="AB181" s="74">
        <f t="shared" si="7"/>
        <v>716</v>
      </c>
      <c r="AC181" s="74"/>
      <c r="AD181" s="74"/>
      <c r="AE181" s="74"/>
      <c r="AF181" s="74"/>
    </row>
    <row r="182" spans="1:32" x14ac:dyDescent="0.25">
      <c r="A182" s="69">
        <f t="shared" si="6"/>
        <v>720.3980099502478</v>
      </c>
      <c r="B182" s="76">
        <f>($F$2*$F$7)/($F$1-A182)</f>
        <v>4.9244999999999404E-5</v>
      </c>
      <c r="C182" s="76">
        <f>($F$2*$F$7)/(A182+$F$5)</f>
        <v>5.4320110995251752E-6</v>
      </c>
      <c r="D182" s="77">
        <f>1/(B182+C182)</f>
        <v>18289.222104327775</v>
      </c>
      <c r="E182" s="87"/>
      <c r="F182" s="81"/>
      <c r="G182" s="81"/>
      <c r="H182" s="74"/>
      <c r="I182" s="74"/>
      <c r="J182" s="74"/>
      <c r="K182" s="74"/>
      <c r="L182" s="74"/>
      <c r="M182" s="74"/>
      <c r="N182" s="74"/>
      <c r="O182" s="74"/>
      <c r="P182" s="74"/>
      <c r="Q182" s="74"/>
      <c r="R182" s="74"/>
      <c r="S182" s="74"/>
      <c r="T182" s="74"/>
      <c r="U182" s="74"/>
      <c r="V182" s="74"/>
      <c r="W182" s="74"/>
      <c r="X182" s="74"/>
      <c r="Y182" s="74"/>
      <c r="Z182" s="74"/>
      <c r="AA182" s="82">
        <f t="shared" si="8"/>
        <v>0.36000000000000026</v>
      </c>
      <c r="AB182" s="74">
        <f t="shared" si="7"/>
        <v>720</v>
      </c>
      <c r="AC182" s="74"/>
      <c r="AD182" s="74"/>
      <c r="AE182" s="74"/>
      <c r="AF182" s="74"/>
    </row>
    <row r="183" spans="1:32" x14ac:dyDescent="0.25">
      <c r="A183" s="69">
        <f t="shared" si="6"/>
        <v>724.37810945273532</v>
      </c>
      <c r="B183" s="76">
        <f>($F$2*$F$7)/($F$1-A183)</f>
        <v>5.1836842105262471E-5</v>
      </c>
      <c r="C183" s="76">
        <f>($F$2*$F$7)/(A183+$F$5)</f>
        <v>5.4022162991403987E-6</v>
      </c>
      <c r="D183" s="77">
        <f>1/(B183+C183)</f>
        <v>17470.587879605639</v>
      </c>
      <c r="E183" s="87"/>
      <c r="F183" s="81"/>
      <c r="G183" s="81"/>
      <c r="H183" s="74"/>
      <c r="I183" s="74"/>
      <c r="J183" s="74"/>
      <c r="K183" s="74"/>
      <c r="L183" s="74"/>
      <c r="M183" s="74"/>
      <c r="N183" s="74"/>
      <c r="O183" s="74"/>
      <c r="P183" s="74"/>
      <c r="Q183" s="74"/>
      <c r="R183" s="74"/>
      <c r="S183" s="74"/>
      <c r="T183" s="74"/>
      <c r="U183" s="74"/>
      <c r="V183" s="74"/>
      <c r="W183" s="74"/>
      <c r="X183" s="74"/>
      <c r="Y183" s="74"/>
      <c r="Z183" s="74"/>
      <c r="AA183" s="82">
        <f t="shared" si="8"/>
        <v>0.36200000000000027</v>
      </c>
      <c r="AB183" s="74">
        <f t="shared" si="7"/>
        <v>724</v>
      </c>
      <c r="AC183" s="74"/>
      <c r="AD183" s="74"/>
      <c r="AE183" s="74"/>
      <c r="AF183" s="74"/>
    </row>
    <row r="184" spans="1:32" x14ac:dyDescent="0.25">
      <c r="A184" s="69">
        <f t="shared" si="6"/>
        <v>728.35820895522284</v>
      </c>
      <c r="B184" s="76">
        <f>($F$2*$F$7)/($F$1-A184)</f>
        <v>5.4716666666665864E-5</v>
      </c>
      <c r="C184" s="76">
        <f>($F$2*$F$7)/(A184+$F$5)</f>
        <v>5.3727465671107549E-6</v>
      </c>
      <c r="D184" s="77">
        <f>1/(B184+C184)</f>
        <v>16641.866614831481</v>
      </c>
      <c r="E184" s="87"/>
      <c r="F184" s="81"/>
      <c r="G184" s="81"/>
      <c r="H184" s="74"/>
      <c r="I184" s="74"/>
      <c r="J184" s="74"/>
      <c r="K184" s="74"/>
      <c r="L184" s="74"/>
      <c r="M184" s="74"/>
      <c r="N184" s="74"/>
      <c r="O184" s="74"/>
      <c r="P184" s="74"/>
      <c r="Q184" s="74"/>
      <c r="R184" s="74"/>
      <c r="S184" s="74"/>
      <c r="T184" s="74"/>
      <c r="U184" s="74"/>
      <c r="V184" s="74"/>
      <c r="W184" s="74"/>
      <c r="X184" s="74"/>
      <c r="Y184" s="74"/>
      <c r="Z184" s="74"/>
      <c r="AA184" s="82">
        <f t="shared" si="8"/>
        <v>0.36400000000000027</v>
      </c>
      <c r="AB184" s="74">
        <f t="shared" si="7"/>
        <v>728</v>
      </c>
      <c r="AC184" s="74"/>
      <c r="AD184" s="74"/>
      <c r="AE184" s="74"/>
      <c r="AF184" s="74"/>
    </row>
    <row r="185" spans="1:32" x14ac:dyDescent="0.25">
      <c r="A185" s="69">
        <f t="shared" si="6"/>
        <v>732.33830845771035</v>
      </c>
      <c r="B185" s="76">
        <f>($F$2*$F$7)/($F$1-A185)</f>
        <v>5.7935294117646125E-5</v>
      </c>
      <c r="C185" s="76">
        <f>($F$2*$F$7)/(A185+$F$5)</f>
        <v>5.3435966124397125E-6</v>
      </c>
      <c r="D185" s="77">
        <f>1/(B185+C185)</f>
        <v>15803.058310005294</v>
      </c>
      <c r="E185" s="87"/>
      <c r="F185" s="81"/>
      <c r="G185" s="81"/>
      <c r="H185" s="74"/>
      <c r="I185" s="74"/>
      <c r="J185" s="74"/>
      <c r="K185" s="74"/>
      <c r="L185" s="74"/>
      <c r="M185" s="74"/>
      <c r="N185" s="74"/>
      <c r="O185" s="74"/>
      <c r="P185" s="74"/>
      <c r="Q185" s="74"/>
      <c r="R185" s="74"/>
      <c r="S185" s="74"/>
      <c r="T185" s="74"/>
      <c r="U185" s="74"/>
      <c r="V185" s="74"/>
      <c r="W185" s="74"/>
      <c r="X185" s="74"/>
      <c r="Y185" s="74"/>
      <c r="Z185" s="74"/>
      <c r="AA185" s="82">
        <f t="shared" si="8"/>
        <v>0.36600000000000027</v>
      </c>
      <c r="AB185" s="74">
        <f t="shared" si="7"/>
        <v>732</v>
      </c>
      <c r="AC185" s="74"/>
      <c r="AD185" s="74"/>
      <c r="AE185" s="74"/>
      <c r="AF185" s="74"/>
    </row>
    <row r="186" spans="1:32" x14ac:dyDescent="0.25">
      <c r="A186" s="69">
        <f t="shared" si="6"/>
        <v>736.31840796019787</v>
      </c>
      <c r="B186" s="76">
        <f>($F$2*$F$7)/($F$1-A186)</f>
        <v>6.1556249999998911E-5</v>
      </c>
      <c r="C186" s="76">
        <f>($F$2*$F$7)/(A186+$F$5)</f>
        <v>5.3147612583367839E-6</v>
      </c>
      <c r="D186" s="77">
        <f>1/(B186+C186)</f>
        <v>14954.162965127085</v>
      </c>
      <c r="E186" s="87"/>
      <c r="F186" s="81"/>
      <c r="G186" s="81"/>
      <c r="H186" s="74"/>
      <c r="I186" s="74"/>
      <c r="J186" s="74"/>
      <c r="K186" s="74"/>
      <c r="L186" s="74"/>
      <c r="M186" s="74"/>
      <c r="N186" s="74"/>
      <c r="O186" s="74"/>
      <c r="P186" s="74"/>
      <c r="Q186" s="74"/>
      <c r="R186" s="74"/>
      <c r="S186" s="74"/>
      <c r="T186" s="74"/>
      <c r="U186" s="74"/>
      <c r="V186" s="74"/>
      <c r="W186" s="74"/>
      <c r="X186" s="74"/>
      <c r="Y186" s="74"/>
      <c r="Z186" s="74"/>
      <c r="AA186" s="82">
        <f t="shared" si="8"/>
        <v>0.36800000000000027</v>
      </c>
      <c r="AB186" s="74">
        <f t="shared" si="7"/>
        <v>736</v>
      </c>
      <c r="AC186" s="74"/>
      <c r="AD186" s="74"/>
      <c r="AE186" s="74"/>
      <c r="AF186" s="74"/>
    </row>
    <row r="187" spans="1:32" x14ac:dyDescent="0.25">
      <c r="A187" s="69">
        <f t="shared" si="6"/>
        <v>740.29850746268539</v>
      </c>
      <c r="B187" s="76">
        <f>($F$2*$F$7)/($F$1-A187)</f>
        <v>6.5659999999998704E-5</v>
      </c>
      <c r="C187" s="76">
        <f>($F$2*$F$7)/(A187+$F$5)</f>
        <v>5.2862354391526487E-6</v>
      </c>
      <c r="D187" s="77">
        <f>1/(B187+C187)</f>
        <v>14095.180580196855</v>
      </c>
      <c r="E187" s="87"/>
      <c r="F187" s="81"/>
      <c r="G187" s="81"/>
      <c r="H187" s="74"/>
      <c r="I187" s="74"/>
      <c r="J187" s="74"/>
      <c r="K187" s="74"/>
      <c r="L187" s="74"/>
      <c r="M187" s="74"/>
      <c r="N187" s="74"/>
      <c r="O187" s="74"/>
      <c r="P187" s="74"/>
      <c r="Q187" s="74"/>
      <c r="R187" s="74"/>
      <c r="S187" s="74"/>
      <c r="T187" s="74"/>
      <c r="U187" s="74"/>
      <c r="V187" s="74"/>
      <c r="W187" s="74"/>
      <c r="X187" s="74"/>
      <c r="Y187" s="74"/>
      <c r="Z187" s="74"/>
      <c r="AA187" s="82">
        <f t="shared" si="8"/>
        <v>0.37000000000000027</v>
      </c>
      <c r="AB187" s="74">
        <f t="shared" si="7"/>
        <v>740</v>
      </c>
      <c r="AC187" s="74"/>
      <c r="AD187" s="74"/>
      <c r="AE187" s="74"/>
      <c r="AF187" s="74"/>
    </row>
    <row r="188" spans="1:32" x14ac:dyDescent="0.25">
      <c r="A188" s="69">
        <f t="shared" si="6"/>
        <v>744.27860696517291</v>
      </c>
      <c r="B188" s="76">
        <f>($F$2*$F$7)/($F$1-A188)</f>
        <v>7.0349999999998457E-5</v>
      </c>
      <c r="C188" s="76">
        <f>($F$2*$F$7)/(A188+$F$5)</f>
        <v>5.2580141974124424E-6</v>
      </c>
      <c r="D188" s="77">
        <f>1/(B188+C188)</f>
        <v>13226.111155214598</v>
      </c>
      <c r="E188" s="87"/>
      <c r="F188" s="81"/>
      <c r="G188" s="81"/>
      <c r="H188" s="74"/>
      <c r="I188" s="74"/>
      <c r="J188" s="74"/>
      <c r="K188" s="74"/>
      <c r="L188" s="74"/>
      <c r="M188" s="74"/>
      <c r="N188" s="74"/>
      <c r="O188" s="74"/>
      <c r="P188" s="74"/>
      <c r="Q188" s="74"/>
      <c r="R188" s="74"/>
      <c r="S188" s="74"/>
      <c r="T188" s="74"/>
      <c r="U188" s="74"/>
      <c r="V188" s="74"/>
      <c r="W188" s="74"/>
      <c r="X188" s="74"/>
      <c r="Y188" s="74"/>
      <c r="Z188" s="74"/>
      <c r="AA188" s="82">
        <f t="shared" si="8"/>
        <v>0.37200000000000027</v>
      </c>
      <c r="AB188" s="74">
        <f t="shared" si="7"/>
        <v>744</v>
      </c>
      <c r="AC188" s="74"/>
      <c r="AD188" s="74"/>
      <c r="AE188" s="74"/>
      <c r="AF188" s="74"/>
    </row>
    <row r="189" spans="1:32" x14ac:dyDescent="0.25">
      <c r="A189" s="69">
        <f t="shared" si="6"/>
        <v>748.25870646766043</v>
      </c>
      <c r="B189" s="76">
        <f>($F$2*$F$7)/($F$1-A189)</f>
        <v>7.5761538461536612E-5</v>
      </c>
      <c r="C189" s="76">
        <f>($F$2*$F$7)/(A189+$F$5)</f>
        <v>5.2300926809435784E-6</v>
      </c>
      <c r="D189" s="77">
        <f>1/(B189+C189)</f>
        <v>12346.954690180317</v>
      </c>
      <c r="E189" s="87"/>
      <c r="F189" s="81"/>
      <c r="G189" s="81"/>
      <c r="H189" s="74"/>
      <c r="I189" s="74"/>
      <c r="J189" s="74"/>
      <c r="K189" s="74"/>
      <c r="L189" s="74"/>
      <c r="M189" s="74"/>
      <c r="N189" s="74"/>
      <c r="O189" s="74"/>
      <c r="P189" s="74"/>
      <c r="Q189" s="74"/>
      <c r="R189" s="74"/>
      <c r="S189" s="74"/>
      <c r="T189" s="74"/>
      <c r="U189" s="74"/>
      <c r="V189" s="74"/>
      <c r="W189" s="74"/>
      <c r="X189" s="74"/>
      <c r="Y189" s="74"/>
      <c r="Z189" s="74"/>
      <c r="AA189" s="82">
        <f t="shared" si="8"/>
        <v>0.37400000000000028</v>
      </c>
      <c r="AB189" s="74">
        <f t="shared" si="7"/>
        <v>748</v>
      </c>
      <c r="AC189" s="74"/>
      <c r="AD189" s="74"/>
      <c r="AE189" s="74"/>
      <c r="AF189" s="74"/>
    </row>
    <row r="190" spans="1:32" x14ac:dyDescent="0.25">
      <c r="A190" s="69">
        <f t="shared" si="6"/>
        <v>752.23880597014795</v>
      </c>
      <c r="B190" s="76">
        <f>($F$2*$F$7)/($F$1-A190)</f>
        <v>8.2074999999997753E-5</v>
      </c>
      <c r="C190" s="76">
        <f>($F$2*$F$7)/(A190+$F$5)</f>
        <v>5.2024661400945934E-6</v>
      </c>
      <c r="D190" s="77">
        <f>1/(B190+C190)</f>
        <v>11457.711185094013</v>
      </c>
      <c r="E190" s="87"/>
      <c r="F190" s="81"/>
      <c r="G190" s="81"/>
      <c r="H190" s="74"/>
      <c r="I190" s="74"/>
      <c r="J190" s="74"/>
      <c r="K190" s="74"/>
      <c r="L190" s="74"/>
      <c r="M190" s="74"/>
      <c r="N190" s="74"/>
      <c r="O190" s="74"/>
      <c r="P190" s="74"/>
      <c r="Q190" s="74"/>
      <c r="R190" s="74"/>
      <c r="S190" s="74"/>
      <c r="T190" s="74"/>
      <c r="U190" s="74"/>
      <c r="V190" s="74"/>
      <c r="W190" s="74"/>
      <c r="X190" s="74"/>
      <c r="Y190" s="74"/>
      <c r="Z190" s="74"/>
      <c r="AA190" s="82">
        <f t="shared" si="8"/>
        <v>0.37600000000000028</v>
      </c>
      <c r="AB190" s="74">
        <f t="shared" si="7"/>
        <v>752</v>
      </c>
      <c r="AC190" s="74"/>
      <c r="AD190" s="74"/>
      <c r="AE190" s="74"/>
      <c r="AF190" s="74"/>
    </row>
    <row r="191" spans="1:32" x14ac:dyDescent="0.25">
      <c r="A191" s="69">
        <f t="shared" si="6"/>
        <v>756.21890547263547</v>
      </c>
      <c r="B191" s="76">
        <f>($F$2*$F$7)/($F$1-A191)</f>
        <v>8.9536363636360882E-5</v>
      </c>
      <c r="C191" s="76">
        <f>($F$2*$F$7)/(A191+$F$5)</f>
        <v>5.1751299250416755E-6</v>
      </c>
      <c r="D191" s="77">
        <f>1/(B191+C191)</f>
        <v>10558.380639955682</v>
      </c>
      <c r="E191" s="87"/>
      <c r="F191" s="81"/>
      <c r="G191" s="81"/>
      <c r="H191" s="74"/>
      <c r="I191" s="74"/>
      <c r="J191" s="74"/>
      <c r="K191" s="74"/>
      <c r="L191" s="74"/>
      <c r="M191" s="74"/>
      <c r="N191" s="74"/>
      <c r="O191" s="74"/>
      <c r="P191" s="74"/>
      <c r="Q191" s="74"/>
      <c r="R191" s="74"/>
      <c r="S191" s="74"/>
      <c r="T191" s="74"/>
      <c r="U191" s="74"/>
      <c r="V191" s="74"/>
      <c r="W191" s="74"/>
      <c r="X191" s="74"/>
      <c r="Y191" s="74"/>
      <c r="Z191" s="74"/>
      <c r="AA191" s="82">
        <f t="shared" si="8"/>
        <v>0.37800000000000028</v>
      </c>
      <c r="AB191" s="74">
        <f t="shared" si="7"/>
        <v>756</v>
      </c>
      <c r="AC191" s="74"/>
      <c r="AD191" s="74"/>
      <c r="AE191" s="74"/>
      <c r="AF191" s="74"/>
    </row>
    <row r="192" spans="1:32" x14ac:dyDescent="0.25">
      <c r="A192" s="69">
        <f t="shared" si="6"/>
        <v>760.19900497512299</v>
      </c>
      <c r="B192" s="76">
        <f>($F$2*$F$7)/($F$1-A192)</f>
        <v>9.8489999999996558E-5</v>
      </c>
      <c r="C192" s="76">
        <f>($F$2*$F$7)/(A192+$F$5)</f>
        <v>5.1480794831796634E-6</v>
      </c>
      <c r="D192" s="77">
        <f>1/(B192+C192)</f>
        <v>9648.9630547653287</v>
      </c>
      <c r="E192" s="87"/>
      <c r="F192" s="81"/>
      <c r="G192" s="81"/>
      <c r="H192" s="74"/>
      <c r="I192" s="74"/>
      <c r="J192" s="74"/>
      <c r="K192" s="74"/>
      <c r="L192" s="74"/>
      <c r="M192" s="74"/>
      <c r="N192" s="74"/>
      <c r="O192" s="74"/>
      <c r="P192" s="74"/>
      <c r="Q192" s="74"/>
      <c r="R192" s="74"/>
      <c r="S192" s="74"/>
      <c r="T192" s="74"/>
      <c r="U192" s="74"/>
      <c r="V192" s="74"/>
      <c r="W192" s="74"/>
      <c r="X192" s="74"/>
      <c r="Y192" s="74"/>
      <c r="Z192" s="74"/>
      <c r="AA192" s="82">
        <f t="shared" si="8"/>
        <v>0.38000000000000028</v>
      </c>
      <c r="AB192" s="74">
        <f t="shared" si="7"/>
        <v>760</v>
      </c>
      <c r="AC192" s="74"/>
      <c r="AD192" s="74"/>
      <c r="AE192" s="74"/>
      <c r="AF192" s="74"/>
    </row>
    <row r="193" spans="1:32" x14ac:dyDescent="0.25">
      <c r="A193" s="69">
        <f t="shared" si="6"/>
        <v>764.17910447761051</v>
      </c>
      <c r="B193" s="76">
        <f>($F$2*$F$7)/($F$1-A193)</f>
        <v>1.0943333333332895E-4</v>
      </c>
      <c r="C193" s="76">
        <f>($F$2*$F$7)/(A193+$F$5)</f>
        <v>5.1213103565944472E-6</v>
      </c>
      <c r="D193" s="77">
        <f>1/(B193+C193)</f>
        <v>8729.4584295229506</v>
      </c>
      <c r="E193" s="87"/>
      <c r="F193" s="81"/>
      <c r="G193" s="81"/>
      <c r="H193" s="74"/>
      <c r="I193" s="74"/>
      <c r="J193" s="74"/>
      <c r="K193" s="74"/>
      <c r="L193" s="74"/>
      <c r="M193" s="74"/>
      <c r="N193" s="74"/>
      <c r="O193" s="74"/>
      <c r="P193" s="74"/>
      <c r="Q193" s="74"/>
      <c r="R193" s="74"/>
      <c r="S193" s="74"/>
      <c r="T193" s="74"/>
      <c r="U193" s="74"/>
      <c r="V193" s="74"/>
      <c r="W193" s="74"/>
      <c r="X193" s="74"/>
      <c r="Y193" s="74"/>
      <c r="Z193" s="74"/>
      <c r="AA193" s="82">
        <f t="shared" si="8"/>
        <v>0.38200000000000028</v>
      </c>
      <c r="AB193" s="74">
        <f t="shared" si="7"/>
        <v>764</v>
      </c>
      <c r="AC193" s="74"/>
      <c r="AD193" s="74"/>
      <c r="AE193" s="74"/>
      <c r="AF193" s="74"/>
    </row>
    <row r="194" spans="1:32" x14ac:dyDescent="0.25">
      <c r="A194" s="69">
        <f t="shared" si="6"/>
        <v>768.15920398009803</v>
      </c>
      <c r="B194" s="76">
        <f>($F$2*$F$7)/($F$1-A194)</f>
        <v>1.231124999999943E-4</v>
      </c>
      <c r="C194" s="76">
        <f>($F$2*$F$7)/(A194+$F$5)</f>
        <v>5.0948181796138184E-6</v>
      </c>
      <c r="D194" s="77">
        <f>1/(B194+C194)</f>
        <v>7799.8667642285491</v>
      </c>
      <c r="E194" s="87"/>
      <c r="F194" s="81"/>
      <c r="G194" s="81"/>
      <c r="H194" s="74"/>
      <c r="I194" s="74"/>
      <c r="J194" s="74"/>
      <c r="K194" s="74"/>
      <c r="L194" s="74"/>
      <c r="M194" s="74"/>
      <c r="N194" s="74"/>
      <c r="O194" s="74"/>
      <c r="P194" s="74"/>
      <c r="Q194" s="74"/>
      <c r="R194" s="74"/>
      <c r="S194" s="74"/>
      <c r="T194" s="74"/>
      <c r="U194" s="74"/>
      <c r="V194" s="74"/>
      <c r="W194" s="74"/>
      <c r="X194" s="74"/>
      <c r="Y194" s="74"/>
      <c r="Z194" s="74"/>
      <c r="AA194" s="82">
        <f t="shared" si="8"/>
        <v>0.38400000000000029</v>
      </c>
      <c r="AB194" s="74">
        <f t="shared" si="7"/>
        <v>768</v>
      </c>
      <c r="AC194" s="74"/>
      <c r="AD194" s="74"/>
      <c r="AE194" s="74"/>
      <c r="AF194" s="74"/>
    </row>
    <row r="195" spans="1:32" x14ac:dyDescent="0.25">
      <c r="A195" s="69">
        <f t="shared" si="6"/>
        <v>772.13930348258555</v>
      </c>
      <c r="B195" s="76">
        <f>($F$2*$F$7)/($F$1-A195)</f>
        <v>1.4069999999999233E-4</v>
      </c>
      <c r="C195" s="76">
        <f>($F$2*$F$7)/(A195+$F$5)</f>
        <v>5.06859867643394E-6</v>
      </c>
      <c r="D195" s="77">
        <f>1/(B195+C195)</f>
        <v>6860.1880588821232</v>
      </c>
      <c r="E195" s="87"/>
      <c r="F195" s="81"/>
      <c r="G195" s="81"/>
      <c r="H195" s="74"/>
      <c r="I195" s="74"/>
      <c r="J195" s="74"/>
      <c r="K195" s="74"/>
      <c r="L195" s="74"/>
      <c r="M195" s="74"/>
      <c r="N195" s="74"/>
      <c r="O195" s="74"/>
      <c r="P195" s="74"/>
      <c r="Q195" s="74"/>
      <c r="R195" s="74"/>
      <c r="S195" s="74"/>
      <c r="T195" s="74"/>
      <c r="U195" s="74"/>
      <c r="V195" s="74"/>
      <c r="W195" s="74"/>
      <c r="X195" s="74"/>
      <c r="Y195" s="74"/>
      <c r="Z195" s="74"/>
      <c r="AA195" s="82">
        <f t="shared" si="8"/>
        <v>0.38600000000000029</v>
      </c>
      <c r="AB195" s="74">
        <f t="shared" si="7"/>
        <v>772</v>
      </c>
      <c r="AC195" s="74"/>
      <c r="AD195" s="74"/>
      <c r="AE195" s="74"/>
      <c r="AF195" s="74"/>
    </row>
    <row r="196" spans="1:32" x14ac:dyDescent="0.25">
      <c r="A196" s="69">
        <f t="shared" ref="A196:A201" si="9">A195+$A$2</f>
        <v>776.11940298507307</v>
      </c>
      <c r="B196" s="76">
        <f>($F$2*$F$7)/($F$1-A196)</f>
        <v>1.6414999999998927E-4</v>
      </c>
      <c r="C196" s="76">
        <f>($F$2*$F$7)/(A196+$F$5)</f>
        <v>5.0426476588187392E-6</v>
      </c>
      <c r="D196" s="77">
        <f>1/(B196+C196)</f>
        <v>5910.422313483673</v>
      </c>
      <c r="E196" s="87"/>
      <c r="F196" s="81"/>
      <c r="G196" s="81"/>
      <c r="H196" s="74"/>
      <c r="I196" s="74"/>
      <c r="J196" s="74"/>
      <c r="K196" s="74"/>
      <c r="L196" s="74"/>
      <c r="M196" s="74"/>
      <c r="N196" s="74"/>
      <c r="O196" s="74"/>
      <c r="P196" s="74"/>
      <c r="Q196" s="74"/>
      <c r="R196" s="74"/>
      <c r="S196" s="74"/>
      <c r="T196" s="74"/>
      <c r="U196" s="74"/>
      <c r="V196" s="74"/>
      <c r="W196" s="74"/>
      <c r="X196" s="74"/>
      <c r="Y196" s="74"/>
      <c r="Z196" s="74"/>
      <c r="AA196" s="82">
        <f t="shared" si="8"/>
        <v>0.38800000000000029</v>
      </c>
      <c r="AB196" s="74">
        <f t="shared" ref="AB196:AB202" si="10">IF((($AE$2*$AC$2)/($AD$2))+(AB195)&lt;=$AF$2, (($AE$2*$AC$2)/($AD$2))+(AB195), $AF$2)</f>
        <v>776</v>
      </c>
      <c r="AC196" s="74"/>
      <c r="AD196" s="74"/>
      <c r="AE196" s="74"/>
      <c r="AF196" s="74"/>
    </row>
    <row r="197" spans="1:32" x14ac:dyDescent="0.25">
      <c r="A197" s="69">
        <f t="shared" si="9"/>
        <v>780.09950248756058</v>
      </c>
      <c r="B197" s="76">
        <f>($F$2*$F$7)/($F$1-A197)</f>
        <v>1.9697999999998412E-4</v>
      </c>
      <c r="C197" s="76">
        <f>($F$2*$F$7)/(A197+$F$5)</f>
        <v>5.0169610238696065E-6</v>
      </c>
      <c r="D197" s="77">
        <f>1/(B197+C197)</f>
        <v>4950.5695280331993</v>
      </c>
      <c r="E197" s="87"/>
      <c r="F197" s="81"/>
      <c r="G197" s="81"/>
      <c r="H197" s="74"/>
      <c r="I197" s="74"/>
      <c r="J197" s="74"/>
      <c r="K197" s="74"/>
      <c r="L197" s="74"/>
      <c r="M197" s="74"/>
      <c r="N197" s="74"/>
      <c r="O197" s="74"/>
      <c r="P197" s="74"/>
      <c r="Q197" s="74"/>
      <c r="R197" s="74"/>
      <c r="S197" s="74"/>
      <c r="T197" s="74"/>
      <c r="U197" s="74"/>
      <c r="V197" s="74"/>
      <c r="W197" s="74"/>
      <c r="X197" s="74"/>
      <c r="Y197" s="74"/>
      <c r="Z197" s="74"/>
      <c r="AA197" s="82">
        <f t="shared" ref="AA197:AA202" si="11">$AA$3+AA196</f>
        <v>0.39000000000000029</v>
      </c>
      <c r="AB197" s="74">
        <f t="shared" si="10"/>
        <v>780</v>
      </c>
      <c r="AC197" s="74"/>
      <c r="AD197" s="74"/>
      <c r="AE197" s="74"/>
      <c r="AF197" s="74"/>
    </row>
    <row r="198" spans="1:32" x14ac:dyDescent="0.25">
      <c r="A198" s="69">
        <f t="shared" si="9"/>
        <v>784.0796019900481</v>
      </c>
      <c r="B198" s="76">
        <f>($F$2*$F$7)/($F$1-A198)</f>
        <v>2.462249999999745E-4</v>
      </c>
      <c r="C198" s="76">
        <f>($F$2*$F$7)/(A198+$F$5)</f>
        <v>4.991534751862919E-6</v>
      </c>
      <c r="D198" s="77">
        <f>1/(B198+C198)</f>
        <v>3980.6297025307003</v>
      </c>
      <c r="E198" s="87"/>
      <c r="F198" s="81"/>
      <c r="G198" s="81"/>
      <c r="H198" s="74"/>
      <c r="I198" s="74"/>
      <c r="J198" s="74"/>
      <c r="K198" s="74"/>
      <c r="L198" s="74"/>
      <c r="M198" s="74"/>
      <c r="N198" s="74"/>
      <c r="O198" s="74"/>
      <c r="P198" s="74"/>
      <c r="Q198" s="74"/>
      <c r="R198" s="74"/>
      <c r="S198" s="74"/>
      <c r="T198" s="74"/>
      <c r="U198" s="74"/>
      <c r="V198" s="74"/>
      <c r="W198" s="74"/>
      <c r="X198" s="74"/>
      <c r="Y198" s="74"/>
      <c r="Z198" s="74"/>
      <c r="AA198" s="82">
        <f t="shared" si="11"/>
        <v>0.39200000000000029</v>
      </c>
      <c r="AB198" s="74">
        <f t="shared" si="10"/>
        <v>784</v>
      </c>
      <c r="AC198" s="74"/>
      <c r="AD198" s="74"/>
      <c r="AE198" s="74"/>
      <c r="AF198" s="74"/>
    </row>
    <row r="199" spans="1:32" x14ac:dyDescent="0.25">
      <c r="A199" s="69">
        <f t="shared" si="9"/>
        <v>788.05970149253562</v>
      </c>
      <c r="B199" s="76">
        <f>($F$2*$F$7)/($F$1-A199)</f>
        <v>3.282999999999535E-4</v>
      </c>
      <c r="C199" s="76">
        <f>($F$2*$F$7)/(A199+$F$5)</f>
        <v>4.9663649041529879E-6</v>
      </c>
      <c r="D199" s="77">
        <f>1/(B199+C199)</f>
        <v>3000.602836976178</v>
      </c>
      <c r="E199" s="87"/>
      <c r="F199" s="81"/>
      <c r="G199" s="81"/>
      <c r="H199" s="74"/>
      <c r="I199" s="74"/>
      <c r="J199" s="74"/>
      <c r="K199" s="74"/>
      <c r="L199" s="74"/>
      <c r="M199" s="74"/>
      <c r="N199" s="74"/>
      <c r="O199" s="74"/>
      <c r="P199" s="74"/>
      <c r="Q199" s="74"/>
      <c r="R199" s="74"/>
      <c r="S199" s="74"/>
      <c r="T199" s="74"/>
      <c r="U199" s="74"/>
      <c r="V199" s="74"/>
      <c r="W199" s="74"/>
      <c r="X199" s="74"/>
      <c r="Y199" s="74"/>
      <c r="Z199" s="74"/>
      <c r="AA199" s="82">
        <f t="shared" si="11"/>
        <v>0.39400000000000029</v>
      </c>
      <c r="AB199" s="74">
        <f t="shared" si="10"/>
        <v>788</v>
      </c>
      <c r="AC199" s="74"/>
      <c r="AD199" s="74"/>
      <c r="AE199" s="74"/>
      <c r="AF199" s="74"/>
    </row>
    <row r="200" spans="1:32" x14ac:dyDescent="0.25">
      <c r="A200" s="69">
        <f t="shared" si="9"/>
        <v>792.03980099502314</v>
      </c>
      <c r="B200" s="76">
        <f>($F$2*$F$7)/($F$1-A200)</f>
        <v>4.9244999999989273E-4</v>
      </c>
      <c r="C200" s="76">
        <f>($F$2*$F$7)/(A200+$F$5)</f>
        <v>4.9414476211381329E-6</v>
      </c>
      <c r="D200" s="77">
        <f>1/(B200+C200)</f>
        <v>2010.4889313696308</v>
      </c>
      <c r="E200" s="87"/>
      <c r="F200" s="81"/>
      <c r="G200" s="81"/>
      <c r="H200" s="74"/>
      <c r="I200" s="74"/>
      <c r="J200" s="74"/>
      <c r="K200" s="74"/>
      <c r="L200" s="74"/>
      <c r="M200" s="74"/>
      <c r="N200" s="74"/>
      <c r="O200" s="74"/>
      <c r="P200" s="74"/>
      <c r="Q200" s="74"/>
      <c r="R200" s="74"/>
      <c r="S200" s="74"/>
      <c r="T200" s="74"/>
      <c r="U200" s="74"/>
      <c r="V200" s="74"/>
      <c r="W200" s="74"/>
      <c r="X200" s="74"/>
      <c r="Y200" s="74"/>
      <c r="Z200" s="74"/>
      <c r="AA200" s="82">
        <f t="shared" si="11"/>
        <v>0.3960000000000003</v>
      </c>
      <c r="AB200" s="74">
        <f t="shared" si="10"/>
        <v>792</v>
      </c>
      <c r="AC200" s="74"/>
      <c r="AD200" s="74"/>
      <c r="AE200" s="74"/>
      <c r="AF200" s="74"/>
    </row>
    <row r="201" spans="1:32" x14ac:dyDescent="0.25">
      <c r="A201" s="69">
        <f t="shared" si="9"/>
        <v>796.01990049751066</v>
      </c>
      <c r="B201" s="76">
        <f>($F$2*$F$7)/($F$1-A201)</f>
        <v>9.8489999999956039E-4</v>
      </c>
      <c r="C201" s="76">
        <f>($F$2*$F$7)/(A201+$F$5)</f>
        <v>4.9167791202876843E-6</v>
      </c>
      <c r="D201" s="77">
        <f>1/(B201+C201)</f>
        <v>1010.2879857110596</v>
      </c>
      <c r="E201" s="87"/>
      <c r="F201" s="81"/>
      <c r="G201" s="81"/>
      <c r="H201" s="74"/>
      <c r="I201" s="74"/>
      <c r="J201" s="74"/>
      <c r="K201" s="74"/>
      <c r="L201" s="74"/>
      <c r="M201" s="74"/>
      <c r="N201" s="74"/>
      <c r="O201" s="74"/>
      <c r="P201" s="74"/>
      <c r="Q201" s="74"/>
      <c r="R201" s="74"/>
      <c r="S201" s="74"/>
      <c r="T201" s="74"/>
      <c r="U201" s="74"/>
      <c r="V201" s="74"/>
      <c r="W201" s="74"/>
      <c r="X201" s="74"/>
      <c r="Y201" s="74"/>
      <c r="Z201" s="74"/>
      <c r="AA201" s="82">
        <f t="shared" si="11"/>
        <v>0.3980000000000003</v>
      </c>
      <c r="AB201" s="74">
        <f t="shared" si="10"/>
        <v>796</v>
      </c>
      <c r="AC201" s="74"/>
      <c r="AD201" s="74"/>
      <c r="AE201" s="74"/>
      <c r="AF201" s="74"/>
    </row>
    <row r="202" spans="1:32" x14ac:dyDescent="0.25">
      <c r="A202" s="81"/>
      <c r="B202" s="81"/>
      <c r="C202" s="81"/>
      <c r="D202" s="74"/>
      <c r="E202" s="87"/>
      <c r="F202" s="81"/>
      <c r="G202" s="81"/>
      <c r="H202" s="74"/>
      <c r="I202" s="74"/>
      <c r="J202" s="74"/>
      <c r="K202" s="74"/>
      <c r="L202" s="74"/>
      <c r="M202" s="74"/>
      <c r="N202" s="74"/>
      <c r="O202" s="74"/>
      <c r="P202" s="74"/>
      <c r="Q202" s="74"/>
      <c r="R202" s="74"/>
      <c r="S202" s="74"/>
      <c r="T202" s="74"/>
      <c r="U202" s="74"/>
      <c r="V202" s="74"/>
      <c r="W202" s="74"/>
      <c r="X202" s="74"/>
      <c r="Y202" s="74"/>
      <c r="Z202" s="74"/>
      <c r="AA202" s="82">
        <f t="shared" si="11"/>
        <v>0.4000000000000003</v>
      </c>
      <c r="AB202" s="74">
        <f t="shared" si="10"/>
        <v>800</v>
      </c>
      <c r="AC202" s="74"/>
      <c r="AD202" s="74"/>
      <c r="AE202" s="74"/>
      <c r="AF202" s="74"/>
    </row>
  </sheetData>
  <sheetProtection algorithmName="SHA-512" hashValue="6l6MLy62F+FG8dNtggKzm1765Vhro0UduRuih+EpDiZxNc5N8o68hu2JyNCm6yu2dj+Z9dXRofg8YX7OMBCrfA==" saltValue="3spxxojGl4FPpeYSF8y0Uw==" spinCount="100000" sheet="1" objects="1" scenarios="1"/>
  <mergeCells count="3">
    <mergeCell ref="J46:M46"/>
    <mergeCell ref="J62:M62"/>
    <mergeCell ref="J70:M72"/>
  </mergeCells>
  <conditionalFormatting sqref="E12:G12">
    <cfRule type="expression" dxfId="1" priority="1">
      <formula>$F$12&lt;(0.85*#REF!)</formula>
    </cfRule>
    <cfRule type="expression" dxfId="0" priority="2">
      <formula>$F$12&gt;=#REF!</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60F7-5900-457C-B820-21836D51EDB6}">
  <dimension ref="A1:V77"/>
  <sheetViews>
    <sheetView showGridLines="0" workbookViewId="0">
      <selection activeCell="A41" sqref="A41"/>
    </sheetView>
  </sheetViews>
  <sheetFormatPr defaultRowHeight="15" x14ac:dyDescent="0.25"/>
  <sheetData>
    <row r="1" spans="1:22" ht="15" customHeight="1" x14ac:dyDescent="0.25">
      <c r="A1" s="68" t="s">
        <v>52</v>
      </c>
      <c r="B1" s="68"/>
      <c r="C1" s="68"/>
      <c r="D1" s="68"/>
      <c r="E1" s="68"/>
      <c r="F1" s="68"/>
      <c r="G1" s="68"/>
      <c r="H1" s="68"/>
      <c r="I1" s="68"/>
      <c r="J1" s="68"/>
      <c r="K1" s="68"/>
      <c r="L1" s="68"/>
      <c r="M1" s="68"/>
      <c r="N1" s="68"/>
      <c r="O1" s="68"/>
      <c r="P1" s="68"/>
      <c r="Q1" s="68"/>
      <c r="R1" s="68"/>
      <c r="S1" s="68"/>
      <c r="T1" s="68"/>
      <c r="U1" s="68"/>
      <c r="V1" s="68"/>
    </row>
    <row r="2" spans="1:22" x14ac:dyDescent="0.25">
      <c r="A2" s="68"/>
      <c r="B2" s="68"/>
      <c r="C2" s="68"/>
      <c r="D2" s="68"/>
      <c r="E2" s="68"/>
      <c r="F2" s="68"/>
      <c r="G2" s="68"/>
      <c r="H2" s="68"/>
      <c r="I2" s="68"/>
      <c r="J2" s="68"/>
      <c r="K2" s="68"/>
      <c r="L2" s="68"/>
      <c r="M2" s="68"/>
      <c r="N2" s="68"/>
      <c r="O2" s="68"/>
      <c r="P2" s="68"/>
      <c r="Q2" s="68"/>
      <c r="R2" s="68"/>
      <c r="S2" s="68"/>
      <c r="T2" s="68"/>
      <c r="U2" s="68"/>
      <c r="V2" s="68"/>
    </row>
    <row r="3" spans="1:22" x14ac:dyDescent="0.25">
      <c r="A3" s="68"/>
      <c r="B3" s="68"/>
      <c r="C3" s="68"/>
      <c r="D3" s="68"/>
      <c r="E3" s="68"/>
      <c r="F3" s="68"/>
      <c r="G3" s="68"/>
      <c r="H3" s="68"/>
      <c r="I3" s="68"/>
      <c r="J3" s="68"/>
      <c r="K3" s="68"/>
      <c r="L3" s="68"/>
      <c r="M3" s="68"/>
      <c r="N3" s="68"/>
      <c r="O3" s="68"/>
      <c r="P3" s="68"/>
      <c r="Q3" s="68"/>
      <c r="R3" s="68"/>
      <c r="S3" s="68"/>
      <c r="T3" s="68"/>
      <c r="U3" s="68"/>
      <c r="V3" s="68"/>
    </row>
    <row r="4" spans="1:22" x14ac:dyDescent="0.25">
      <c r="A4" s="68"/>
      <c r="B4" s="68"/>
      <c r="C4" s="68"/>
      <c r="D4" s="68"/>
      <c r="E4" s="68"/>
      <c r="F4" s="68"/>
      <c r="G4" s="68"/>
      <c r="H4" s="68"/>
      <c r="I4" s="68"/>
      <c r="J4" s="68"/>
      <c r="K4" s="68"/>
      <c r="L4" s="68"/>
      <c r="M4" s="68"/>
      <c r="N4" s="68"/>
      <c r="O4" s="68"/>
      <c r="P4" s="68"/>
      <c r="Q4" s="68"/>
      <c r="R4" s="68"/>
      <c r="S4" s="68"/>
      <c r="T4" s="68"/>
      <c r="U4" s="68"/>
      <c r="V4" s="68"/>
    </row>
    <row r="5" spans="1:22" x14ac:dyDescent="0.25">
      <c r="A5" s="68"/>
      <c r="B5" s="68"/>
      <c r="C5" s="68"/>
      <c r="D5" s="68"/>
      <c r="E5" s="68"/>
      <c r="F5" s="68"/>
      <c r="G5" s="68"/>
      <c r="H5" s="68"/>
      <c r="I5" s="68"/>
      <c r="J5" s="68"/>
      <c r="K5" s="68"/>
      <c r="L5" s="68"/>
      <c r="M5" s="68"/>
      <c r="N5" s="68"/>
      <c r="O5" s="68"/>
      <c r="P5" s="68"/>
      <c r="Q5" s="68"/>
      <c r="R5" s="68"/>
      <c r="S5" s="68"/>
      <c r="T5" s="68"/>
      <c r="U5" s="68"/>
      <c r="V5" s="68"/>
    </row>
    <row r="6" spans="1:22" x14ac:dyDescent="0.25">
      <c r="A6" s="68"/>
      <c r="B6" s="68"/>
      <c r="C6" s="68"/>
      <c r="D6" s="68"/>
      <c r="E6" s="68"/>
      <c r="F6" s="68"/>
      <c r="G6" s="68"/>
      <c r="H6" s="68"/>
      <c r="I6" s="68"/>
      <c r="J6" s="68"/>
      <c r="K6" s="68"/>
      <c r="L6" s="68"/>
      <c r="M6" s="68"/>
      <c r="N6" s="68"/>
      <c r="O6" s="68"/>
      <c r="P6" s="68"/>
      <c r="Q6" s="68"/>
      <c r="R6" s="68"/>
      <c r="S6" s="68"/>
      <c r="T6" s="68"/>
      <c r="U6" s="68"/>
      <c r="V6" s="68"/>
    </row>
    <row r="7" spans="1:22" x14ac:dyDescent="0.25">
      <c r="A7" s="68"/>
      <c r="B7" s="68"/>
      <c r="C7" s="68"/>
      <c r="D7" s="68"/>
      <c r="E7" s="68"/>
      <c r="F7" s="68"/>
      <c r="G7" s="68"/>
      <c r="H7" s="68"/>
      <c r="I7" s="68"/>
      <c r="J7" s="68"/>
      <c r="K7" s="68"/>
      <c r="L7" s="68"/>
      <c r="M7" s="68"/>
      <c r="N7" s="68"/>
      <c r="O7" s="68"/>
      <c r="P7" s="68"/>
      <c r="Q7" s="68"/>
      <c r="R7" s="68"/>
      <c r="S7" s="68"/>
      <c r="T7" s="68"/>
      <c r="U7" s="68"/>
      <c r="V7" s="68"/>
    </row>
    <row r="8" spans="1:22" x14ac:dyDescent="0.25">
      <c r="A8" s="68"/>
      <c r="B8" s="68"/>
      <c r="C8" s="68"/>
      <c r="D8" s="68"/>
      <c r="E8" s="68"/>
      <c r="F8" s="68"/>
      <c r="G8" s="68"/>
      <c r="H8" s="68"/>
      <c r="I8" s="68"/>
      <c r="J8" s="68"/>
      <c r="K8" s="68"/>
      <c r="L8" s="68"/>
      <c r="M8" s="68"/>
      <c r="N8" s="68"/>
      <c r="O8" s="68"/>
      <c r="P8" s="68"/>
      <c r="Q8" s="68"/>
      <c r="R8" s="68"/>
      <c r="S8" s="68"/>
      <c r="T8" s="68"/>
      <c r="U8" s="68"/>
      <c r="V8" s="68"/>
    </row>
    <row r="9" spans="1:22" x14ac:dyDescent="0.25">
      <c r="A9" s="68"/>
      <c r="B9" s="68"/>
      <c r="C9" s="68"/>
      <c r="D9" s="68"/>
      <c r="E9" s="68"/>
      <c r="F9" s="68"/>
      <c r="G9" s="68"/>
      <c r="H9" s="68"/>
      <c r="I9" s="68"/>
      <c r="J9" s="68"/>
      <c r="K9" s="68"/>
      <c r="L9" s="68"/>
      <c r="M9" s="68"/>
      <c r="N9" s="68"/>
      <c r="O9" s="68"/>
      <c r="P9" s="68"/>
      <c r="Q9" s="68"/>
      <c r="R9" s="68"/>
      <c r="S9" s="68"/>
      <c r="T9" s="68"/>
      <c r="U9" s="68"/>
      <c r="V9" s="68"/>
    </row>
    <row r="10" spans="1:22" x14ac:dyDescent="0.25">
      <c r="A10" s="68"/>
      <c r="B10" s="68"/>
      <c r="C10" s="68"/>
      <c r="D10" s="68"/>
      <c r="E10" s="68"/>
      <c r="F10" s="68"/>
      <c r="G10" s="68"/>
      <c r="H10" s="68"/>
      <c r="I10" s="68"/>
      <c r="J10" s="68"/>
      <c r="K10" s="68"/>
      <c r="L10" s="68"/>
      <c r="M10" s="68"/>
      <c r="N10" s="68"/>
      <c r="O10" s="68"/>
      <c r="P10" s="68"/>
      <c r="Q10" s="68"/>
      <c r="R10" s="68"/>
      <c r="S10" s="68"/>
      <c r="T10" s="68"/>
      <c r="U10" s="68"/>
      <c r="V10" s="68"/>
    </row>
    <row r="11" spans="1:22" x14ac:dyDescent="0.25">
      <c r="A11" s="68"/>
      <c r="B11" s="68"/>
      <c r="C11" s="68"/>
      <c r="D11" s="68"/>
      <c r="E11" s="68"/>
      <c r="F11" s="68"/>
      <c r="G11" s="68"/>
      <c r="H11" s="68"/>
      <c r="I11" s="68"/>
      <c r="J11" s="68"/>
      <c r="K11" s="68"/>
      <c r="L11" s="68"/>
      <c r="M11" s="68"/>
      <c r="N11" s="68"/>
      <c r="O11" s="68"/>
      <c r="P11" s="68"/>
      <c r="Q11" s="68"/>
      <c r="R11" s="68"/>
      <c r="S11" s="68"/>
      <c r="T11" s="68"/>
      <c r="U11" s="68"/>
      <c r="V11" s="68"/>
    </row>
    <row r="12" spans="1:22" x14ac:dyDescent="0.25">
      <c r="A12" s="68"/>
      <c r="B12" s="68"/>
      <c r="C12" s="68"/>
      <c r="D12" s="68"/>
      <c r="E12" s="68"/>
      <c r="F12" s="68"/>
      <c r="G12" s="68"/>
      <c r="H12" s="68"/>
      <c r="I12" s="68"/>
      <c r="J12" s="68"/>
      <c r="K12" s="68"/>
      <c r="L12" s="68"/>
      <c r="M12" s="68"/>
      <c r="N12" s="68"/>
      <c r="O12" s="68"/>
      <c r="P12" s="68"/>
      <c r="Q12" s="68"/>
      <c r="R12" s="68"/>
      <c r="S12" s="68"/>
      <c r="T12" s="68"/>
      <c r="U12" s="68"/>
      <c r="V12" s="68"/>
    </row>
    <row r="13" spans="1:22" x14ac:dyDescent="0.25">
      <c r="A13" s="68"/>
      <c r="B13" s="68"/>
      <c r="C13" s="68"/>
      <c r="D13" s="68"/>
      <c r="E13" s="68"/>
      <c r="F13" s="68"/>
      <c r="G13" s="68"/>
      <c r="H13" s="68"/>
      <c r="I13" s="68"/>
      <c r="J13" s="68"/>
      <c r="K13" s="68"/>
      <c r="L13" s="68"/>
      <c r="M13" s="68"/>
      <c r="N13" s="68"/>
      <c r="O13" s="68"/>
      <c r="P13" s="68"/>
      <c r="Q13" s="68"/>
      <c r="R13" s="68"/>
      <c r="S13" s="68"/>
      <c r="T13" s="68"/>
      <c r="U13" s="68"/>
      <c r="V13" s="68"/>
    </row>
    <row r="14" spans="1:22" x14ac:dyDescent="0.25">
      <c r="A14" s="68"/>
      <c r="B14" s="68"/>
      <c r="C14" s="68"/>
      <c r="D14" s="68"/>
      <c r="E14" s="68"/>
      <c r="F14" s="68"/>
      <c r="G14" s="68"/>
      <c r="H14" s="68"/>
      <c r="I14" s="68"/>
      <c r="J14" s="68"/>
      <c r="K14" s="68"/>
      <c r="L14" s="68"/>
      <c r="M14" s="68"/>
      <c r="N14" s="68"/>
      <c r="O14" s="68"/>
      <c r="P14" s="68"/>
      <c r="Q14" s="68"/>
      <c r="R14" s="68"/>
      <c r="S14" s="68"/>
      <c r="T14" s="68"/>
      <c r="U14" s="68"/>
      <c r="V14" s="68"/>
    </row>
    <row r="15" spans="1:22" x14ac:dyDescent="0.25">
      <c r="A15" s="68"/>
      <c r="B15" s="68"/>
      <c r="C15" s="68"/>
      <c r="D15" s="68"/>
      <c r="E15" s="68"/>
      <c r="F15" s="68"/>
      <c r="G15" s="68"/>
      <c r="H15" s="68"/>
      <c r="I15" s="68"/>
      <c r="J15" s="68"/>
      <c r="K15" s="68"/>
      <c r="L15" s="68"/>
      <c r="M15" s="68"/>
      <c r="N15" s="68"/>
      <c r="O15" s="68"/>
      <c r="P15" s="68"/>
      <c r="Q15" s="68"/>
      <c r="R15" s="68"/>
      <c r="S15" s="68"/>
      <c r="T15" s="68"/>
      <c r="U15" s="68"/>
      <c r="V15" s="68"/>
    </row>
    <row r="16" spans="1:22" x14ac:dyDescent="0.25">
      <c r="A16" s="68"/>
      <c r="B16" s="68"/>
      <c r="C16" s="68"/>
      <c r="D16" s="68"/>
      <c r="E16" s="68"/>
      <c r="F16" s="68"/>
      <c r="G16" s="68"/>
      <c r="H16" s="68"/>
      <c r="I16" s="68"/>
      <c r="J16" s="68"/>
      <c r="K16" s="68"/>
      <c r="L16" s="68"/>
      <c r="M16" s="68"/>
      <c r="N16" s="68"/>
      <c r="O16" s="68"/>
      <c r="P16" s="68"/>
      <c r="Q16" s="68"/>
      <c r="R16" s="68"/>
      <c r="S16" s="68"/>
      <c r="T16" s="68"/>
      <c r="U16" s="68"/>
      <c r="V16" s="68"/>
    </row>
    <row r="17" spans="1:22" x14ac:dyDescent="0.25">
      <c r="A17" s="68"/>
      <c r="B17" s="68"/>
      <c r="C17" s="68"/>
      <c r="D17" s="68"/>
      <c r="E17" s="68"/>
      <c r="F17" s="68"/>
      <c r="G17" s="68"/>
      <c r="H17" s="68"/>
      <c r="I17" s="68"/>
      <c r="J17" s="68"/>
      <c r="K17" s="68"/>
      <c r="L17" s="68"/>
      <c r="M17" s="68"/>
      <c r="N17" s="68"/>
      <c r="O17" s="68"/>
      <c r="P17" s="68"/>
      <c r="Q17" s="68"/>
      <c r="R17" s="68"/>
      <c r="S17" s="68"/>
      <c r="T17" s="68"/>
      <c r="U17" s="68"/>
      <c r="V17" s="68"/>
    </row>
    <row r="18" spans="1:22" x14ac:dyDescent="0.25">
      <c r="A18" s="68"/>
      <c r="B18" s="68"/>
      <c r="C18" s="68"/>
      <c r="D18" s="68"/>
      <c r="E18" s="68"/>
      <c r="F18" s="68"/>
      <c r="G18" s="68"/>
      <c r="H18" s="68"/>
      <c r="I18" s="68"/>
      <c r="J18" s="68"/>
      <c r="K18" s="68"/>
      <c r="L18" s="68"/>
      <c r="M18" s="68"/>
      <c r="N18" s="68"/>
      <c r="O18" s="68"/>
      <c r="P18" s="68"/>
      <c r="Q18" s="68"/>
      <c r="R18" s="68"/>
      <c r="S18" s="68"/>
      <c r="T18" s="68"/>
      <c r="U18" s="68"/>
      <c r="V18" s="68"/>
    </row>
    <row r="19" spans="1:22" x14ac:dyDescent="0.25">
      <c r="A19" s="68"/>
      <c r="B19" s="68"/>
      <c r="C19" s="68"/>
      <c r="D19" s="68"/>
      <c r="E19" s="68"/>
      <c r="F19" s="68"/>
      <c r="G19" s="68"/>
      <c r="H19" s="68"/>
      <c r="I19" s="68"/>
      <c r="J19" s="68"/>
      <c r="K19" s="68"/>
      <c r="L19" s="68"/>
      <c r="M19" s="68"/>
      <c r="N19" s="68"/>
      <c r="O19" s="68"/>
      <c r="P19" s="68"/>
      <c r="Q19" s="68"/>
      <c r="R19" s="68"/>
      <c r="S19" s="68"/>
      <c r="T19" s="68"/>
      <c r="U19" s="68"/>
      <c r="V19" s="68"/>
    </row>
    <row r="20" spans="1:22" x14ac:dyDescent="0.25">
      <c r="A20" s="68"/>
      <c r="B20" s="68"/>
      <c r="C20" s="68"/>
      <c r="D20" s="68"/>
      <c r="E20" s="68"/>
      <c r="F20" s="68"/>
      <c r="G20" s="68"/>
      <c r="H20" s="68"/>
      <c r="I20" s="68"/>
      <c r="J20" s="68"/>
      <c r="K20" s="68"/>
      <c r="L20" s="68"/>
      <c r="M20" s="68"/>
      <c r="N20" s="68"/>
      <c r="O20" s="68"/>
      <c r="P20" s="68"/>
      <c r="Q20" s="68"/>
      <c r="R20" s="68"/>
      <c r="S20" s="68"/>
      <c r="T20" s="68"/>
      <c r="U20" s="68"/>
      <c r="V20" s="68"/>
    </row>
    <row r="21" spans="1:22" x14ac:dyDescent="0.25">
      <c r="A21" s="68"/>
      <c r="B21" s="68"/>
      <c r="C21" s="68"/>
      <c r="D21" s="68"/>
      <c r="E21" s="68"/>
      <c r="F21" s="68"/>
      <c r="G21" s="68"/>
      <c r="H21" s="68"/>
      <c r="I21" s="68"/>
      <c r="J21" s="68"/>
      <c r="K21" s="68"/>
      <c r="L21" s="68"/>
      <c r="M21" s="68"/>
      <c r="N21" s="68"/>
      <c r="O21" s="68"/>
      <c r="P21" s="68"/>
      <c r="Q21" s="68"/>
      <c r="R21" s="68"/>
      <c r="S21" s="68"/>
      <c r="T21" s="68"/>
      <c r="U21" s="68"/>
      <c r="V21" s="68"/>
    </row>
    <row r="22" spans="1:22" x14ac:dyDescent="0.25">
      <c r="A22" s="68"/>
      <c r="B22" s="68"/>
      <c r="C22" s="68"/>
      <c r="D22" s="68"/>
      <c r="E22" s="68"/>
      <c r="F22" s="68"/>
      <c r="G22" s="68"/>
      <c r="H22" s="68"/>
      <c r="I22" s="68"/>
      <c r="J22" s="68"/>
      <c r="K22" s="68"/>
      <c r="L22" s="68"/>
      <c r="M22" s="68"/>
      <c r="N22" s="68"/>
      <c r="O22" s="68"/>
      <c r="P22" s="68"/>
      <c r="Q22" s="68"/>
      <c r="R22" s="68"/>
      <c r="S22" s="68"/>
      <c r="T22" s="68"/>
      <c r="U22" s="68"/>
      <c r="V22" s="68"/>
    </row>
    <row r="23" spans="1:22" x14ac:dyDescent="0.25">
      <c r="A23" s="68"/>
      <c r="B23" s="68"/>
      <c r="C23" s="68"/>
      <c r="D23" s="68"/>
      <c r="E23" s="68"/>
      <c r="F23" s="68"/>
      <c r="G23" s="68"/>
      <c r="H23" s="68"/>
      <c r="I23" s="68"/>
      <c r="J23" s="68"/>
      <c r="K23" s="68"/>
      <c r="L23" s="68"/>
      <c r="M23" s="68"/>
      <c r="N23" s="68"/>
      <c r="O23" s="68"/>
      <c r="P23" s="68"/>
      <c r="Q23" s="68"/>
      <c r="R23" s="68"/>
      <c r="S23" s="68"/>
      <c r="T23" s="68"/>
      <c r="U23" s="68"/>
      <c r="V23" s="68"/>
    </row>
    <row r="24" spans="1:22" x14ac:dyDescent="0.25">
      <c r="A24" s="68"/>
      <c r="B24" s="68"/>
      <c r="C24" s="68"/>
      <c r="D24" s="68"/>
      <c r="E24" s="68"/>
      <c r="F24" s="68"/>
      <c r="G24" s="68"/>
      <c r="H24" s="68"/>
      <c r="I24" s="68"/>
      <c r="J24" s="68"/>
      <c r="K24" s="68"/>
      <c r="L24" s="68"/>
      <c r="M24" s="68"/>
      <c r="N24" s="68"/>
      <c r="O24" s="68"/>
      <c r="P24" s="68"/>
      <c r="Q24" s="68"/>
      <c r="R24" s="68"/>
      <c r="S24" s="68"/>
      <c r="T24" s="68"/>
      <c r="U24" s="68"/>
      <c r="V24" s="68"/>
    </row>
    <row r="25" spans="1:22" x14ac:dyDescent="0.25">
      <c r="A25" s="68"/>
      <c r="B25" s="68"/>
      <c r="C25" s="68"/>
      <c r="D25" s="68"/>
      <c r="E25" s="68"/>
      <c r="F25" s="68"/>
      <c r="G25" s="68"/>
      <c r="H25" s="68"/>
      <c r="I25" s="68"/>
      <c r="J25" s="68"/>
      <c r="K25" s="68"/>
      <c r="L25" s="68"/>
      <c r="M25" s="68"/>
      <c r="N25" s="68"/>
      <c r="O25" s="68"/>
      <c r="P25" s="68"/>
      <c r="Q25" s="68"/>
      <c r="R25" s="68"/>
      <c r="S25" s="68"/>
      <c r="T25" s="68"/>
      <c r="U25" s="68"/>
      <c r="V25" s="68"/>
    </row>
    <row r="26" spans="1:22" x14ac:dyDescent="0.25">
      <c r="A26" s="68"/>
      <c r="B26" s="68"/>
      <c r="C26" s="68"/>
      <c r="D26" s="68"/>
      <c r="E26" s="68"/>
      <c r="F26" s="68"/>
      <c r="G26" s="68"/>
      <c r="H26" s="68"/>
      <c r="I26" s="68"/>
      <c r="J26" s="68"/>
      <c r="K26" s="68"/>
      <c r="L26" s="68"/>
      <c r="M26" s="68"/>
      <c r="N26" s="68"/>
      <c r="O26" s="68"/>
      <c r="P26" s="68"/>
      <c r="Q26" s="68"/>
      <c r="R26" s="68"/>
      <c r="S26" s="68"/>
      <c r="T26" s="68"/>
      <c r="U26" s="68"/>
      <c r="V26" s="68"/>
    </row>
    <row r="27" spans="1:22" x14ac:dyDescent="0.25">
      <c r="A27" s="68"/>
      <c r="B27" s="68"/>
      <c r="C27" s="68"/>
      <c r="D27" s="68"/>
      <c r="E27" s="68"/>
      <c r="F27" s="68"/>
      <c r="G27" s="68"/>
      <c r="H27" s="68"/>
      <c r="I27" s="68"/>
      <c r="J27" s="68"/>
      <c r="K27" s="68"/>
      <c r="L27" s="68"/>
      <c r="M27" s="68"/>
      <c r="N27" s="68"/>
      <c r="O27" s="68"/>
      <c r="P27" s="68"/>
      <c r="Q27" s="68"/>
      <c r="R27" s="68"/>
      <c r="S27" s="68"/>
      <c r="T27" s="68"/>
      <c r="U27" s="68"/>
      <c r="V27" s="68"/>
    </row>
    <row r="28" spans="1:22" x14ac:dyDescent="0.25">
      <c r="A28" s="68"/>
      <c r="B28" s="68"/>
      <c r="C28" s="68"/>
      <c r="D28" s="68"/>
      <c r="E28" s="68"/>
      <c r="F28" s="68"/>
      <c r="G28" s="68"/>
      <c r="H28" s="68"/>
      <c r="I28" s="68"/>
      <c r="J28" s="68"/>
      <c r="K28" s="68"/>
      <c r="L28" s="68"/>
      <c r="M28" s="68"/>
      <c r="N28" s="68"/>
      <c r="O28" s="68"/>
      <c r="P28" s="68"/>
      <c r="Q28" s="68"/>
      <c r="R28" s="68"/>
      <c r="S28" s="68"/>
      <c r="T28" s="68"/>
      <c r="U28" s="68"/>
      <c r="V28" s="68"/>
    </row>
    <row r="29" spans="1:22" x14ac:dyDescent="0.25">
      <c r="A29" s="68"/>
      <c r="B29" s="68"/>
      <c r="C29" s="68"/>
      <c r="D29" s="68"/>
      <c r="E29" s="68"/>
      <c r="F29" s="68"/>
      <c r="G29" s="68"/>
      <c r="H29" s="68"/>
      <c r="I29" s="68"/>
      <c r="J29" s="68"/>
      <c r="K29" s="68"/>
      <c r="L29" s="68"/>
      <c r="M29" s="68"/>
      <c r="N29" s="68"/>
      <c r="O29" s="68"/>
      <c r="P29" s="68"/>
      <c r="Q29" s="68"/>
      <c r="R29" s="68"/>
      <c r="S29" s="68"/>
      <c r="T29" s="68"/>
      <c r="U29" s="68"/>
      <c r="V29" s="68"/>
    </row>
    <row r="30" spans="1:22" x14ac:dyDescent="0.25">
      <c r="A30" s="68"/>
      <c r="B30" s="68"/>
      <c r="C30" s="68"/>
      <c r="D30" s="68"/>
      <c r="E30" s="68"/>
      <c r="F30" s="68"/>
      <c r="G30" s="68"/>
      <c r="H30" s="68"/>
      <c r="I30" s="68"/>
      <c r="J30" s="68"/>
      <c r="K30" s="68"/>
      <c r="L30" s="68"/>
      <c r="M30" s="68"/>
      <c r="N30" s="68"/>
      <c r="O30" s="68"/>
      <c r="P30" s="68"/>
      <c r="Q30" s="68"/>
      <c r="R30" s="68"/>
      <c r="S30" s="68"/>
      <c r="T30" s="68"/>
      <c r="U30" s="68"/>
      <c r="V30" s="68"/>
    </row>
    <row r="31" spans="1:22" x14ac:dyDescent="0.25">
      <c r="A31" s="68"/>
      <c r="B31" s="68"/>
      <c r="C31" s="68"/>
      <c r="D31" s="68"/>
      <c r="E31" s="68"/>
      <c r="F31" s="68"/>
      <c r="G31" s="68"/>
      <c r="H31" s="68"/>
      <c r="I31" s="68"/>
      <c r="J31" s="68"/>
      <c r="K31" s="68"/>
      <c r="L31" s="68"/>
      <c r="M31" s="68"/>
      <c r="N31" s="68"/>
      <c r="O31" s="68"/>
      <c r="P31" s="68"/>
      <c r="Q31" s="68"/>
      <c r="R31" s="68"/>
      <c r="S31" s="68"/>
      <c r="T31" s="68"/>
      <c r="U31" s="68"/>
      <c r="V31" s="68"/>
    </row>
    <row r="32" spans="1:22" x14ac:dyDescent="0.25">
      <c r="A32" s="68"/>
      <c r="B32" s="68"/>
      <c r="C32" s="68"/>
      <c r="D32" s="68"/>
      <c r="E32" s="68"/>
      <c r="F32" s="68"/>
      <c r="G32" s="68"/>
      <c r="H32" s="68"/>
      <c r="I32" s="68"/>
      <c r="J32" s="68"/>
      <c r="K32" s="68"/>
      <c r="L32" s="68"/>
      <c r="M32" s="68"/>
      <c r="N32" s="68"/>
      <c r="O32" s="68"/>
      <c r="P32" s="68"/>
      <c r="Q32" s="68"/>
      <c r="R32" s="68"/>
      <c r="S32" s="68"/>
      <c r="T32" s="68"/>
      <c r="U32" s="68"/>
      <c r="V32" s="68"/>
    </row>
    <row r="33" spans="1:22" x14ac:dyDescent="0.25">
      <c r="A33" s="68"/>
      <c r="B33" s="68"/>
      <c r="C33" s="68"/>
      <c r="D33" s="68"/>
      <c r="E33" s="68"/>
      <c r="F33" s="68"/>
      <c r="G33" s="68"/>
      <c r="H33" s="68"/>
      <c r="I33" s="68"/>
      <c r="J33" s="68"/>
      <c r="K33" s="68"/>
      <c r="L33" s="68"/>
      <c r="M33" s="68"/>
      <c r="N33" s="68"/>
      <c r="O33" s="68"/>
      <c r="P33" s="68"/>
      <c r="Q33" s="68"/>
      <c r="R33" s="68"/>
      <c r="S33" s="68"/>
      <c r="T33" s="68"/>
      <c r="U33" s="68"/>
      <c r="V33" s="68"/>
    </row>
    <row r="34" spans="1:22" x14ac:dyDescent="0.25">
      <c r="A34" s="68"/>
      <c r="B34" s="68"/>
      <c r="C34" s="68"/>
      <c r="D34" s="68"/>
      <c r="E34" s="68"/>
      <c r="F34" s="68"/>
      <c r="G34" s="68"/>
      <c r="H34" s="68"/>
      <c r="I34" s="68"/>
      <c r="J34" s="68"/>
      <c r="K34" s="68"/>
      <c r="L34" s="68"/>
      <c r="M34" s="68"/>
      <c r="N34" s="68"/>
      <c r="O34" s="68"/>
      <c r="P34" s="68"/>
      <c r="Q34" s="68"/>
      <c r="R34" s="68"/>
      <c r="S34" s="68"/>
      <c r="T34" s="68"/>
      <c r="U34" s="68"/>
      <c r="V34" s="68"/>
    </row>
    <row r="35" spans="1:22" x14ac:dyDescent="0.25">
      <c r="A35" s="68"/>
      <c r="B35" s="68"/>
      <c r="C35" s="68"/>
      <c r="D35" s="68"/>
      <c r="E35" s="68"/>
      <c r="F35" s="68"/>
      <c r="G35" s="68"/>
      <c r="H35" s="68"/>
      <c r="I35" s="68"/>
      <c r="J35" s="68"/>
      <c r="K35" s="68"/>
      <c r="L35" s="68"/>
      <c r="M35" s="68"/>
      <c r="N35" s="68"/>
      <c r="O35" s="68"/>
      <c r="P35" s="68"/>
      <c r="Q35" s="68"/>
      <c r="R35" s="68"/>
      <c r="S35" s="68"/>
      <c r="T35" s="68"/>
      <c r="U35" s="68"/>
      <c r="V35" s="68"/>
    </row>
    <row r="36" spans="1:22" x14ac:dyDescent="0.25">
      <c r="A36" s="68"/>
      <c r="B36" s="68"/>
      <c r="C36" s="68"/>
      <c r="D36" s="68"/>
      <c r="E36" s="68"/>
      <c r="F36" s="68"/>
      <c r="G36" s="68"/>
      <c r="H36" s="68"/>
      <c r="I36" s="68"/>
      <c r="J36" s="68"/>
      <c r="K36" s="68"/>
      <c r="L36" s="68"/>
      <c r="M36" s="68"/>
      <c r="N36" s="68"/>
      <c r="O36" s="68"/>
      <c r="P36" s="68"/>
      <c r="Q36" s="68"/>
      <c r="R36" s="68"/>
      <c r="S36" s="68"/>
      <c r="T36" s="68"/>
      <c r="U36" s="68"/>
      <c r="V36" s="68"/>
    </row>
    <row r="37" spans="1:22" x14ac:dyDescent="0.25">
      <c r="A37" s="68"/>
      <c r="B37" s="68"/>
      <c r="C37" s="68"/>
      <c r="D37" s="68"/>
      <c r="E37" s="68"/>
      <c r="F37" s="68"/>
      <c r="G37" s="68"/>
      <c r="H37" s="68"/>
      <c r="I37" s="68"/>
      <c r="J37" s="68"/>
      <c r="K37" s="68"/>
      <c r="L37" s="68"/>
      <c r="M37" s="68"/>
      <c r="N37" s="68"/>
      <c r="O37" s="68"/>
      <c r="P37" s="68"/>
      <c r="Q37" s="68"/>
      <c r="R37" s="68"/>
      <c r="S37" s="68"/>
      <c r="T37" s="68"/>
      <c r="U37" s="68"/>
      <c r="V37" s="68"/>
    </row>
    <row r="38" spans="1:22" x14ac:dyDescent="0.25">
      <c r="A38" s="68"/>
      <c r="B38" s="68"/>
      <c r="C38" s="68"/>
      <c r="D38" s="68"/>
      <c r="E38" s="68"/>
      <c r="F38" s="68"/>
      <c r="G38" s="68"/>
      <c r="H38" s="68"/>
      <c r="I38" s="68"/>
      <c r="J38" s="68"/>
      <c r="K38" s="68"/>
      <c r="L38" s="68"/>
      <c r="M38" s="68"/>
      <c r="N38" s="68"/>
      <c r="O38" s="68"/>
      <c r="P38" s="68"/>
      <c r="Q38" s="68"/>
      <c r="R38" s="68"/>
      <c r="S38" s="68"/>
      <c r="T38" s="68"/>
      <c r="U38" s="68"/>
      <c r="V38" s="68"/>
    </row>
    <row r="39" spans="1:22" x14ac:dyDescent="0.25">
      <c r="A39" s="68"/>
      <c r="B39" s="68"/>
      <c r="C39" s="68"/>
      <c r="D39" s="68"/>
      <c r="E39" s="68"/>
      <c r="F39" s="68"/>
      <c r="G39" s="68"/>
      <c r="H39" s="68"/>
      <c r="I39" s="68"/>
      <c r="J39" s="68"/>
      <c r="K39" s="68"/>
      <c r="L39" s="68"/>
      <c r="M39" s="68"/>
      <c r="N39" s="68"/>
      <c r="O39" s="68"/>
      <c r="P39" s="68"/>
      <c r="Q39" s="68"/>
      <c r="R39" s="68"/>
      <c r="S39" s="68"/>
      <c r="T39" s="68"/>
      <c r="U39" s="68"/>
      <c r="V39" s="68"/>
    </row>
    <row r="40" spans="1:22" x14ac:dyDescent="0.25">
      <c r="A40" s="68"/>
      <c r="B40" s="68"/>
      <c r="C40" s="68"/>
      <c r="D40" s="68"/>
      <c r="E40" s="68"/>
      <c r="F40" s="68"/>
      <c r="G40" s="68"/>
      <c r="H40" s="68"/>
      <c r="I40" s="68"/>
      <c r="J40" s="68"/>
      <c r="K40" s="68"/>
      <c r="L40" s="68"/>
      <c r="M40" s="68"/>
      <c r="N40" s="68"/>
      <c r="O40" s="68"/>
      <c r="P40" s="68"/>
      <c r="Q40" s="68"/>
      <c r="R40" s="68"/>
      <c r="S40" s="68"/>
      <c r="T40" s="68"/>
      <c r="U40" s="68"/>
      <c r="V40" s="68"/>
    </row>
    <row r="41" spans="1:22" x14ac:dyDescent="0.25">
      <c r="A41" s="8"/>
      <c r="B41" s="8"/>
      <c r="C41" s="8"/>
      <c r="D41" s="8"/>
      <c r="E41" s="8"/>
      <c r="F41" s="8"/>
      <c r="G41" s="8"/>
      <c r="H41" s="8"/>
      <c r="I41" s="8"/>
      <c r="J41" s="8"/>
      <c r="K41" s="8"/>
      <c r="L41" s="8"/>
      <c r="M41" s="8"/>
      <c r="N41" s="8"/>
      <c r="O41" s="8"/>
      <c r="P41" s="8"/>
      <c r="Q41" s="8"/>
      <c r="R41" s="8"/>
    </row>
    <row r="42" spans="1:22" x14ac:dyDescent="0.25">
      <c r="A42" s="8"/>
      <c r="B42" s="8"/>
      <c r="C42" s="8"/>
      <c r="D42" s="8"/>
      <c r="E42" s="8"/>
      <c r="F42" s="8"/>
      <c r="G42" s="8"/>
      <c r="H42" s="8"/>
      <c r="I42" s="8"/>
      <c r="J42" s="8"/>
      <c r="K42" s="8"/>
      <c r="L42" s="8"/>
      <c r="M42" s="8"/>
      <c r="N42" s="8"/>
      <c r="O42" s="8"/>
      <c r="P42" s="8"/>
      <c r="Q42" s="8"/>
      <c r="R42" s="8"/>
    </row>
    <row r="43" spans="1:22" x14ac:dyDescent="0.25">
      <c r="A43" s="8"/>
      <c r="B43" s="8"/>
      <c r="C43" s="8"/>
      <c r="D43" s="8"/>
      <c r="E43" s="8"/>
      <c r="F43" s="8"/>
      <c r="G43" s="8"/>
      <c r="H43" s="8"/>
      <c r="I43" s="8"/>
      <c r="J43" s="8"/>
      <c r="K43" s="8"/>
      <c r="L43" s="8"/>
      <c r="M43" s="8"/>
      <c r="N43" s="8"/>
      <c r="O43" s="8"/>
      <c r="P43" s="8"/>
      <c r="Q43" s="8"/>
      <c r="R43" s="8"/>
    </row>
    <row r="44" spans="1:22" x14ac:dyDescent="0.25">
      <c r="A44" s="8"/>
      <c r="B44" s="8"/>
      <c r="C44" s="8"/>
      <c r="D44" s="8"/>
      <c r="E44" s="8"/>
      <c r="F44" s="8"/>
      <c r="G44" s="8"/>
      <c r="H44" s="8"/>
      <c r="I44" s="8"/>
      <c r="J44" s="8"/>
      <c r="K44" s="8"/>
      <c r="L44" s="8"/>
      <c r="M44" s="8"/>
      <c r="N44" s="8"/>
      <c r="O44" s="8"/>
      <c r="P44" s="8"/>
      <c r="Q44" s="8"/>
      <c r="R44" s="8"/>
    </row>
    <row r="45" spans="1:22" x14ac:dyDescent="0.25">
      <c r="A45" s="8"/>
      <c r="B45" s="8"/>
      <c r="C45" s="8"/>
      <c r="D45" s="8"/>
      <c r="E45" s="8"/>
      <c r="F45" s="8"/>
      <c r="G45" s="8"/>
      <c r="H45" s="8"/>
      <c r="I45" s="8"/>
      <c r="J45" s="8"/>
      <c r="K45" s="8"/>
      <c r="L45" s="8"/>
      <c r="M45" s="8"/>
      <c r="N45" s="8"/>
      <c r="O45" s="8"/>
      <c r="P45" s="8"/>
      <c r="Q45" s="8"/>
      <c r="R45" s="8"/>
    </row>
    <row r="46" spans="1:22" x14ac:dyDescent="0.25">
      <c r="A46" s="8"/>
      <c r="B46" s="8"/>
      <c r="C46" s="8"/>
      <c r="D46" s="8"/>
      <c r="E46" s="8"/>
      <c r="F46" s="8"/>
      <c r="G46" s="8"/>
      <c r="H46" s="8"/>
      <c r="I46" s="8"/>
      <c r="J46" s="8"/>
      <c r="K46" s="8"/>
      <c r="L46" s="8"/>
      <c r="M46" s="8"/>
      <c r="N46" s="8"/>
      <c r="O46" s="8"/>
      <c r="P46" s="8"/>
      <c r="Q46" s="8"/>
      <c r="R46" s="8"/>
    </row>
    <row r="47" spans="1:22" x14ac:dyDescent="0.25">
      <c r="A47" s="8"/>
      <c r="B47" s="8"/>
      <c r="C47" s="8"/>
      <c r="D47" s="8"/>
      <c r="E47" s="8"/>
      <c r="F47" s="8"/>
      <c r="G47" s="8"/>
      <c r="H47" s="8"/>
      <c r="I47" s="8"/>
      <c r="J47" s="8"/>
      <c r="K47" s="8"/>
      <c r="L47" s="8"/>
      <c r="M47" s="8"/>
      <c r="N47" s="8"/>
      <c r="O47" s="8"/>
      <c r="P47" s="8"/>
      <c r="Q47" s="8"/>
      <c r="R47" s="8"/>
    </row>
    <row r="48" spans="1:22" x14ac:dyDescent="0.25">
      <c r="A48" s="8"/>
      <c r="B48" s="8"/>
      <c r="C48" s="8"/>
      <c r="D48" s="8"/>
      <c r="E48" s="8"/>
      <c r="F48" s="8"/>
      <c r="G48" s="8"/>
      <c r="H48" s="8"/>
      <c r="I48" s="8"/>
      <c r="J48" s="8"/>
      <c r="K48" s="8"/>
      <c r="L48" s="8"/>
      <c r="M48" s="8"/>
      <c r="N48" s="8"/>
      <c r="O48" s="8"/>
      <c r="P48" s="8"/>
      <c r="Q48" s="8"/>
      <c r="R48" s="8"/>
    </row>
    <row r="49" spans="1:18" x14ac:dyDescent="0.25">
      <c r="A49" s="8"/>
      <c r="B49" s="8"/>
      <c r="C49" s="8"/>
      <c r="D49" s="8"/>
      <c r="E49" s="8"/>
      <c r="F49" s="8"/>
      <c r="G49" s="8"/>
      <c r="H49" s="8"/>
      <c r="I49" s="8"/>
      <c r="J49" s="8"/>
      <c r="K49" s="8"/>
      <c r="L49" s="8"/>
      <c r="M49" s="8"/>
      <c r="N49" s="8"/>
      <c r="O49" s="8"/>
      <c r="P49" s="8"/>
      <c r="Q49" s="8"/>
      <c r="R49" s="8"/>
    </row>
    <row r="50" spans="1:18" x14ac:dyDescent="0.25">
      <c r="A50" s="8"/>
      <c r="B50" s="8"/>
      <c r="C50" s="8"/>
      <c r="D50" s="8"/>
      <c r="E50" s="8"/>
      <c r="F50" s="8"/>
      <c r="G50" s="8"/>
      <c r="H50" s="8"/>
      <c r="I50" s="8"/>
      <c r="J50" s="8"/>
      <c r="K50" s="8"/>
      <c r="L50" s="8"/>
      <c r="M50" s="8"/>
      <c r="N50" s="8"/>
      <c r="O50" s="8"/>
      <c r="P50" s="8"/>
      <c r="Q50" s="8"/>
      <c r="R50" s="8"/>
    </row>
    <row r="51" spans="1:18" x14ac:dyDescent="0.25">
      <c r="A51" s="8"/>
      <c r="B51" s="8"/>
      <c r="C51" s="8"/>
      <c r="D51" s="8"/>
      <c r="E51" s="8"/>
      <c r="F51" s="8"/>
      <c r="G51" s="8"/>
      <c r="H51" s="8"/>
      <c r="I51" s="8"/>
      <c r="J51" s="8"/>
      <c r="K51" s="8"/>
      <c r="L51" s="8"/>
      <c r="M51" s="8"/>
      <c r="N51" s="8"/>
      <c r="O51" s="8"/>
      <c r="P51" s="8"/>
      <c r="Q51" s="8"/>
      <c r="R51" s="8"/>
    </row>
    <row r="52" spans="1:18" x14ac:dyDescent="0.25">
      <c r="A52" s="8"/>
      <c r="B52" s="8"/>
      <c r="C52" s="8"/>
      <c r="D52" s="8"/>
      <c r="E52" s="8"/>
      <c r="F52" s="8"/>
      <c r="G52" s="8"/>
      <c r="H52" s="8"/>
      <c r="I52" s="8"/>
      <c r="J52" s="8"/>
      <c r="K52" s="8"/>
      <c r="L52" s="8"/>
      <c r="M52" s="8"/>
      <c r="N52" s="8"/>
      <c r="O52" s="8"/>
      <c r="P52" s="8"/>
      <c r="Q52" s="8"/>
      <c r="R52" s="8"/>
    </row>
    <row r="53" spans="1:18" x14ac:dyDescent="0.25">
      <c r="A53" s="8"/>
      <c r="B53" s="8"/>
      <c r="C53" s="8"/>
      <c r="D53" s="8"/>
      <c r="E53" s="8"/>
      <c r="F53" s="8"/>
      <c r="G53" s="8"/>
      <c r="H53" s="8"/>
      <c r="I53" s="8"/>
      <c r="J53" s="8"/>
      <c r="K53" s="8"/>
      <c r="L53" s="8"/>
      <c r="M53" s="8"/>
      <c r="N53" s="8"/>
      <c r="O53" s="8"/>
      <c r="P53" s="8"/>
      <c r="Q53" s="8"/>
      <c r="R53" s="8"/>
    </row>
    <row r="54" spans="1:18" x14ac:dyDescent="0.25">
      <c r="A54" s="8"/>
      <c r="B54" s="8"/>
      <c r="C54" s="8"/>
      <c r="D54" s="8"/>
      <c r="E54" s="8"/>
      <c r="F54" s="8"/>
      <c r="G54" s="8"/>
      <c r="H54" s="8"/>
      <c r="I54" s="8"/>
      <c r="J54" s="8"/>
      <c r="K54" s="8"/>
      <c r="L54" s="8"/>
      <c r="M54" s="8"/>
      <c r="N54" s="8"/>
      <c r="O54" s="8"/>
      <c r="P54" s="8"/>
      <c r="Q54" s="8"/>
      <c r="R54" s="8"/>
    </row>
    <row r="55" spans="1:18" x14ac:dyDescent="0.25">
      <c r="A55" s="8"/>
      <c r="B55" s="8"/>
      <c r="C55" s="8"/>
      <c r="D55" s="8"/>
      <c r="E55" s="8"/>
      <c r="F55" s="8"/>
      <c r="G55" s="8"/>
      <c r="H55" s="8"/>
      <c r="I55" s="8"/>
      <c r="J55" s="8"/>
      <c r="K55" s="8"/>
      <c r="L55" s="8"/>
      <c r="M55" s="8"/>
      <c r="N55" s="8"/>
      <c r="O55" s="8"/>
      <c r="P55" s="8"/>
      <c r="Q55" s="8"/>
      <c r="R55" s="8"/>
    </row>
    <row r="56" spans="1:18" x14ac:dyDescent="0.25">
      <c r="A56" s="8"/>
      <c r="B56" s="8"/>
      <c r="C56" s="8"/>
      <c r="D56" s="8"/>
      <c r="E56" s="8"/>
      <c r="F56" s="8"/>
      <c r="G56" s="8"/>
      <c r="H56" s="8"/>
      <c r="I56" s="8"/>
      <c r="J56" s="8"/>
      <c r="K56" s="8"/>
      <c r="L56" s="8"/>
      <c r="M56" s="8"/>
      <c r="N56" s="8"/>
      <c r="O56" s="8"/>
      <c r="P56" s="8"/>
      <c r="Q56" s="8"/>
      <c r="R56" s="8"/>
    </row>
    <row r="57" spans="1:18" x14ac:dyDescent="0.25">
      <c r="A57" s="8"/>
      <c r="B57" s="8"/>
      <c r="C57" s="8"/>
      <c r="D57" s="8"/>
      <c r="E57" s="8"/>
      <c r="F57" s="8"/>
      <c r="G57" s="8"/>
      <c r="H57" s="8"/>
      <c r="I57" s="8"/>
      <c r="J57" s="8"/>
      <c r="K57" s="8"/>
      <c r="L57" s="8"/>
      <c r="M57" s="8"/>
      <c r="N57" s="8"/>
      <c r="O57" s="8"/>
      <c r="P57" s="8"/>
      <c r="Q57" s="8"/>
      <c r="R57" s="8"/>
    </row>
    <row r="58" spans="1:18" x14ac:dyDescent="0.25">
      <c r="A58" s="8"/>
      <c r="B58" s="8"/>
      <c r="C58" s="8"/>
      <c r="D58" s="8"/>
      <c r="E58" s="8"/>
      <c r="F58" s="8"/>
      <c r="G58" s="8"/>
      <c r="H58" s="8"/>
      <c r="I58" s="8"/>
      <c r="J58" s="8"/>
      <c r="K58" s="8"/>
      <c r="L58" s="8"/>
      <c r="M58" s="8"/>
      <c r="N58" s="8"/>
      <c r="O58" s="8"/>
      <c r="P58" s="8"/>
      <c r="Q58" s="8"/>
      <c r="R58" s="8"/>
    </row>
    <row r="59" spans="1:18" x14ac:dyDescent="0.25">
      <c r="A59" s="8"/>
      <c r="B59" s="8"/>
      <c r="C59" s="8"/>
      <c r="D59" s="8"/>
      <c r="E59" s="8"/>
      <c r="F59" s="8"/>
      <c r="G59" s="8"/>
      <c r="H59" s="8"/>
      <c r="I59" s="8"/>
      <c r="J59" s="8"/>
      <c r="K59" s="8"/>
      <c r="L59" s="8"/>
      <c r="M59" s="8"/>
      <c r="N59" s="8"/>
      <c r="O59" s="8"/>
      <c r="P59" s="8"/>
      <c r="Q59" s="8"/>
      <c r="R59" s="8"/>
    </row>
    <row r="60" spans="1:18" x14ac:dyDescent="0.25">
      <c r="A60" s="8"/>
      <c r="B60" s="8"/>
      <c r="C60" s="8"/>
      <c r="D60" s="8"/>
      <c r="E60" s="8"/>
      <c r="F60" s="8"/>
      <c r="G60" s="8"/>
      <c r="H60" s="8"/>
      <c r="I60" s="8"/>
      <c r="J60" s="8"/>
      <c r="K60" s="8"/>
      <c r="L60" s="8"/>
      <c r="M60" s="8"/>
      <c r="N60" s="8"/>
      <c r="O60" s="8"/>
      <c r="P60" s="8"/>
      <c r="Q60" s="8"/>
      <c r="R60" s="8"/>
    </row>
    <row r="61" spans="1:18" x14ac:dyDescent="0.25">
      <c r="A61" s="8"/>
      <c r="B61" s="8"/>
      <c r="C61" s="8"/>
      <c r="D61" s="8"/>
      <c r="E61" s="8"/>
      <c r="F61" s="8"/>
      <c r="G61" s="8"/>
      <c r="H61" s="8"/>
      <c r="I61" s="8"/>
      <c r="J61" s="8"/>
      <c r="K61" s="8"/>
      <c r="L61" s="8"/>
      <c r="M61" s="8"/>
      <c r="N61" s="8"/>
      <c r="O61" s="8"/>
      <c r="P61" s="8"/>
      <c r="Q61" s="8"/>
      <c r="R61" s="8"/>
    </row>
    <row r="62" spans="1:18" x14ac:dyDescent="0.25">
      <c r="A62" s="8"/>
      <c r="B62" s="8"/>
      <c r="C62" s="8"/>
      <c r="D62" s="8"/>
      <c r="E62" s="8"/>
      <c r="F62" s="8"/>
      <c r="G62" s="8"/>
      <c r="H62" s="8"/>
      <c r="I62" s="8"/>
      <c r="J62" s="8"/>
      <c r="K62" s="8"/>
      <c r="L62" s="8"/>
      <c r="M62" s="8"/>
      <c r="N62" s="8"/>
      <c r="O62" s="8"/>
      <c r="P62" s="8"/>
      <c r="Q62" s="8"/>
      <c r="R62" s="8"/>
    </row>
    <row r="63" spans="1:18" x14ac:dyDescent="0.25">
      <c r="A63" s="8"/>
      <c r="B63" s="8"/>
      <c r="C63" s="8"/>
      <c r="D63" s="8"/>
      <c r="E63" s="8"/>
      <c r="F63" s="8"/>
      <c r="G63" s="8"/>
      <c r="H63" s="8"/>
      <c r="I63" s="8"/>
      <c r="J63" s="8"/>
      <c r="K63" s="8"/>
      <c r="L63" s="8"/>
      <c r="M63" s="8"/>
      <c r="N63" s="8"/>
      <c r="O63" s="8"/>
      <c r="P63" s="8"/>
      <c r="Q63" s="8"/>
      <c r="R63" s="8"/>
    </row>
    <row r="64" spans="1:18" x14ac:dyDescent="0.25">
      <c r="A64" s="8"/>
      <c r="B64" s="8"/>
      <c r="C64" s="8"/>
      <c r="D64" s="8"/>
      <c r="E64" s="8"/>
      <c r="F64" s="8"/>
      <c r="G64" s="8"/>
      <c r="H64" s="8"/>
      <c r="I64" s="8"/>
      <c r="J64" s="8"/>
      <c r="K64" s="8"/>
      <c r="L64" s="8"/>
      <c r="M64" s="8"/>
      <c r="N64" s="8"/>
      <c r="O64" s="8"/>
      <c r="P64" s="8"/>
      <c r="Q64" s="8"/>
      <c r="R64" s="8"/>
    </row>
    <row r="65" spans="1:18" x14ac:dyDescent="0.25">
      <c r="A65" s="8"/>
      <c r="B65" s="8"/>
      <c r="C65" s="8"/>
      <c r="D65" s="8"/>
      <c r="E65" s="8"/>
      <c r="F65" s="8"/>
      <c r="G65" s="8"/>
      <c r="H65" s="8"/>
      <c r="I65" s="8"/>
      <c r="J65" s="8"/>
      <c r="K65" s="8"/>
      <c r="L65" s="8"/>
      <c r="M65" s="8"/>
      <c r="N65" s="8"/>
      <c r="O65" s="8"/>
      <c r="P65" s="8"/>
      <c r="Q65" s="8"/>
      <c r="R65" s="8"/>
    </row>
    <row r="66" spans="1:18" x14ac:dyDescent="0.25">
      <c r="A66" s="8"/>
      <c r="B66" s="8"/>
      <c r="C66" s="8"/>
      <c r="D66" s="8"/>
      <c r="E66" s="8"/>
      <c r="F66" s="8"/>
      <c r="G66" s="8"/>
      <c r="H66" s="8"/>
      <c r="I66" s="8"/>
      <c r="J66" s="8"/>
      <c r="K66" s="8"/>
      <c r="L66" s="8"/>
      <c r="M66" s="8"/>
      <c r="N66" s="8"/>
      <c r="O66" s="8"/>
      <c r="P66" s="8"/>
      <c r="Q66" s="8"/>
      <c r="R66" s="8"/>
    </row>
    <row r="67" spans="1:18" x14ac:dyDescent="0.25">
      <c r="A67" s="8"/>
      <c r="B67" s="8"/>
      <c r="C67" s="8"/>
      <c r="D67" s="8"/>
      <c r="E67" s="8"/>
      <c r="F67" s="8"/>
      <c r="G67" s="8"/>
      <c r="H67" s="8"/>
      <c r="I67" s="8"/>
      <c r="J67" s="8"/>
      <c r="K67" s="8"/>
      <c r="L67" s="8"/>
      <c r="M67" s="8"/>
      <c r="N67" s="8"/>
      <c r="O67" s="8"/>
      <c r="P67" s="8"/>
      <c r="Q67" s="8"/>
      <c r="R67" s="8"/>
    </row>
    <row r="68" spans="1:18" x14ac:dyDescent="0.25">
      <c r="A68" s="8"/>
      <c r="B68" s="8"/>
      <c r="C68" s="8"/>
      <c r="D68" s="8"/>
      <c r="E68" s="8"/>
      <c r="F68" s="8"/>
      <c r="G68" s="8"/>
      <c r="H68" s="8"/>
      <c r="I68" s="8"/>
      <c r="J68" s="8"/>
      <c r="K68" s="8"/>
      <c r="L68" s="8"/>
      <c r="M68" s="8"/>
      <c r="N68" s="8"/>
      <c r="O68" s="8"/>
      <c r="P68" s="8"/>
      <c r="Q68" s="8"/>
      <c r="R68" s="8"/>
    </row>
    <row r="69" spans="1:18" x14ac:dyDescent="0.25">
      <c r="A69" s="8"/>
      <c r="B69" s="8"/>
      <c r="C69" s="8"/>
      <c r="D69" s="8"/>
      <c r="E69" s="8"/>
      <c r="F69" s="8"/>
      <c r="G69" s="8"/>
      <c r="H69" s="8"/>
      <c r="I69" s="8"/>
      <c r="J69" s="8"/>
      <c r="K69" s="8"/>
      <c r="L69" s="8"/>
      <c r="M69" s="8"/>
      <c r="N69" s="8"/>
      <c r="O69" s="8"/>
      <c r="P69" s="8"/>
      <c r="Q69" s="8"/>
      <c r="R69" s="8"/>
    </row>
    <row r="70" spans="1:18" x14ac:dyDescent="0.25">
      <c r="A70" s="8"/>
      <c r="B70" s="8"/>
      <c r="C70" s="8"/>
      <c r="D70" s="8"/>
      <c r="E70" s="8"/>
      <c r="F70" s="8"/>
      <c r="G70" s="8"/>
      <c r="H70" s="8"/>
      <c r="I70" s="8"/>
      <c r="J70" s="8"/>
      <c r="K70" s="8"/>
      <c r="L70" s="8"/>
      <c r="M70" s="8"/>
      <c r="N70" s="8"/>
      <c r="O70" s="8"/>
      <c r="P70" s="8"/>
      <c r="Q70" s="8"/>
      <c r="R70" s="8"/>
    </row>
    <row r="71" spans="1:18" x14ac:dyDescent="0.25">
      <c r="A71" s="8"/>
      <c r="B71" s="8"/>
      <c r="C71" s="8"/>
      <c r="D71" s="8"/>
      <c r="E71" s="8"/>
      <c r="F71" s="8"/>
      <c r="G71" s="8"/>
      <c r="H71" s="8"/>
      <c r="I71" s="8"/>
      <c r="J71" s="8"/>
      <c r="K71" s="8"/>
      <c r="L71" s="8"/>
      <c r="M71" s="8"/>
      <c r="N71" s="8"/>
      <c r="O71" s="8"/>
      <c r="P71" s="8"/>
      <c r="Q71" s="8"/>
      <c r="R71" s="8"/>
    </row>
    <row r="72" spans="1:18" x14ac:dyDescent="0.25">
      <c r="A72" s="8"/>
      <c r="B72" s="8"/>
      <c r="C72" s="8"/>
      <c r="D72" s="8"/>
      <c r="E72" s="8"/>
      <c r="F72" s="8"/>
      <c r="G72" s="8"/>
      <c r="H72" s="8"/>
      <c r="I72" s="8"/>
      <c r="J72" s="8"/>
      <c r="K72" s="8"/>
      <c r="L72" s="8"/>
      <c r="M72" s="8"/>
      <c r="N72" s="8"/>
      <c r="O72" s="8"/>
      <c r="P72" s="8"/>
      <c r="Q72" s="8"/>
      <c r="R72" s="8"/>
    </row>
    <row r="73" spans="1:18" x14ac:dyDescent="0.25">
      <c r="A73" s="8"/>
      <c r="B73" s="8"/>
      <c r="C73" s="8"/>
      <c r="D73" s="8"/>
      <c r="E73" s="8"/>
      <c r="F73" s="8"/>
      <c r="G73" s="8"/>
      <c r="H73" s="8"/>
      <c r="I73" s="8"/>
      <c r="J73" s="8"/>
      <c r="K73" s="8"/>
      <c r="L73" s="8"/>
      <c r="M73" s="8"/>
      <c r="N73" s="8"/>
      <c r="O73" s="8"/>
      <c r="P73" s="8"/>
      <c r="Q73" s="8"/>
      <c r="R73" s="8"/>
    </row>
    <row r="74" spans="1:18" x14ac:dyDescent="0.25">
      <c r="A74" s="8"/>
      <c r="B74" s="8"/>
      <c r="C74" s="8"/>
      <c r="D74" s="8"/>
      <c r="E74" s="8"/>
      <c r="F74" s="8"/>
      <c r="G74" s="8"/>
      <c r="H74" s="8"/>
      <c r="I74" s="8"/>
      <c r="J74" s="8"/>
      <c r="K74" s="8"/>
      <c r="L74" s="8"/>
      <c r="M74" s="8"/>
      <c r="N74" s="8"/>
      <c r="O74" s="8"/>
      <c r="P74" s="8"/>
      <c r="Q74" s="8"/>
      <c r="R74" s="8"/>
    </row>
    <row r="75" spans="1:18" x14ac:dyDescent="0.25">
      <c r="A75" s="8"/>
      <c r="B75" s="8"/>
      <c r="C75" s="8"/>
      <c r="D75" s="8"/>
      <c r="E75" s="8"/>
      <c r="F75" s="8"/>
      <c r="G75" s="8"/>
      <c r="H75" s="8"/>
      <c r="I75" s="8"/>
      <c r="J75" s="8"/>
      <c r="K75" s="8"/>
      <c r="L75" s="8"/>
      <c r="M75" s="8"/>
      <c r="N75" s="8"/>
      <c r="O75" s="8"/>
      <c r="P75" s="8"/>
      <c r="Q75" s="8"/>
      <c r="R75" s="8"/>
    </row>
    <row r="76" spans="1:18" x14ac:dyDescent="0.25">
      <c r="A76" s="8"/>
      <c r="B76" s="8"/>
      <c r="C76" s="8"/>
      <c r="D76" s="8"/>
      <c r="E76" s="8"/>
      <c r="F76" s="8"/>
      <c r="G76" s="8"/>
      <c r="H76" s="8"/>
      <c r="I76" s="8"/>
      <c r="J76" s="8"/>
      <c r="K76" s="8"/>
      <c r="L76" s="8"/>
      <c r="M76" s="8"/>
      <c r="N76" s="8"/>
      <c r="O76" s="8"/>
      <c r="P76" s="8"/>
      <c r="Q76" s="8"/>
      <c r="R76" s="8"/>
    </row>
    <row r="77" spans="1:18" x14ac:dyDescent="0.25">
      <c r="A77" s="8"/>
      <c r="B77" s="8"/>
      <c r="C77" s="8"/>
      <c r="D77" s="8"/>
      <c r="E77" s="8"/>
      <c r="F77" s="8"/>
      <c r="G77" s="8"/>
      <c r="H77" s="8"/>
      <c r="I77" s="8"/>
      <c r="J77" s="8"/>
      <c r="K77" s="8"/>
      <c r="L77" s="8"/>
      <c r="M77" s="8"/>
      <c r="N77" s="8"/>
      <c r="O77" s="8"/>
      <c r="P77" s="8"/>
      <c r="Q77" s="8"/>
      <c r="R77" s="8"/>
    </row>
  </sheetData>
  <sheetProtection algorithmName="SHA-512" hashValue="HBTj/G5qpOEP9Ku7XAB3CpMBE8AD+1Ph+ZiRETYFptKdIlWbNwojeXxJwiuChyFmdMlwx5gzd+dNJQ4c/PZV5w==" saltValue="I9grG/fDbu194Q8BlKvTOQ==" spinCount="100000" sheet="1" objects="1" scenarios="1"/>
  <mergeCells count="1">
    <mergeCell ref="A1:V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Main Calc</vt:lpstr>
      <vt:lpstr>Do NOT Touch</vt:lpstr>
      <vt:lpstr>DISCLAIMER</vt:lpstr>
    </vt:vector>
  </TitlesOfParts>
  <Company>Texas Instruments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Kasparian, Hrag</dc:creator>
  <cp:lastModifiedBy>Kasparian, Hrag</cp:lastModifiedBy>
  <dcterms:created xsi:type="dcterms:W3CDTF">2022-01-13T00:58:18Z</dcterms:created>
  <dcterms:modified xsi:type="dcterms:W3CDTF">2024-04-12T21:15:01Z</dcterms:modified>
</cp:coreProperties>
</file>