
<file path=[Content_Types].xml><?xml version="1.0" encoding="utf-8"?>
<Types xmlns="http://schemas.openxmlformats.org/package/2006/content-types">
  <Default Extension="png" ContentType="image/png"/>
  <Default Extension="bin" ContentType="application/vnd.openxmlformats-officedocument.spreadsheetml.printerSettings"/>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C:\Users\a0507318\Documents\"/>
    </mc:Choice>
  </mc:AlternateContent>
  <xr:revisionPtr revIDLastSave="0" documentId="13_ncr:1_{85A64DDD-EB4C-498A-9679-35954AE59112}" xr6:coauthVersionLast="36" xr6:coauthVersionMax="36" xr10:uidLastSave="{00000000-0000-0000-0000-000000000000}"/>
  <bookViews>
    <workbookView xWindow="0" yWindow="0" windowWidth="14370" windowHeight="7290" activeTab="1" xr2:uid="{33497AB0-E918-42BC-8F4B-FE002C511D96}"/>
  </bookViews>
  <sheets>
    <sheet name="Table of Contents" sheetId="7" r:id="rId1"/>
    <sheet name="Error Tool" sheetId="4" r:id="rId2"/>
    <sheet name="Temp Delta" sheetId="6" state="hidden" r:id="rId3"/>
    <sheet name="TMCS Parametric Table" sheetId="2" r:id="rId4"/>
    <sheet name="About" sheetId="8" r:id="rId5"/>
    <sheet name="Help" sheetId="9" r:id="rId6"/>
  </sheets>
  <definedNames>
    <definedName name="BEXT__uT">'Error Tool'!$I$8</definedName>
    <definedName name="CMFR_2">'Error Tool'!$D$41</definedName>
    <definedName name="CMFR_3">'Error Tool'!$E$41</definedName>
    <definedName name="CMFR_mA_mT">'Error Tool'!$C$41</definedName>
    <definedName name="CMRR_2">'Error Tool'!$D$40</definedName>
    <definedName name="CMRR_3">'Error Tool'!$E$40</definedName>
    <definedName name="CMRR_Error">'Error Tool'!$C$52</definedName>
    <definedName name="CMRR_Error_2">'Error Tool'!$D$52</definedName>
    <definedName name="CMRR_Error_3">'Error Tool'!$E$52</definedName>
    <definedName name="CMRR_uA_V">'Error Tool'!$C$40</definedName>
    <definedName name="Dataheet_Vs">'Error Tool'!$C$42</definedName>
    <definedName name="Datasheet_Vs_2">'Error Tool'!$D$42</definedName>
    <definedName name="Datasheet_Vs_3">'Error Tool'!$E$42</definedName>
    <definedName name="External_Field_Error">'Error Tool'!$C$53</definedName>
    <definedName name="External_Field_error_2">'Error Tool'!$D$53</definedName>
    <definedName name="external_field_error_3">'Error Tool'!$E$53</definedName>
    <definedName name="G">'Error Tool'!$C$45</definedName>
    <definedName name="G_2">'Error Tool'!$D$45</definedName>
    <definedName name="G_3">'Error Tool'!$E$45</definedName>
    <definedName name="IIN__A">'Error Tool'!$I$9</definedName>
    <definedName name="Input_Offset_Error">'Error Tool'!$C$49</definedName>
    <definedName name="Input_Offset_Error__T0">'Error Tool'!$C$50</definedName>
    <definedName name="Input_Offset_Error_2">'Error Tool'!$D$49</definedName>
    <definedName name="input_offset_error_3">'Error Tool'!$E$49</definedName>
    <definedName name="Input_Offset_Error_T02">'Error Tool'!$D$50</definedName>
    <definedName name="Input_Offset_Error_T03">'Error Tool'!$E$50</definedName>
    <definedName name="Lifetime_Offset_Error__mA">'Error Tool'!$C$35</definedName>
    <definedName name="Lifetime_offset_error_2">'Error Tool'!$D$35</definedName>
    <definedName name="Lifetime_offset_error_3">'Error Tool'!$E$35</definedName>
    <definedName name="Max_Temp_C">'Error Tool'!$I$11</definedName>
    <definedName name="Max_Temp_Delta">'Temp Delta'!$B$4</definedName>
    <definedName name="Max_VCM">'Error Tool'!$I$7</definedName>
    <definedName name="Min_Temp_C">'Error Tool'!$I$10</definedName>
    <definedName name="Nonlinearity_Error">'Error Tool'!$C$56</definedName>
    <definedName name="nonlinearity_error_2">'Error Tool'!$D$56</definedName>
    <definedName name="nonlinearity_error_3">'Error Tool'!$E$56</definedName>
    <definedName name="Output_Offset_Drift__uV_C">'Error Tool'!$C$34</definedName>
    <definedName name="PSRR__mA_V">'Error Tool'!$C$39</definedName>
    <definedName name="PSRR_2">'Error Tool'!$D$39</definedName>
    <definedName name="PSRR_3">'Error Tool'!$E$39</definedName>
    <definedName name="PSRR_Error">'Error Tool'!$C$51</definedName>
    <definedName name="PSRR_Error_2">'Error Tool'!$D$51</definedName>
    <definedName name="PSRR_error_3">'Error Tool'!$E$51</definedName>
    <definedName name="RVRR__mV_V">'Error Tool'!$C$43</definedName>
    <definedName name="RVRR_2">'Error Tool'!$D$43</definedName>
    <definedName name="RVRR_3">'Error Tool'!$E$43</definedName>
    <definedName name="Sensitivity_Drift_2">'Error Tool'!$D$31</definedName>
    <definedName name="Sensitivity_Drift_3">'Error Tool'!$E$31</definedName>
    <definedName name="Sensitivity_Drift_ppm_c">'Error Tool'!$C$31</definedName>
    <definedName name="Sensitivity_Error">'Error Tool'!$C$54</definedName>
    <definedName name="Sensitivity_Error__T0">'Error Tool'!$C$55</definedName>
    <definedName name="Sensitivity_error_2">'Error Tool'!$D$54</definedName>
    <definedName name="Sensitivity_Error_25C">'Error Tool'!$C$29</definedName>
    <definedName name="Sensitivity_Error_25C_2">'Error Tool'!$D$29</definedName>
    <definedName name="Sensitivity_Error_25C_3">'Error Tool'!$E$29</definedName>
    <definedName name="sensitivity_error_3">'Error Tool'!$E$54</definedName>
    <definedName name="Sensitivity_Error_T02">'Error Tool'!$D$55</definedName>
    <definedName name="Sensitivity_Error_T03">'Error Tool'!$E$55</definedName>
    <definedName name="Sensitivity_lifetime_2">'Error Tool'!$D$32</definedName>
    <definedName name="Sensitivity_lifetime_3">'Error Tool'!$E$32</definedName>
    <definedName name="Sensitivity_Lifetime_Error_max">'Error Tool'!$C$32</definedName>
    <definedName name="Sensitivity_mV_A">'Error Tool'!$C$14</definedName>
    <definedName name="Sensitivity_mV_A_2">'Error Tool'!$D$14</definedName>
    <definedName name="Sensitivity_mV_A_3">'Error Tool'!$E$14</definedName>
    <definedName name="Voe_25C_mV">'Error Tool'!$C$33</definedName>
    <definedName name="Voe_25C_mV_2">'Error Tool'!$D$33</definedName>
    <definedName name="Voe_25C_mV_3">'Error Tool'!$E$33</definedName>
    <definedName name="Voe_drift_2">'Error Tool'!$D$34</definedName>
    <definedName name="Voe_drift_3">'Error Tool'!$E$34</definedName>
    <definedName name="Voe_drift_uV_C">'Error Tool'!$C$34</definedName>
    <definedName name="Vref">'Error Tool'!$C$44</definedName>
    <definedName name="Vref_2">'Error Tool'!$D$44</definedName>
    <definedName name="Vref_3">'Error Tool'!$E$44</definedName>
    <definedName name="Vref_error__1100_only">'Error Tool'!$C$57</definedName>
    <definedName name="vref_error_2">'Error Tool'!$D$57</definedName>
    <definedName name="vref_error_3">'Error Tool'!$E$57</definedName>
    <definedName name="Vs">'Error Tool'!#REF!</definedName>
    <definedName name="Vs_1">'Error Tool'!$C$10</definedName>
    <definedName name="Vs_2">'Error Tool'!$D$10</definedName>
    <definedName name="Vs_3">'Error Tool'!$E$10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7" i="4" l="1"/>
  <c r="D47" i="4"/>
  <c r="C47" i="4"/>
  <c r="C36" i="4"/>
  <c r="AJ4" i="2"/>
  <c r="AJ5" i="2"/>
  <c r="AJ6" i="2"/>
  <c r="AJ7" i="2"/>
  <c r="AJ8" i="2"/>
  <c r="AJ9" i="2"/>
  <c r="AJ10" i="2"/>
  <c r="AJ11" i="2"/>
  <c r="AJ12" i="2"/>
  <c r="AJ13" i="2"/>
  <c r="AJ14" i="2"/>
  <c r="AJ15" i="2"/>
  <c r="AJ16" i="2"/>
  <c r="AJ17" i="2"/>
  <c r="AJ18" i="2"/>
  <c r="AJ19" i="2"/>
  <c r="AJ20" i="2"/>
  <c r="AJ21" i="2"/>
  <c r="AJ22" i="2"/>
  <c r="AJ23" i="2"/>
  <c r="AJ24" i="2"/>
  <c r="AJ25" i="2"/>
  <c r="AJ26" i="2"/>
  <c r="AJ27" i="2"/>
  <c r="AJ28" i="2"/>
  <c r="AJ29" i="2"/>
  <c r="AJ30" i="2"/>
  <c r="AJ31" i="2"/>
  <c r="AJ32" i="2"/>
  <c r="AJ33" i="2"/>
  <c r="AJ34" i="2"/>
  <c r="AJ35" i="2"/>
  <c r="AJ36" i="2"/>
  <c r="AJ37" i="2"/>
  <c r="AJ38" i="2"/>
  <c r="AJ39" i="2"/>
  <c r="AJ40" i="2"/>
  <c r="AJ41" i="2"/>
  <c r="AJ42" i="2"/>
  <c r="AJ43" i="2"/>
  <c r="AJ44" i="2"/>
  <c r="AJ45" i="2"/>
  <c r="AJ46" i="2"/>
  <c r="AJ47" i="2"/>
  <c r="AJ48" i="2"/>
  <c r="AJ49" i="2"/>
  <c r="AJ50" i="2"/>
  <c r="AJ51" i="2"/>
  <c r="AJ52" i="2"/>
  <c r="AJ53" i="2"/>
  <c r="AJ54" i="2"/>
  <c r="AJ55" i="2"/>
  <c r="AJ56" i="2"/>
  <c r="AJ57" i="2"/>
  <c r="AJ58" i="2"/>
  <c r="AJ59" i="2"/>
  <c r="AJ60" i="2"/>
  <c r="AJ61" i="2"/>
  <c r="AJ62" i="2"/>
  <c r="AJ63" i="2"/>
  <c r="AJ64" i="2"/>
  <c r="AJ65" i="2"/>
  <c r="AJ66" i="2"/>
  <c r="AJ67" i="2"/>
  <c r="AJ68" i="2"/>
  <c r="AJ69" i="2"/>
  <c r="AJ70" i="2"/>
  <c r="AJ71" i="2"/>
  <c r="AJ72" i="2"/>
  <c r="AJ73" i="2"/>
  <c r="AJ74" i="2"/>
  <c r="AJ75" i="2"/>
  <c r="AJ76" i="2"/>
  <c r="AJ77" i="2"/>
  <c r="AJ78" i="2"/>
  <c r="AJ79" i="2"/>
  <c r="AJ80" i="2"/>
  <c r="AJ81" i="2"/>
  <c r="AJ82" i="2"/>
  <c r="AJ83" i="2"/>
  <c r="AJ84" i="2"/>
  <c r="AJ85" i="2"/>
  <c r="AJ86" i="2"/>
  <c r="AJ87" i="2"/>
  <c r="AJ88" i="2"/>
  <c r="AJ89" i="2"/>
  <c r="AJ90" i="2"/>
  <c r="AJ91" i="2"/>
  <c r="AJ92" i="2"/>
  <c r="AJ93" i="2"/>
  <c r="AJ94" i="2"/>
  <c r="AJ95" i="2"/>
  <c r="AJ96" i="2"/>
  <c r="AJ97" i="2"/>
  <c r="AJ98" i="2"/>
  <c r="AJ99" i="2"/>
  <c r="AJ100" i="2"/>
  <c r="AJ101" i="2"/>
  <c r="AJ102" i="2"/>
  <c r="AJ103" i="2"/>
  <c r="AJ104" i="2"/>
  <c r="AJ105" i="2"/>
  <c r="AJ106" i="2"/>
  <c r="AJ107" i="2"/>
  <c r="AJ108" i="2"/>
  <c r="AJ109" i="2"/>
  <c r="AJ110" i="2"/>
  <c r="AJ111" i="2"/>
  <c r="AJ112" i="2"/>
  <c r="AJ113" i="2"/>
  <c r="AJ114" i="2"/>
  <c r="AJ115" i="2"/>
  <c r="AJ116" i="2"/>
  <c r="AJ117" i="2"/>
  <c r="AJ118" i="2"/>
  <c r="AJ119" i="2"/>
  <c r="AJ120" i="2"/>
  <c r="AJ121" i="2"/>
  <c r="AJ122" i="2"/>
  <c r="AJ123" i="2"/>
  <c r="AJ124" i="2"/>
  <c r="AJ125" i="2"/>
  <c r="AJ126" i="2"/>
  <c r="AJ127" i="2"/>
  <c r="AJ128" i="2"/>
  <c r="AJ129" i="2"/>
  <c r="AJ130" i="2"/>
  <c r="AJ131" i="2"/>
  <c r="AJ132" i="2"/>
  <c r="AJ133" i="2"/>
  <c r="AJ134" i="2"/>
  <c r="AJ135" i="2"/>
  <c r="AJ136" i="2"/>
  <c r="AJ137" i="2"/>
  <c r="AJ138" i="2"/>
  <c r="AJ139" i="2"/>
  <c r="AJ140" i="2"/>
  <c r="AJ141" i="2"/>
  <c r="AJ142" i="2"/>
  <c r="AJ143" i="2"/>
  <c r="AJ144" i="2"/>
  <c r="AJ145" i="2"/>
  <c r="AJ146" i="2"/>
  <c r="AJ147" i="2"/>
  <c r="AJ148" i="2"/>
  <c r="AJ149" i="2"/>
  <c r="AJ150" i="2"/>
  <c r="AJ151" i="2"/>
  <c r="AJ152" i="2"/>
  <c r="AJ153" i="2"/>
  <c r="AJ154" i="2"/>
  <c r="AJ155" i="2"/>
  <c r="AJ156" i="2"/>
  <c r="AJ157" i="2"/>
  <c r="AJ158" i="2"/>
  <c r="AJ159" i="2"/>
  <c r="AJ160" i="2"/>
  <c r="AJ161" i="2"/>
  <c r="AJ162" i="2"/>
  <c r="AJ163" i="2"/>
  <c r="AJ164" i="2"/>
  <c r="AJ165" i="2"/>
  <c r="AJ166" i="2"/>
  <c r="AJ167" i="2"/>
  <c r="AJ168" i="2"/>
  <c r="AJ169" i="2"/>
  <c r="AJ170" i="2"/>
  <c r="AJ171" i="2"/>
  <c r="AJ172" i="2"/>
  <c r="AJ173" i="2"/>
  <c r="AJ174" i="2"/>
  <c r="AJ175" i="2"/>
  <c r="AJ176" i="2"/>
  <c r="AJ177" i="2"/>
  <c r="AJ178" i="2"/>
  <c r="AJ179" i="2"/>
  <c r="AJ180" i="2"/>
  <c r="AJ181" i="2"/>
  <c r="AJ182" i="2"/>
  <c r="AJ183" i="2"/>
  <c r="AJ184" i="2"/>
  <c r="AJ185" i="2"/>
  <c r="AJ186" i="2"/>
  <c r="AJ187" i="2"/>
  <c r="AJ188" i="2"/>
  <c r="AJ189" i="2"/>
  <c r="AJ190" i="2"/>
  <c r="AJ191" i="2"/>
  <c r="AJ192" i="2"/>
  <c r="AJ193" i="2"/>
  <c r="AJ194" i="2"/>
  <c r="AJ195" i="2"/>
  <c r="AJ196" i="2"/>
  <c r="AJ197" i="2"/>
  <c r="AJ198" i="2"/>
  <c r="AJ199" i="2"/>
  <c r="AJ200" i="2"/>
  <c r="AJ201" i="2"/>
  <c r="AJ202" i="2"/>
  <c r="AJ203" i="2"/>
  <c r="AJ204" i="2"/>
  <c r="AJ205" i="2"/>
  <c r="AJ206" i="2"/>
  <c r="AJ207" i="2"/>
  <c r="AJ208" i="2"/>
  <c r="AJ209" i="2"/>
  <c r="AJ210" i="2"/>
  <c r="AJ211" i="2"/>
  <c r="AJ212" i="2"/>
  <c r="AJ213" i="2"/>
  <c r="AJ214" i="2"/>
  <c r="AJ215" i="2"/>
  <c r="AJ216" i="2"/>
  <c r="AJ217" i="2"/>
  <c r="AJ218" i="2"/>
  <c r="AJ219" i="2"/>
  <c r="AJ220" i="2"/>
  <c r="AJ221" i="2"/>
  <c r="AJ222" i="2"/>
  <c r="AJ223" i="2"/>
  <c r="AJ224" i="2"/>
  <c r="AJ225" i="2"/>
  <c r="AJ226" i="2"/>
  <c r="AJ227" i="2"/>
  <c r="AJ228" i="2"/>
  <c r="AJ229" i="2"/>
  <c r="AJ230" i="2"/>
  <c r="AJ231" i="2"/>
  <c r="AJ232" i="2"/>
  <c r="AJ233" i="2"/>
  <c r="AJ234" i="2"/>
  <c r="AJ235" i="2"/>
  <c r="AJ236" i="2"/>
  <c r="AJ237" i="2"/>
  <c r="AJ238" i="2"/>
  <c r="AJ239" i="2"/>
  <c r="AJ240" i="2"/>
  <c r="AJ241" i="2"/>
  <c r="AJ242" i="2"/>
  <c r="AJ243" i="2"/>
  <c r="AJ244" i="2"/>
  <c r="AJ245" i="2"/>
  <c r="AJ246" i="2"/>
  <c r="AJ247" i="2"/>
  <c r="AJ248" i="2"/>
  <c r="AJ249" i="2"/>
  <c r="AJ250" i="2"/>
  <c r="AJ251" i="2"/>
  <c r="AJ252" i="2"/>
  <c r="AJ253" i="2"/>
  <c r="AJ254" i="2"/>
  <c r="AJ255" i="2"/>
  <c r="AJ256" i="2"/>
  <c r="AJ257" i="2"/>
  <c r="AJ258" i="2"/>
  <c r="AJ259" i="2"/>
  <c r="AJ260" i="2"/>
  <c r="AJ261" i="2"/>
  <c r="AJ262" i="2"/>
  <c r="AJ263" i="2"/>
  <c r="AJ264" i="2"/>
  <c r="AJ265" i="2"/>
  <c r="AJ266" i="2"/>
  <c r="AJ267" i="2"/>
  <c r="AJ268" i="2"/>
  <c r="AJ269" i="2"/>
  <c r="AJ270" i="2"/>
  <c r="AJ271" i="2"/>
  <c r="AJ272" i="2"/>
  <c r="AJ273" i="2"/>
  <c r="AJ274" i="2"/>
  <c r="AJ275" i="2"/>
  <c r="AJ276" i="2"/>
  <c r="AJ277" i="2"/>
  <c r="AJ278" i="2"/>
  <c r="AJ279" i="2"/>
  <c r="AJ280" i="2"/>
  <c r="AJ281" i="2"/>
  <c r="AJ282" i="2"/>
  <c r="AJ283" i="2"/>
  <c r="AJ284" i="2"/>
  <c r="AJ285" i="2"/>
  <c r="AJ286" i="2"/>
  <c r="AJ287" i="2"/>
  <c r="AJ288" i="2"/>
  <c r="AJ289" i="2"/>
  <c r="AJ290" i="2"/>
  <c r="AJ291" i="2"/>
  <c r="AJ292" i="2"/>
  <c r="AJ293" i="2"/>
  <c r="AJ294" i="2"/>
  <c r="AJ295" i="2"/>
  <c r="AJ296" i="2"/>
  <c r="AJ297" i="2"/>
  <c r="AJ298" i="2"/>
  <c r="AJ299" i="2"/>
  <c r="AJ300" i="2"/>
  <c r="AJ301" i="2"/>
  <c r="AJ302" i="2"/>
  <c r="AJ303" i="2"/>
  <c r="AJ304" i="2"/>
  <c r="AJ305" i="2"/>
  <c r="AJ306" i="2"/>
  <c r="AJ307" i="2"/>
  <c r="AJ308" i="2"/>
  <c r="AJ309" i="2"/>
  <c r="AJ310" i="2"/>
  <c r="AJ311" i="2"/>
  <c r="AJ312" i="2"/>
  <c r="AJ3" i="2"/>
  <c r="BI4" i="4" l="1"/>
  <c r="BI5" i="4" s="1"/>
  <c r="AE4" i="4"/>
  <c r="AE5" i="4" s="1"/>
  <c r="BT4" i="4"/>
  <c r="BT3" i="4"/>
  <c r="AT4" i="4"/>
  <c r="AT5" i="4" s="1"/>
  <c r="AT6" i="4" s="1"/>
  <c r="AT7" i="4" s="1"/>
  <c r="AT8" i="4" s="1"/>
  <c r="AT9" i="4" s="1"/>
  <c r="AT10" i="4" s="1"/>
  <c r="BT5" i="4" l="1"/>
  <c r="BI6" i="4"/>
  <c r="AE6" i="4"/>
  <c r="AT11" i="4"/>
  <c r="BI7" i="4" l="1"/>
  <c r="BT6" i="4"/>
  <c r="AE7" i="4"/>
  <c r="AT12" i="4"/>
  <c r="E44" i="4"/>
  <c r="D44" i="4"/>
  <c r="C44" i="4"/>
  <c r="E43" i="4"/>
  <c r="D43" i="4"/>
  <c r="C43" i="4"/>
  <c r="BT7" i="4" l="1"/>
  <c r="BI8" i="4"/>
  <c r="AE8" i="4"/>
  <c r="AT13" i="4"/>
  <c r="AT14" i="4" s="1"/>
  <c r="AT15" i="4" s="1"/>
  <c r="AT16" i="4" s="1"/>
  <c r="AT17" i="4" s="1"/>
  <c r="AT18" i="4" s="1"/>
  <c r="AT19" i="4" s="1"/>
  <c r="AT20" i="4" s="1"/>
  <c r="AT21" i="4" s="1"/>
  <c r="C13" i="4"/>
  <c r="S1" i="4" l="1"/>
  <c r="W1" i="4" s="1"/>
  <c r="P3" i="4" s="1"/>
  <c r="P4" i="4" s="1"/>
  <c r="P5" i="4" s="1"/>
  <c r="P6" i="4" s="1"/>
  <c r="P7" i="4" s="1"/>
  <c r="P8" i="4" s="1"/>
  <c r="P9" i="4" s="1"/>
  <c r="P10" i="4" s="1"/>
  <c r="P11" i="4" s="1"/>
  <c r="P12" i="4" s="1"/>
  <c r="P13" i="4" s="1"/>
  <c r="P14" i="4" s="1"/>
  <c r="P15" i="4" s="1"/>
  <c r="P16" i="4" s="1"/>
  <c r="P17" i="4" s="1"/>
  <c r="P18" i="4" s="1"/>
  <c r="P19" i="4" s="1"/>
  <c r="P20" i="4" s="1"/>
  <c r="P21" i="4" s="1"/>
  <c r="P22" i="4" s="1"/>
  <c r="P23" i="4" s="1"/>
  <c r="P24" i="4" s="1"/>
  <c r="P25" i="4" s="1"/>
  <c r="P26" i="4" s="1"/>
  <c r="P27" i="4" s="1"/>
  <c r="P28" i="4" s="1"/>
  <c r="P29" i="4" s="1"/>
  <c r="P30" i="4" s="1"/>
  <c r="P31" i="4" s="1"/>
  <c r="P32" i="4" s="1"/>
  <c r="P33" i="4" s="1"/>
  <c r="P34" i="4" s="1"/>
  <c r="P35" i="4" s="1"/>
  <c r="P36" i="4" s="1"/>
  <c r="P37" i="4" s="1"/>
  <c r="P38" i="4" s="1"/>
  <c r="P39" i="4" s="1"/>
  <c r="P40" i="4" s="1"/>
  <c r="P41" i="4" s="1"/>
  <c r="P42" i="4" s="1"/>
  <c r="P43" i="4" s="1"/>
  <c r="P44" i="4" s="1"/>
  <c r="P45" i="4" s="1"/>
  <c r="P46" i="4" s="1"/>
  <c r="P47" i="4" s="1"/>
  <c r="P48" i="4" s="1"/>
  <c r="P49" i="4" s="1"/>
  <c r="AH1" i="4"/>
  <c r="BI9" i="4"/>
  <c r="BT8" i="4"/>
  <c r="AE9" i="4"/>
  <c r="BI10" i="4" l="1"/>
  <c r="BT9" i="4"/>
  <c r="AE10" i="4"/>
  <c r="P50" i="4"/>
  <c r="C14" i="4"/>
  <c r="D46" i="4"/>
  <c r="E46" i="4"/>
  <c r="C46" i="4"/>
  <c r="C42" i="4"/>
  <c r="A3" i="6"/>
  <c r="A2" i="6"/>
  <c r="AP16" i="4" l="1"/>
  <c r="AP160" i="4"/>
  <c r="AP89" i="4"/>
  <c r="AP18" i="4"/>
  <c r="AP162" i="4"/>
  <c r="AP91" i="4"/>
  <c r="AP182" i="4"/>
  <c r="AP128" i="4"/>
  <c r="AP72" i="4"/>
  <c r="AP86" i="4"/>
  <c r="AP105" i="4"/>
  <c r="AP179" i="4"/>
  <c r="AP74" i="4"/>
  <c r="AP82" i="4"/>
  <c r="AP11" i="4"/>
  <c r="AP36" i="4"/>
  <c r="AP109" i="4"/>
  <c r="AP75" i="4"/>
  <c r="AA11" i="4"/>
  <c r="AA36" i="4"/>
  <c r="AA26" i="4"/>
  <c r="AP28" i="4"/>
  <c r="AP172" i="4"/>
  <c r="AP101" i="4"/>
  <c r="AP30" i="4"/>
  <c r="AP174" i="4"/>
  <c r="AP40" i="4"/>
  <c r="AP184" i="4"/>
  <c r="AP113" i="4"/>
  <c r="AP42" i="4"/>
  <c r="AP186" i="4"/>
  <c r="AP115" i="4"/>
  <c r="AP8" i="4"/>
  <c r="AP152" i="4"/>
  <c r="AP168" i="4"/>
  <c r="AP170" i="4"/>
  <c r="AP129" i="4"/>
  <c r="AP144" i="4"/>
  <c r="AP158" i="4"/>
  <c r="AP106" i="4"/>
  <c r="AP59" i="4"/>
  <c r="AP60" i="4"/>
  <c r="AP181" i="4"/>
  <c r="AP123" i="4"/>
  <c r="AP64" i="4"/>
  <c r="AP208" i="4"/>
  <c r="AP137" i="4"/>
  <c r="AP66" i="4"/>
  <c r="AP210" i="4"/>
  <c r="AP139" i="4"/>
  <c r="AP32" i="4"/>
  <c r="AP176" i="4"/>
  <c r="AP25" i="4"/>
  <c r="AP9" i="4"/>
  <c r="AP153" i="4"/>
  <c r="AP13" i="4"/>
  <c r="AP87" i="4"/>
  <c r="AP130" i="4"/>
  <c r="AP83" i="4"/>
  <c r="AP96" i="4"/>
  <c r="AP98" i="4"/>
  <c r="AP147" i="4"/>
  <c r="AA25" i="4"/>
  <c r="AA17" i="4"/>
  <c r="AA27" i="4"/>
  <c r="AA32" i="4"/>
  <c r="AP185" i="4"/>
  <c r="AP178" i="4"/>
  <c r="AA28" i="4"/>
  <c r="AA30" i="4"/>
  <c r="AP53" i="4"/>
  <c r="AP69" i="4"/>
  <c r="AP190" i="4"/>
  <c r="AP39" i="4"/>
  <c r="AP76" i="4"/>
  <c r="AP5" i="4"/>
  <c r="AP149" i="4"/>
  <c r="AP78" i="4"/>
  <c r="AP7" i="4"/>
  <c r="AP151" i="4"/>
  <c r="AP44" i="4"/>
  <c r="AP188" i="4"/>
  <c r="AP85" i="4"/>
  <c r="AP21" i="4"/>
  <c r="AP165" i="4"/>
  <c r="AP49" i="4"/>
  <c r="AP195" i="4"/>
  <c r="AP142" i="4"/>
  <c r="AP95" i="4"/>
  <c r="AP108" i="4"/>
  <c r="AP146" i="4"/>
  <c r="AP159" i="4"/>
  <c r="AA37" i="4"/>
  <c r="AA41" i="4"/>
  <c r="AA39" i="4"/>
  <c r="AA7" i="4"/>
  <c r="AA31" i="4"/>
  <c r="AA8" i="4"/>
  <c r="AA33" i="4"/>
  <c r="AP112" i="4"/>
  <c r="AP35" i="4"/>
  <c r="AP201" i="4"/>
  <c r="AP167" i="4"/>
  <c r="AA10" i="4"/>
  <c r="AA5" i="4"/>
  <c r="AP197" i="4"/>
  <c r="AP14" i="4"/>
  <c r="AP46" i="4"/>
  <c r="AP204" i="4"/>
  <c r="AP88" i="4"/>
  <c r="AP17" i="4"/>
  <c r="AP161" i="4"/>
  <c r="AP90" i="4"/>
  <c r="AP19" i="4"/>
  <c r="AP163" i="4"/>
  <c r="AP56" i="4"/>
  <c r="AP200" i="4"/>
  <c r="AP133" i="4"/>
  <c r="AP33" i="4"/>
  <c r="AP177" i="4"/>
  <c r="AP61" i="4"/>
  <c r="AP10" i="4"/>
  <c r="AP154" i="4"/>
  <c r="AP131" i="4"/>
  <c r="AP132" i="4"/>
  <c r="AP194" i="4"/>
  <c r="AP171" i="4"/>
  <c r="AA49" i="4"/>
  <c r="AA51" i="4"/>
  <c r="AA4" i="4"/>
  <c r="AA43" i="4"/>
  <c r="AA9" i="4"/>
  <c r="AP100" i="4"/>
  <c r="AP29" i="4"/>
  <c r="AP173" i="4"/>
  <c r="AP102" i="4"/>
  <c r="AP31" i="4"/>
  <c r="AP175" i="4"/>
  <c r="AP68" i="4"/>
  <c r="AP212" i="4"/>
  <c r="AP169" i="4"/>
  <c r="AP45" i="4"/>
  <c r="AP189" i="4"/>
  <c r="AP97" i="4"/>
  <c r="AP22" i="4"/>
  <c r="AP166" i="4"/>
  <c r="AP143" i="4"/>
  <c r="AP156" i="4"/>
  <c r="AP15" i="4"/>
  <c r="AP207" i="4"/>
  <c r="AA6" i="4"/>
  <c r="AA16" i="4"/>
  <c r="AA45" i="4"/>
  <c r="AP41" i="4"/>
  <c r="AP114" i="4"/>
  <c r="AP43" i="4"/>
  <c r="AP187" i="4"/>
  <c r="AP80" i="4"/>
  <c r="AP205" i="4"/>
  <c r="AP57" i="4"/>
  <c r="AP121" i="4"/>
  <c r="AP34" i="4"/>
  <c r="AP180" i="4"/>
  <c r="AP27" i="4"/>
  <c r="AP124" i="4"/>
  <c r="AP126" i="4"/>
  <c r="AP55" i="4"/>
  <c r="AP199" i="4"/>
  <c r="AP92" i="4"/>
  <c r="AP107" i="4"/>
  <c r="AP213" i="4"/>
  <c r="AP157" i="4"/>
  <c r="AP191" i="4"/>
  <c r="AA22" i="4"/>
  <c r="AP52" i="4"/>
  <c r="AP198" i="4"/>
  <c r="AP164" i="4"/>
  <c r="AP141" i="4"/>
  <c r="AP118" i="4"/>
  <c r="AP26" i="4"/>
  <c r="AA23" i="4"/>
  <c r="AP136" i="4"/>
  <c r="AP67" i="4"/>
  <c r="AP155" i="4"/>
  <c r="AP23" i="4"/>
  <c r="AP202" i="4"/>
  <c r="AP51" i="4"/>
  <c r="AA35" i="4"/>
  <c r="AA12" i="4"/>
  <c r="C57" i="4"/>
  <c r="AP148" i="4"/>
  <c r="AP79" i="4"/>
  <c r="AP203" i="4"/>
  <c r="AP119" i="4"/>
  <c r="AP214" i="4"/>
  <c r="AP63" i="4"/>
  <c r="AA47" i="4"/>
  <c r="AA24" i="4"/>
  <c r="AA19" i="4"/>
  <c r="AP54" i="4"/>
  <c r="AP196" i="4"/>
  <c r="AP103" i="4"/>
  <c r="AP120" i="4"/>
  <c r="AP24" i="4"/>
  <c r="AP47" i="4"/>
  <c r="AP99" i="4"/>
  <c r="AA48" i="4"/>
  <c r="AA15" i="4"/>
  <c r="AP12" i="4"/>
  <c r="AP122" i="4"/>
  <c r="AP111" i="4"/>
  <c r="AP65" i="4"/>
  <c r="AP127" i="4"/>
  <c r="AP3" i="4"/>
  <c r="AP192" i="4"/>
  <c r="AP71" i="4"/>
  <c r="AP135" i="4"/>
  <c r="AA42" i="4"/>
  <c r="AA21" i="4"/>
  <c r="AP134" i="4"/>
  <c r="AP183" i="4"/>
  <c r="AP110" i="4"/>
  <c r="AA38" i="4"/>
  <c r="AP20" i="4"/>
  <c r="AP81" i="4"/>
  <c r="AP77" i="4"/>
  <c r="AP211" i="4"/>
  <c r="AP50" i="4"/>
  <c r="AP193" i="4"/>
  <c r="AP4" i="4"/>
  <c r="AA34" i="4"/>
  <c r="AP125" i="4"/>
  <c r="AP62" i="4"/>
  <c r="AP38" i="4"/>
  <c r="AA46" i="4"/>
  <c r="AA14" i="4"/>
  <c r="AP209" i="4"/>
  <c r="AP48" i="4"/>
  <c r="AP6" i="4"/>
  <c r="AP206" i="4"/>
  <c r="AP84" i="4"/>
  <c r="AA50" i="4"/>
  <c r="AA20" i="4"/>
  <c r="AP104" i="4"/>
  <c r="AP37" i="4"/>
  <c r="AP140" i="4"/>
  <c r="AP117" i="4"/>
  <c r="AP58" i="4"/>
  <c r="AA18" i="4"/>
  <c r="AP93" i="4"/>
  <c r="AA40" i="4"/>
  <c r="AA13" i="4"/>
  <c r="AP150" i="4"/>
  <c r="AP70" i="4"/>
  <c r="AP94" i="4"/>
  <c r="AP73" i="4"/>
  <c r="AP145" i="4"/>
  <c r="AA44" i="4"/>
  <c r="AP138" i="4"/>
  <c r="AA3" i="4"/>
  <c r="AA29" i="4"/>
  <c r="AP116" i="4"/>
  <c r="BI11" i="4"/>
  <c r="BT10" i="4"/>
  <c r="AE11" i="4"/>
  <c r="P51" i="4"/>
  <c r="B4" i="6"/>
  <c r="BT11" i="4" l="1"/>
  <c r="BI12" i="4"/>
  <c r="AE12" i="4"/>
  <c r="P52" i="4"/>
  <c r="AA52" i="4" s="1"/>
  <c r="E15" i="4"/>
  <c r="D42" i="4"/>
  <c r="E42" i="4"/>
  <c r="C35" i="4"/>
  <c r="BT12" i="4" l="1"/>
  <c r="BI13" i="4"/>
  <c r="AE13" i="4"/>
  <c r="P53" i="4"/>
  <c r="AA53" i="4" s="1"/>
  <c r="D22" i="4"/>
  <c r="B48" i="4"/>
  <c r="D35" i="4"/>
  <c r="E35" i="4"/>
  <c r="D34" i="4"/>
  <c r="E34" i="4"/>
  <c r="C32" i="4"/>
  <c r="AD4" i="2"/>
  <c r="AD5" i="2"/>
  <c r="AD6" i="2"/>
  <c r="AD7" i="2"/>
  <c r="AD8" i="2"/>
  <c r="AD9" i="2"/>
  <c r="AD10" i="2"/>
  <c r="AD11" i="2"/>
  <c r="AD12" i="2"/>
  <c r="AD13" i="2"/>
  <c r="AD14" i="2"/>
  <c r="AD15" i="2"/>
  <c r="AD16" i="2"/>
  <c r="AD17" i="2"/>
  <c r="AD18" i="2"/>
  <c r="AD19" i="2"/>
  <c r="AD20" i="2"/>
  <c r="AD21" i="2"/>
  <c r="AD22" i="2"/>
  <c r="AD23" i="2"/>
  <c r="AD24" i="2"/>
  <c r="AD25" i="2"/>
  <c r="AD26" i="2"/>
  <c r="AD27" i="2"/>
  <c r="AD28" i="2"/>
  <c r="AD29" i="2"/>
  <c r="AD30" i="2"/>
  <c r="AD31" i="2"/>
  <c r="AD32" i="2"/>
  <c r="AD33" i="2"/>
  <c r="AD34" i="2"/>
  <c r="AD35" i="2"/>
  <c r="AD36" i="2"/>
  <c r="AD37" i="2"/>
  <c r="AD38" i="2"/>
  <c r="AD39" i="2"/>
  <c r="AD40" i="2"/>
  <c r="AD41" i="2"/>
  <c r="AD42" i="2"/>
  <c r="AD43" i="2"/>
  <c r="AD44" i="2"/>
  <c r="AD45" i="2"/>
  <c r="AD46" i="2"/>
  <c r="AD47" i="2"/>
  <c r="AD48" i="2"/>
  <c r="AD49" i="2"/>
  <c r="AD50" i="2"/>
  <c r="AD51" i="2"/>
  <c r="AD52" i="2"/>
  <c r="AD53" i="2"/>
  <c r="AD54" i="2"/>
  <c r="AD55" i="2"/>
  <c r="AD56" i="2"/>
  <c r="AD57" i="2"/>
  <c r="AD58" i="2"/>
  <c r="AD59" i="2"/>
  <c r="C34" i="4" s="1"/>
  <c r="AD60" i="2"/>
  <c r="AD61" i="2"/>
  <c r="AD62" i="2"/>
  <c r="AD63" i="2"/>
  <c r="AD64" i="2"/>
  <c r="AD65" i="2"/>
  <c r="AD66" i="2"/>
  <c r="AD67" i="2"/>
  <c r="AD68" i="2"/>
  <c r="AD69" i="2"/>
  <c r="AD70" i="2"/>
  <c r="AD71" i="2"/>
  <c r="AD72" i="2"/>
  <c r="AD73" i="2"/>
  <c r="AD74" i="2"/>
  <c r="AD75" i="2"/>
  <c r="AD76" i="2"/>
  <c r="AD77" i="2"/>
  <c r="AD78" i="2"/>
  <c r="AD79" i="2"/>
  <c r="AD80" i="2"/>
  <c r="AD81" i="2"/>
  <c r="AD82" i="2"/>
  <c r="AD83" i="2"/>
  <c r="AD84" i="2"/>
  <c r="AD85" i="2"/>
  <c r="AD86" i="2"/>
  <c r="AD87" i="2"/>
  <c r="AD88" i="2"/>
  <c r="AD89" i="2"/>
  <c r="AD90" i="2"/>
  <c r="AD91" i="2"/>
  <c r="AD92" i="2"/>
  <c r="AD93" i="2"/>
  <c r="AD94" i="2"/>
  <c r="AD95" i="2"/>
  <c r="AD96" i="2"/>
  <c r="AD97" i="2"/>
  <c r="AD98" i="2"/>
  <c r="AD99" i="2"/>
  <c r="AD100" i="2"/>
  <c r="AD101" i="2"/>
  <c r="AD102" i="2"/>
  <c r="AD103" i="2"/>
  <c r="AD104" i="2"/>
  <c r="AD105" i="2"/>
  <c r="AD106" i="2"/>
  <c r="AD107" i="2"/>
  <c r="AD108" i="2"/>
  <c r="AD109" i="2"/>
  <c r="AD110" i="2"/>
  <c r="AD111" i="2"/>
  <c r="AD112" i="2"/>
  <c r="AD113" i="2"/>
  <c r="AD114" i="2"/>
  <c r="AD115" i="2"/>
  <c r="AD116" i="2"/>
  <c r="AD117" i="2"/>
  <c r="AD118" i="2"/>
  <c r="AD119" i="2"/>
  <c r="AD120" i="2"/>
  <c r="AD121" i="2"/>
  <c r="AD122" i="2"/>
  <c r="AD123" i="2"/>
  <c r="AD124" i="2"/>
  <c r="AD125" i="2"/>
  <c r="AD126" i="2"/>
  <c r="AD127" i="2"/>
  <c r="AD128" i="2"/>
  <c r="AD129" i="2"/>
  <c r="AD130" i="2"/>
  <c r="AD131" i="2"/>
  <c r="AD132" i="2"/>
  <c r="AD133" i="2"/>
  <c r="AD134" i="2"/>
  <c r="AD135" i="2"/>
  <c r="AD136" i="2"/>
  <c r="AD137" i="2"/>
  <c r="AD138" i="2"/>
  <c r="AD139" i="2"/>
  <c r="AD140" i="2"/>
  <c r="AD141" i="2"/>
  <c r="AD142" i="2"/>
  <c r="AD143" i="2"/>
  <c r="AD144" i="2"/>
  <c r="AD145" i="2"/>
  <c r="AD146" i="2"/>
  <c r="AD147" i="2"/>
  <c r="AD148" i="2"/>
  <c r="AD149" i="2"/>
  <c r="AD150" i="2"/>
  <c r="AD151" i="2"/>
  <c r="AD152" i="2"/>
  <c r="AD153" i="2"/>
  <c r="AD154" i="2"/>
  <c r="AD155" i="2"/>
  <c r="AD156" i="2"/>
  <c r="AD157" i="2"/>
  <c r="AD158" i="2"/>
  <c r="AD159" i="2"/>
  <c r="AD160" i="2"/>
  <c r="AD161" i="2"/>
  <c r="AD162" i="2"/>
  <c r="AD163" i="2"/>
  <c r="AD164" i="2"/>
  <c r="AD165" i="2"/>
  <c r="AD166" i="2"/>
  <c r="AD167" i="2"/>
  <c r="AD168" i="2"/>
  <c r="AD169" i="2"/>
  <c r="AD170" i="2"/>
  <c r="AD171" i="2"/>
  <c r="AD172" i="2"/>
  <c r="AD173" i="2"/>
  <c r="AD174" i="2"/>
  <c r="AD175" i="2"/>
  <c r="AD176" i="2"/>
  <c r="AD177" i="2"/>
  <c r="AD178" i="2"/>
  <c r="AD179" i="2"/>
  <c r="AD180" i="2"/>
  <c r="AD181" i="2"/>
  <c r="AD182" i="2"/>
  <c r="AD183" i="2"/>
  <c r="AD184" i="2"/>
  <c r="AD185" i="2"/>
  <c r="AD186" i="2"/>
  <c r="AD187" i="2"/>
  <c r="AD188" i="2"/>
  <c r="AD189" i="2"/>
  <c r="AD190" i="2"/>
  <c r="AD191" i="2"/>
  <c r="AD192" i="2"/>
  <c r="AD193" i="2"/>
  <c r="AD194" i="2"/>
  <c r="AD195" i="2"/>
  <c r="AD196" i="2"/>
  <c r="AD197" i="2"/>
  <c r="AD198" i="2"/>
  <c r="AD199" i="2"/>
  <c r="AD200" i="2"/>
  <c r="AD201" i="2"/>
  <c r="AD202" i="2"/>
  <c r="AD203" i="2"/>
  <c r="AD204" i="2"/>
  <c r="AD205" i="2"/>
  <c r="AD206" i="2"/>
  <c r="AD207" i="2"/>
  <c r="AD208" i="2"/>
  <c r="AD209" i="2"/>
  <c r="AD210" i="2"/>
  <c r="AD211" i="2"/>
  <c r="AD212" i="2"/>
  <c r="AD213" i="2"/>
  <c r="AD214" i="2"/>
  <c r="AD215" i="2"/>
  <c r="AD216" i="2"/>
  <c r="AD217" i="2"/>
  <c r="AD218" i="2"/>
  <c r="AD219" i="2"/>
  <c r="AD220" i="2"/>
  <c r="AD221" i="2"/>
  <c r="AD222" i="2"/>
  <c r="AD223" i="2"/>
  <c r="AD224" i="2"/>
  <c r="AD225" i="2"/>
  <c r="AD226" i="2"/>
  <c r="AD227" i="2"/>
  <c r="AD228" i="2"/>
  <c r="AD229" i="2"/>
  <c r="AD230" i="2"/>
  <c r="AD231" i="2"/>
  <c r="AD232" i="2"/>
  <c r="AD233" i="2"/>
  <c r="AD234" i="2"/>
  <c r="AD235" i="2"/>
  <c r="AD236" i="2"/>
  <c r="AD237" i="2"/>
  <c r="AD238" i="2"/>
  <c r="AD239" i="2"/>
  <c r="AD240" i="2"/>
  <c r="AD241" i="2"/>
  <c r="AD242" i="2"/>
  <c r="AD243" i="2"/>
  <c r="AD244" i="2"/>
  <c r="AD245" i="2"/>
  <c r="AD246" i="2"/>
  <c r="AD247" i="2"/>
  <c r="AD248" i="2"/>
  <c r="AD249" i="2"/>
  <c r="AD250" i="2"/>
  <c r="AD251" i="2"/>
  <c r="AD252" i="2"/>
  <c r="AD253" i="2"/>
  <c r="AD254" i="2"/>
  <c r="AD255" i="2"/>
  <c r="AD256" i="2"/>
  <c r="AD257" i="2"/>
  <c r="AD258" i="2"/>
  <c r="AD259" i="2"/>
  <c r="AD260" i="2"/>
  <c r="AD261" i="2"/>
  <c r="AD262" i="2"/>
  <c r="AD263" i="2"/>
  <c r="AD264" i="2"/>
  <c r="AD265" i="2"/>
  <c r="AD266" i="2"/>
  <c r="AD267" i="2"/>
  <c r="AD268" i="2"/>
  <c r="AD269" i="2"/>
  <c r="AD270" i="2"/>
  <c r="AD271" i="2"/>
  <c r="AD272" i="2"/>
  <c r="AD273" i="2"/>
  <c r="AD274" i="2"/>
  <c r="AD275" i="2"/>
  <c r="AD276" i="2"/>
  <c r="AD277" i="2"/>
  <c r="AD278" i="2"/>
  <c r="AD279" i="2"/>
  <c r="AD280" i="2"/>
  <c r="AD281" i="2"/>
  <c r="AD282" i="2"/>
  <c r="AD283" i="2"/>
  <c r="AD284" i="2"/>
  <c r="AD285" i="2"/>
  <c r="AD286" i="2"/>
  <c r="AD287" i="2"/>
  <c r="AD288" i="2"/>
  <c r="AD289" i="2"/>
  <c r="AD290" i="2"/>
  <c r="AD291" i="2"/>
  <c r="AD292" i="2"/>
  <c r="AD293" i="2"/>
  <c r="AD294" i="2"/>
  <c r="AD295" i="2"/>
  <c r="AD296" i="2"/>
  <c r="AD297" i="2"/>
  <c r="AD298" i="2"/>
  <c r="AD299" i="2"/>
  <c r="AD300" i="2"/>
  <c r="AD301" i="2"/>
  <c r="AD302" i="2"/>
  <c r="AD303" i="2"/>
  <c r="AD304" i="2"/>
  <c r="AD305" i="2"/>
  <c r="AD306" i="2"/>
  <c r="AD307" i="2"/>
  <c r="AD308" i="2"/>
  <c r="AD309" i="2"/>
  <c r="AD310" i="2"/>
  <c r="AD311" i="2"/>
  <c r="AD312" i="2"/>
  <c r="AD3" i="2"/>
  <c r="D38" i="4"/>
  <c r="E38" i="4"/>
  <c r="D39" i="4"/>
  <c r="AX17" i="4" s="1"/>
  <c r="E39" i="4"/>
  <c r="D40" i="4"/>
  <c r="AY17" i="4" s="1"/>
  <c r="E40" i="4"/>
  <c r="D41" i="4"/>
  <c r="E41" i="4"/>
  <c r="D45" i="4"/>
  <c r="AZ17" i="4" s="1"/>
  <c r="E45" i="4"/>
  <c r="C45" i="4"/>
  <c r="C41" i="4"/>
  <c r="AK12" i="4" s="1"/>
  <c r="C40" i="4"/>
  <c r="C39" i="4"/>
  <c r="C38" i="4"/>
  <c r="E32" i="4"/>
  <c r="D32" i="4"/>
  <c r="E31" i="4"/>
  <c r="D31" i="4"/>
  <c r="C30" i="4"/>
  <c r="AC4" i="2"/>
  <c r="AC5" i="2"/>
  <c r="AC6" i="2"/>
  <c r="AC7" i="2"/>
  <c r="AC8" i="2"/>
  <c r="AC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C31" i="4" s="1"/>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8" i="2"/>
  <c r="AC189" i="2"/>
  <c r="AC190" i="2"/>
  <c r="AC191" i="2"/>
  <c r="AC192" i="2"/>
  <c r="AC193" i="2"/>
  <c r="AC194" i="2"/>
  <c r="AC195" i="2"/>
  <c r="AC196" i="2"/>
  <c r="AC197" i="2"/>
  <c r="AC198" i="2"/>
  <c r="AC199" i="2"/>
  <c r="AC200" i="2"/>
  <c r="AC201" i="2"/>
  <c r="AC202" i="2"/>
  <c r="AC203" i="2"/>
  <c r="AC204" i="2"/>
  <c r="AC205" i="2"/>
  <c r="AC206" i="2"/>
  <c r="AC207" i="2"/>
  <c r="AC208" i="2"/>
  <c r="AC209" i="2"/>
  <c r="AC210" i="2"/>
  <c r="AC211" i="2"/>
  <c r="AC212" i="2"/>
  <c r="AC213" i="2"/>
  <c r="AC214" i="2"/>
  <c r="AC215" i="2"/>
  <c r="AC216" i="2"/>
  <c r="AC217" i="2"/>
  <c r="AC218" i="2"/>
  <c r="AC219" i="2"/>
  <c r="AC220" i="2"/>
  <c r="AC221" i="2"/>
  <c r="AC222" i="2"/>
  <c r="AC223" i="2"/>
  <c r="AC224" i="2"/>
  <c r="AC225" i="2"/>
  <c r="AC226" i="2"/>
  <c r="AC227" i="2"/>
  <c r="AC228" i="2"/>
  <c r="AC229" i="2"/>
  <c r="AC230" i="2"/>
  <c r="AC231" i="2"/>
  <c r="AC232" i="2"/>
  <c r="AC233" i="2"/>
  <c r="AC234" i="2"/>
  <c r="AC235" i="2"/>
  <c r="AC236" i="2"/>
  <c r="AC237" i="2"/>
  <c r="AC238" i="2"/>
  <c r="AC239" i="2"/>
  <c r="AC240" i="2"/>
  <c r="AC241" i="2"/>
  <c r="AC242" i="2"/>
  <c r="AC243" i="2"/>
  <c r="AC244" i="2"/>
  <c r="AC245" i="2"/>
  <c r="AC246" i="2"/>
  <c r="AC247" i="2"/>
  <c r="AC248" i="2"/>
  <c r="AC249" i="2"/>
  <c r="AC250" i="2"/>
  <c r="AC251" i="2"/>
  <c r="AC252" i="2"/>
  <c r="AC253" i="2"/>
  <c r="AC254" i="2"/>
  <c r="AC255" i="2"/>
  <c r="AC256" i="2"/>
  <c r="AC257" i="2"/>
  <c r="AC258" i="2"/>
  <c r="AC259" i="2"/>
  <c r="AC260" i="2"/>
  <c r="AC261" i="2"/>
  <c r="AC262" i="2"/>
  <c r="AC263" i="2"/>
  <c r="AC264" i="2"/>
  <c r="AC265" i="2"/>
  <c r="AC266" i="2"/>
  <c r="AC267" i="2"/>
  <c r="AC268" i="2"/>
  <c r="AC269" i="2"/>
  <c r="AC270" i="2"/>
  <c r="AC271" i="2"/>
  <c r="AC272" i="2"/>
  <c r="AC273" i="2"/>
  <c r="AC274" i="2"/>
  <c r="AC275" i="2"/>
  <c r="AC276" i="2"/>
  <c r="AC277" i="2"/>
  <c r="AC278" i="2"/>
  <c r="AC279" i="2"/>
  <c r="AC280" i="2"/>
  <c r="AC281" i="2"/>
  <c r="AC282" i="2"/>
  <c r="AC283" i="2"/>
  <c r="AC284" i="2"/>
  <c r="AC285" i="2"/>
  <c r="AC286" i="2"/>
  <c r="AC287" i="2"/>
  <c r="AC288" i="2"/>
  <c r="AC289" i="2"/>
  <c r="AC290" i="2"/>
  <c r="AC291" i="2"/>
  <c r="AC292" i="2"/>
  <c r="AC293" i="2"/>
  <c r="AC294" i="2"/>
  <c r="AC295" i="2"/>
  <c r="AC296" i="2"/>
  <c r="AC297" i="2"/>
  <c r="AC298" i="2"/>
  <c r="AC299" i="2"/>
  <c r="AC300" i="2"/>
  <c r="AC301" i="2"/>
  <c r="AC302" i="2"/>
  <c r="AC303" i="2"/>
  <c r="AC304" i="2"/>
  <c r="AC305" i="2"/>
  <c r="AC306" i="2"/>
  <c r="AC307" i="2"/>
  <c r="AC308" i="2"/>
  <c r="AC309" i="2"/>
  <c r="AC310" i="2"/>
  <c r="AC311" i="2"/>
  <c r="AC312" i="2"/>
  <c r="AC3" i="2"/>
  <c r="BO12" i="4" l="1"/>
  <c r="AY4" i="4"/>
  <c r="AY6" i="4"/>
  <c r="AY5" i="4"/>
  <c r="AY7" i="4"/>
  <c r="AY8" i="4"/>
  <c r="AY9" i="4"/>
  <c r="AY3" i="4"/>
  <c r="AY10" i="4"/>
  <c r="AY11" i="4"/>
  <c r="AY12" i="4"/>
  <c r="AY13" i="4"/>
  <c r="AY14" i="4"/>
  <c r="AY15" i="4"/>
  <c r="AY16" i="4"/>
  <c r="BD6" i="4"/>
  <c r="BD18" i="4"/>
  <c r="BD30" i="4"/>
  <c r="BD42" i="4"/>
  <c r="BD54" i="4"/>
  <c r="BD66" i="4"/>
  <c r="BD78" i="4"/>
  <c r="BD90" i="4"/>
  <c r="BD102" i="4"/>
  <c r="BD114" i="4"/>
  <c r="BD126" i="4"/>
  <c r="BD138" i="4"/>
  <c r="BD150" i="4"/>
  <c r="BD162" i="4"/>
  <c r="BD174" i="4"/>
  <c r="BD186" i="4"/>
  <c r="BD198" i="4"/>
  <c r="BD210" i="4"/>
  <c r="BD8" i="4"/>
  <c r="BD20" i="4"/>
  <c r="BD32" i="4"/>
  <c r="BD44" i="4"/>
  <c r="BD56" i="4"/>
  <c r="BD68" i="4"/>
  <c r="BD80" i="4"/>
  <c r="BD92" i="4"/>
  <c r="BD104" i="4"/>
  <c r="BD116" i="4"/>
  <c r="BD128" i="4"/>
  <c r="BD140" i="4"/>
  <c r="BD152" i="4"/>
  <c r="BD164" i="4"/>
  <c r="BD176" i="4"/>
  <c r="BD188" i="4"/>
  <c r="BD200" i="4"/>
  <c r="BD212" i="4"/>
  <c r="BD9" i="4"/>
  <c r="BD21" i="4"/>
  <c r="BD33" i="4"/>
  <c r="BD45" i="4"/>
  <c r="BD57" i="4"/>
  <c r="BD69" i="4"/>
  <c r="BD81" i="4"/>
  <c r="BD93" i="4"/>
  <c r="BD105" i="4"/>
  <c r="BD117" i="4"/>
  <c r="BD129" i="4"/>
  <c r="BD141" i="4"/>
  <c r="BD153" i="4"/>
  <c r="BD165" i="4"/>
  <c r="BD177" i="4"/>
  <c r="BD189" i="4"/>
  <c r="BD201" i="4"/>
  <c r="BD213" i="4"/>
  <c r="BD10" i="4"/>
  <c r="BD22" i="4"/>
  <c r="BD34" i="4"/>
  <c r="BD46" i="4"/>
  <c r="BD58" i="4"/>
  <c r="BD70" i="4"/>
  <c r="BD82" i="4"/>
  <c r="BD94" i="4"/>
  <c r="BD106" i="4"/>
  <c r="BD118" i="4"/>
  <c r="BD130" i="4"/>
  <c r="BD142" i="4"/>
  <c r="BD154" i="4"/>
  <c r="BD166" i="4"/>
  <c r="BD178" i="4"/>
  <c r="BD190" i="4"/>
  <c r="BD202" i="4"/>
  <c r="BD214" i="4"/>
  <c r="BD15" i="4"/>
  <c r="BD35" i="4"/>
  <c r="BD51" i="4"/>
  <c r="BD71" i="4"/>
  <c r="BD87" i="4"/>
  <c r="BD107" i="4"/>
  <c r="BD123" i="4"/>
  <c r="BD143" i="4"/>
  <c r="BD159" i="4"/>
  <c r="BD179" i="4"/>
  <c r="BD195" i="4"/>
  <c r="BD3" i="4"/>
  <c r="BD16" i="4"/>
  <c r="BD36" i="4"/>
  <c r="BD52" i="4"/>
  <c r="BD72" i="4"/>
  <c r="BD88" i="4"/>
  <c r="BD108" i="4"/>
  <c r="BD124" i="4"/>
  <c r="BD144" i="4"/>
  <c r="BD160" i="4"/>
  <c r="BD180" i="4"/>
  <c r="BD196" i="4"/>
  <c r="BD17" i="4"/>
  <c r="BD37" i="4"/>
  <c r="BD53" i="4"/>
  <c r="BD73" i="4"/>
  <c r="BD89" i="4"/>
  <c r="BD109" i="4"/>
  <c r="BD125" i="4"/>
  <c r="BD145" i="4"/>
  <c r="BD161" i="4"/>
  <c r="BD181" i="4"/>
  <c r="BD197" i="4"/>
  <c r="BD19" i="4"/>
  <c r="BD38" i="4"/>
  <c r="BD55" i="4"/>
  <c r="BD74" i="4"/>
  <c r="BD91" i="4"/>
  <c r="BD110" i="4"/>
  <c r="BD127" i="4"/>
  <c r="BD146" i="4"/>
  <c r="BD163" i="4"/>
  <c r="BD182" i="4"/>
  <c r="BD199" i="4"/>
  <c r="BD4" i="4"/>
  <c r="BD24" i="4"/>
  <c r="BD40" i="4"/>
  <c r="BD60" i="4"/>
  <c r="BD76" i="4"/>
  <c r="BD96" i="4"/>
  <c r="BD112" i="4"/>
  <c r="BD132" i="4"/>
  <c r="BD148" i="4"/>
  <c r="BD168" i="4"/>
  <c r="BD184" i="4"/>
  <c r="BD204" i="4"/>
  <c r="BD26" i="4"/>
  <c r="BD59" i="4"/>
  <c r="BD85" i="4"/>
  <c r="BD119" i="4"/>
  <c r="BD149" i="4"/>
  <c r="BD175" i="4"/>
  <c r="BD208" i="4"/>
  <c r="BD134" i="4"/>
  <c r="BD43" i="4"/>
  <c r="BD101" i="4"/>
  <c r="BD169" i="4"/>
  <c r="BD103" i="4"/>
  <c r="BD203" i="4"/>
  <c r="BD14" i="4"/>
  <c r="BD48" i="4"/>
  <c r="BD111" i="4"/>
  <c r="BD205" i="4"/>
  <c r="BD27" i="4"/>
  <c r="BD61" i="4"/>
  <c r="BD86" i="4"/>
  <c r="BD120" i="4"/>
  <c r="BD151" i="4"/>
  <c r="BD183" i="4"/>
  <c r="BD209" i="4"/>
  <c r="BD47" i="4"/>
  <c r="BD28" i="4"/>
  <c r="BD62" i="4"/>
  <c r="BD95" i="4"/>
  <c r="BD121" i="4"/>
  <c r="BD155" i="4"/>
  <c r="BD185" i="4"/>
  <c r="BD211" i="4"/>
  <c r="BD29" i="4"/>
  <c r="BD63" i="4"/>
  <c r="BD97" i="4"/>
  <c r="BD122" i="4"/>
  <c r="BD156" i="4"/>
  <c r="BD187" i="4"/>
  <c r="BD13" i="4"/>
  <c r="BD5" i="4"/>
  <c r="BD31" i="4"/>
  <c r="BD64" i="4"/>
  <c r="BD98" i="4"/>
  <c r="BD131" i="4"/>
  <c r="BD157" i="4"/>
  <c r="BD191" i="4"/>
  <c r="BD7" i="4"/>
  <c r="BD39" i="4"/>
  <c r="BD65" i="4"/>
  <c r="BD99" i="4"/>
  <c r="BD133" i="4"/>
  <c r="BD158" i="4"/>
  <c r="BD192" i="4"/>
  <c r="BD11" i="4"/>
  <c r="BD41" i="4"/>
  <c r="BD67" i="4"/>
  <c r="BD100" i="4"/>
  <c r="BD167" i="4"/>
  <c r="BD193" i="4"/>
  <c r="BD12" i="4"/>
  <c r="BD75" i="4"/>
  <c r="BD135" i="4"/>
  <c r="BD194" i="4"/>
  <c r="BD77" i="4"/>
  <c r="BD136" i="4"/>
  <c r="BD170" i="4"/>
  <c r="BD171" i="4"/>
  <c r="BD139" i="4"/>
  <c r="BD147" i="4"/>
  <c r="BD23" i="4"/>
  <c r="BD172" i="4"/>
  <c r="BD25" i="4"/>
  <c r="BD173" i="4"/>
  <c r="BD49" i="4"/>
  <c r="BD206" i="4"/>
  <c r="BD50" i="4"/>
  <c r="BD207" i="4"/>
  <c r="BD84" i="4"/>
  <c r="BD115" i="4"/>
  <c r="BD79" i="4"/>
  <c r="BD113" i="4"/>
  <c r="BD83" i="4"/>
  <c r="BD137" i="4"/>
  <c r="AZ14" i="4"/>
  <c r="AZ4" i="4"/>
  <c r="AZ6" i="4"/>
  <c r="AZ10" i="4"/>
  <c r="AZ12" i="4"/>
  <c r="AZ5" i="4"/>
  <c r="AZ7" i="4"/>
  <c r="AZ8" i="4"/>
  <c r="AZ15" i="4"/>
  <c r="AZ9" i="4"/>
  <c r="AZ3" i="4"/>
  <c r="AZ11" i="4"/>
  <c r="AZ13" i="4"/>
  <c r="AZ16" i="4"/>
  <c r="D51" i="4"/>
  <c r="AX6" i="4"/>
  <c r="AX7" i="4"/>
  <c r="AX9" i="4"/>
  <c r="AX3" i="4"/>
  <c r="AX8" i="4"/>
  <c r="AX10" i="4"/>
  <c r="AX4" i="4"/>
  <c r="AX5" i="4"/>
  <c r="AX11" i="4"/>
  <c r="AX12" i="4"/>
  <c r="AX13" i="4"/>
  <c r="AX14" i="4"/>
  <c r="AX15" i="4"/>
  <c r="AX16" i="4"/>
  <c r="BN4" i="4"/>
  <c r="BN5" i="4"/>
  <c r="BN3" i="4"/>
  <c r="BN6" i="4"/>
  <c r="BN7" i="4"/>
  <c r="BN8" i="4"/>
  <c r="BN9" i="4"/>
  <c r="BN10" i="4"/>
  <c r="BN11" i="4"/>
  <c r="E51" i="4"/>
  <c r="BM3" i="4"/>
  <c r="BM4" i="4"/>
  <c r="BM5" i="4"/>
  <c r="BM6" i="4"/>
  <c r="BM7" i="4"/>
  <c r="BM8" i="4"/>
  <c r="BM9" i="4"/>
  <c r="BM10" i="4"/>
  <c r="BM11" i="4"/>
  <c r="E56" i="4"/>
  <c r="BS12" i="4"/>
  <c r="BS24" i="4"/>
  <c r="BS36" i="4"/>
  <c r="BS48" i="4"/>
  <c r="BS60" i="4"/>
  <c r="BS72" i="4"/>
  <c r="BS84" i="4"/>
  <c r="BS96" i="4"/>
  <c r="BS108" i="4"/>
  <c r="BS120" i="4"/>
  <c r="BS132" i="4"/>
  <c r="BS144" i="4"/>
  <c r="BS156" i="4"/>
  <c r="BS168" i="4"/>
  <c r="BS180" i="4"/>
  <c r="BS192" i="4"/>
  <c r="BS204" i="4"/>
  <c r="BS13" i="4"/>
  <c r="BS25" i="4"/>
  <c r="BS37" i="4"/>
  <c r="BS49" i="4"/>
  <c r="BS61" i="4"/>
  <c r="BS73" i="4"/>
  <c r="BS85" i="4"/>
  <c r="BS97" i="4"/>
  <c r="BS109" i="4"/>
  <c r="BS121" i="4"/>
  <c r="BS133" i="4"/>
  <c r="BS145" i="4"/>
  <c r="BS157" i="4"/>
  <c r="BS169" i="4"/>
  <c r="BS181" i="4"/>
  <c r="BS193" i="4"/>
  <c r="BS205" i="4"/>
  <c r="BS7" i="4"/>
  <c r="BS19" i="4"/>
  <c r="BS31" i="4"/>
  <c r="BS43" i="4"/>
  <c r="BS55" i="4"/>
  <c r="BS67" i="4"/>
  <c r="BS79" i="4"/>
  <c r="BS91" i="4"/>
  <c r="BS103" i="4"/>
  <c r="BS115" i="4"/>
  <c r="BS127" i="4"/>
  <c r="BS139" i="4"/>
  <c r="BS151" i="4"/>
  <c r="BS163" i="4"/>
  <c r="BS175" i="4"/>
  <c r="BS187" i="4"/>
  <c r="BS199" i="4"/>
  <c r="BS211" i="4"/>
  <c r="BS33" i="4"/>
  <c r="BS81" i="4"/>
  <c r="BS117" i="4"/>
  <c r="BS141" i="4"/>
  <c r="BS165" i="4"/>
  <c r="BS189" i="4"/>
  <c r="BS213" i="4"/>
  <c r="BS8" i="4"/>
  <c r="BS20" i="4"/>
  <c r="BS32" i="4"/>
  <c r="BS44" i="4"/>
  <c r="BS56" i="4"/>
  <c r="BS68" i="4"/>
  <c r="BS80" i="4"/>
  <c r="BS92" i="4"/>
  <c r="BS104" i="4"/>
  <c r="BS116" i="4"/>
  <c r="BS128" i="4"/>
  <c r="BS140" i="4"/>
  <c r="BS152" i="4"/>
  <c r="BS164" i="4"/>
  <c r="BS176" i="4"/>
  <c r="BS188" i="4"/>
  <c r="BS200" i="4"/>
  <c r="BS212" i="4"/>
  <c r="BS9" i="4"/>
  <c r="BS21" i="4"/>
  <c r="BS45" i="4"/>
  <c r="BS57" i="4"/>
  <c r="BS69" i="4"/>
  <c r="BS93" i="4"/>
  <c r="BS105" i="4"/>
  <c r="BS129" i="4"/>
  <c r="BS153" i="4"/>
  <c r="BS177" i="4"/>
  <c r="BS201" i="4"/>
  <c r="BS6" i="4"/>
  <c r="BS28" i="4"/>
  <c r="BS50" i="4"/>
  <c r="BS70" i="4"/>
  <c r="BS89" i="4"/>
  <c r="BS111" i="4"/>
  <c r="BS131" i="4"/>
  <c r="BS150" i="4"/>
  <c r="BS172" i="4"/>
  <c r="BS194" i="4"/>
  <c r="BS214" i="4"/>
  <c r="BS10" i="4"/>
  <c r="BS29" i="4"/>
  <c r="BS51" i="4"/>
  <c r="BS71" i="4"/>
  <c r="BS90" i="4"/>
  <c r="BS112" i="4"/>
  <c r="BS134" i="4"/>
  <c r="BS154" i="4"/>
  <c r="BS173" i="4"/>
  <c r="BS195" i="4"/>
  <c r="BS3" i="4"/>
  <c r="BS11" i="4"/>
  <c r="BS30" i="4"/>
  <c r="BS52" i="4"/>
  <c r="BS74" i="4"/>
  <c r="BS94" i="4"/>
  <c r="BS113" i="4"/>
  <c r="BS135" i="4"/>
  <c r="BS155" i="4"/>
  <c r="BS174" i="4"/>
  <c r="BS196" i="4"/>
  <c r="BS14" i="4"/>
  <c r="BS34" i="4"/>
  <c r="BS53" i="4"/>
  <c r="BS75" i="4"/>
  <c r="BS95" i="4"/>
  <c r="BS114" i="4"/>
  <c r="BS136" i="4"/>
  <c r="BS158" i="4"/>
  <c r="BS178" i="4"/>
  <c r="BS197" i="4"/>
  <c r="BS16" i="4"/>
  <c r="BS38" i="4"/>
  <c r="BS58" i="4"/>
  <c r="BS77" i="4"/>
  <c r="BS99" i="4"/>
  <c r="BS119" i="4"/>
  <c r="BS138" i="4"/>
  <c r="BS160" i="4"/>
  <c r="BS182" i="4"/>
  <c r="BS202" i="4"/>
  <c r="BS15" i="4"/>
  <c r="BS35" i="4"/>
  <c r="BS54" i="4"/>
  <c r="BS76" i="4"/>
  <c r="BS98" i="4"/>
  <c r="BS118" i="4"/>
  <c r="BS137" i="4"/>
  <c r="BS159" i="4"/>
  <c r="BS179" i="4"/>
  <c r="BS198" i="4"/>
  <c r="BS39" i="4"/>
  <c r="BS78" i="4"/>
  <c r="BS122" i="4"/>
  <c r="BS161" i="4"/>
  <c r="BS203" i="4"/>
  <c r="BS42" i="4"/>
  <c r="BS59" i="4"/>
  <c r="BS40" i="4"/>
  <c r="BS82" i="4"/>
  <c r="BS123" i="4"/>
  <c r="BS162" i="4"/>
  <c r="BS206" i="4"/>
  <c r="BS41" i="4"/>
  <c r="BS83" i="4"/>
  <c r="BS124" i="4"/>
  <c r="BS166" i="4"/>
  <c r="BS207" i="4"/>
  <c r="BS86" i="4"/>
  <c r="BS125" i="4"/>
  <c r="BS167" i="4"/>
  <c r="BS208" i="4"/>
  <c r="BS142" i="4"/>
  <c r="BS183" i="4"/>
  <c r="BS18" i="4"/>
  <c r="BS62" i="4"/>
  <c r="BS101" i="4"/>
  <c r="BS143" i="4"/>
  <c r="BS4" i="4"/>
  <c r="BS46" i="4"/>
  <c r="BS87" i="4"/>
  <c r="BS126" i="4"/>
  <c r="BS170" i="4"/>
  <c r="BS209" i="4"/>
  <c r="BS100" i="4"/>
  <c r="BS5" i="4"/>
  <c r="BS47" i="4"/>
  <c r="BS88" i="4"/>
  <c r="BS130" i="4"/>
  <c r="BS171" i="4"/>
  <c r="BS210" i="4"/>
  <c r="BS17" i="4"/>
  <c r="BS106" i="4"/>
  <c r="BS63" i="4"/>
  <c r="BS107" i="4"/>
  <c r="BS26" i="4"/>
  <c r="BS65" i="4"/>
  <c r="BS110" i="4"/>
  <c r="BS22" i="4"/>
  <c r="BS146" i="4"/>
  <c r="BS27" i="4"/>
  <c r="BS149" i="4"/>
  <c r="BS64" i="4"/>
  <c r="BS185" i="4"/>
  <c r="BS186" i="4"/>
  <c r="BS23" i="4"/>
  <c r="BS147" i="4"/>
  <c r="BS148" i="4"/>
  <c r="BS184" i="4"/>
  <c r="BS66" i="4"/>
  <c r="BS190" i="4"/>
  <c r="BS102" i="4"/>
  <c r="BS191" i="4"/>
  <c r="BM12" i="4"/>
  <c r="BO4" i="4"/>
  <c r="BO9" i="4"/>
  <c r="BO5" i="4"/>
  <c r="BO10" i="4"/>
  <c r="BO3" i="4"/>
  <c r="BO6" i="4"/>
  <c r="BO7" i="4"/>
  <c r="BO8" i="4"/>
  <c r="BO11" i="4"/>
  <c r="BN12" i="4"/>
  <c r="AJ3" i="4"/>
  <c r="AJ4" i="4"/>
  <c r="AJ5" i="4"/>
  <c r="AJ6" i="4"/>
  <c r="AJ7" i="4"/>
  <c r="AJ8" i="4"/>
  <c r="AJ9" i="4"/>
  <c r="AJ10" i="4"/>
  <c r="AJ11" i="4"/>
  <c r="AJ12" i="4"/>
  <c r="AO13" i="4"/>
  <c r="AO25" i="4"/>
  <c r="AO37" i="4"/>
  <c r="AO49" i="4"/>
  <c r="AO61" i="4"/>
  <c r="AO73" i="4"/>
  <c r="AO85" i="4"/>
  <c r="AO97" i="4"/>
  <c r="AO109" i="4"/>
  <c r="AO121" i="4"/>
  <c r="AO133" i="4"/>
  <c r="AO145" i="4"/>
  <c r="AO157" i="4"/>
  <c r="AO169" i="4"/>
  <c r="AO181" i="4"/>
  <c r="AO193" i="4"/>
  <c r="AO205" i="4"/>
  <c r="AO14" i="4"/>
  <c r="AO26" i="4"/>
  <c r="AO38" i="4"/>
  <c r="AO50" i="4"/>
  <c r="AO62" i="4"/>
  <c r="AO74" i="4"/>
  <c r="AO86" i="4"/>
  <c r="AO98" i="4"/>
  <c r="AO110" i="4"/>
  <c r="AO122" i="4"/>
  <c r="AO134" i="4"/>
  <c r="AO146" i="4"/>
  <c r="AO158" i="4"/>
  <c r="AO9" i="4"/>
  <c r="AO23" i="4"/>
  <c r="AO39" i="4"/>
  <c r="AO53" i="4"/>
  <c r="AO67" i="4"/>
  <c r="AO81" i="4"/>
  <c r="AO95" i="4"/>
  <c r="AO111" i="4"/>
  <c r="AO125" i="4"/>
  <c r="AO139" i="4"/>
  <c r="AO153" i="4"/>
  <c r="AO167" i="4"/>
  <c r="AO180" i="4"/>
  <c r="AO194" i="4"/>
  <c r="AO207" i="4"/>
  <c r="AO16" i="4"/>
  <c r="AO30" i="4"/>
  <c r="AO44" i="4"/>
  <c r="AO58" i="4"/>
  <c r="AO72" i="4"/>
  <c r="AO88" i="4"/>
  <c r="AO102" i="4"/>
  <c r="AO116" i="4"/>
  <c r="AO130" i="4"/>
  <c r="AO144" i="4"/>
  <c r="AO160" i="4"/>
  <c r="AO173" i="4"/>
  <c r="AO186" i="4"/>
  <c r="AO199" i="4"/>
  <c r="AO212" i="4"/>
  <c r="AO17" i="4"/>
  <c r="AO31" i="4"/>
  <c r="AO45" i="4"/>
  <c r="AO59" i="4"/>
  <c r="AO75" i="4"/>
  <c r="AO89" i="4"/>
  <c r="AO103" i="4"/>
  <c r="AO117" i="4"/>
  <c r="AO131" i="4"/>
  <c r="AO147" i="4"/>
  <c r="AO161" i="4"/>
  <c r="AO174" i="4"/>
  <c r="AO187" i="4"/>
  <c r="AO200" i="4"/>
  <c r="AO213" i="4"/>
  <c r="AO18" i="4"/>
  <c r="AO32" i="4"/>
  <c r="AO46" i="4"/>
  <c r="AO60" i="4"/>
  <c r="AO76" i="4"/>
  <c r="AO90" i="4"/>
  <c r="AO104" i="4"/>
  <c r="AO118" i="4"/>
  <c r="AO132" i="4"/>
  <c r="AO148" i="4"/>
  <c r="AO162" i="4"/>
  <c r="AO175" i="4"/>
  <c r="AO188" i="4"/>
  <c r="AO201" i="4"/>
  <c r="AO214" i="4"/>
  <c r="AO11" i="4"/>
  <c r="AO34" i="4"/>
  <c r="AO55" i="4"/>
  <c r="AO78" i="4"/>
  <c r="AO99" i="4"/>
  <c r="AO120" i="4"/>
  <c r="AO141" i="4"/>
  <c r="AO164" i="4"/>
  <c r="AO183" i="4"/>
  <c r="AO203" i="4"/>
  <c r="AO3" i="4"/>
  <c r="AO12" i="4"/>
  <c r="AO35" i="4"/>
  <c r="AO56" i="4"/>
  <c r="AO79" i="4"/>
  <c r="AO100" i="4"/>
  <c r="AO123" i="4"/>
  <c r="AO142" i="4"/>
  <c r="AO165" i="4"/>
  <c r="AO184" i="4"/>
  <c r="AO204" i="4"/>
  <c r="AO21" i="4"/>
  <c r="AO42" i="4"/>
  <c r="AO65" i="4"/>
  <c r="AO84" i="4"/>
  <c r="AO107" i="4"/>
  <c r="AO128" i="4"/>
  <c r="AO151" i="4"/>
  <c r="AO171" i="4"/>
  <c r="AO191" i="4"/>
  <c r="AO210" i="4"/>
  <c r="AO15" i="4"/>
  <c r="AO43" i="4"/>
  <c r="AO70" i="4"/>
  <c r="AO101" i="4"/>
  <c r="AO129" i="4"/>
  <c r="AO156" i="4"/>
  <c r="AO185" i="4"/>
  <c r="AO211" i="4"/>
  <c r="AO4" i="4"/>
  <c r="AO19" i="4"/>
  <c r="AO47" i="4"/>
  <c r="AO71" i="4"/>
  <c r="AO105" i="4"/>
  <c r="AO135" i="4"/>
  <c r="AO159" i="4"/>
  <c r="AO189" i="4"/>
  <c r="AO20" i="4"/>
  <c r="AO48" i="4"/>
  <c r="AO77" i="4"/>
  <c r="AO106" i="4"/>
  <c r="AO136" i="4"/>
  <c r="AO163" i="4"/>
  <c r="AO190" i="4"/>
  <c r="AO22" i="4"/>
  <c r="AO51" i="4"/>
  <c r="AO80" i="4"/>
  <c r="AO108" i="4"/>
  <c r="AO137" i="4"/>
  <c r="AO166" i="4"/>
  <c r="AO192" i="4"/>
  <c r="AO24" i="4"/>
  <c r="AO52" i="4"/>
  <c r="AO82" i="4"/>
  <c r="AO112" i="4"/>
  <c r="AO138" i="4"/>
  <c r="AO168" i="4"/>
  <c r="AO29" i="4"/>
  <c r="AO149" i="4"/>
  <c r="AO195" i="4"/>
  <c r="AO27" i="4"/>
  <c r="AO54" i="4"/>
  <c r="AO83" i="4"/>
  <c r="AO113" i="4"/>
  <c r="AO140" i="4"/>
  <c r="AO170" i="4"/>
  <c r="AO196" i="4"/>
  <c r="AO28" i="4"/>
  <c r="AO57" i="4"/>
  <c r="AO87" i="4"/>
  <c r="AO114" i="4"/>
  <c r="AO143" i="4"/>
  <c r="AO172" i="4"/>
  <c r="AO197" i="4"/>
  <c r="AO5" i="4"/>
  <c r="AO63" i="4"/>
  <c r="AO91" i="4"/>
  <c r="AO115" i="4"/>
  <c r="AO176" i="4"/>
  <c r="AO198" i="4"/>
  <c r="AO40" i="4"/>
  <c r="AO126" i="4"/>
  <c r="AO208" i="4"/>
  <c r="AO41" i="4"/>
  <c r="AO127" i="4"/>
  <c r="AO209" i="4"/>
  <c r="AO64" i="4"/>
  <c r="AO150" i="4"/>
  <c r="AO66" i="4"/>
  <c r="AO152" i="4"/>
  <c r="AO10" i="4"/>
  <c r="AO68" i="4"/>
  <c r="AO154" i="4"/>
  <c r="AO69" i="4"/>
  <c r="AO155" i="4"/>
  <c r="AO6" i="4"/>
  <c r="AO92" i="4"/>
  <c r="AO177" i="4"/>
  <c r="AO7" i="4"/>
  <c r="AO93" i="4"/>
  <c r="AO178" i="4"/>
  <c r="AO8" i="4"/>
  <c r="AO94" i="4"/>
  <c r="AO179" i="4"/>
  <c r="AO96" i="4"/>
  <c r="AO182" i="4"/>
  <c r="AO33" i="4"/>
  <c r="AO119" i="4"/>
  <c r="AO202" i="4"/>
  <c r="AO36" i="4"/>
  <c r="AO124" i="4"/>
  <c r="AO206" i="4"/>
  <c r="AK3" i="4"/>
  <c r="AK4" i="4"/>
  <c r="AK6" i="4"/>
  <c r="AK8" i="4"/>
  <c r="AK9" i="4"/>
  <c r="AK5" i="4"/>
  <c r="AK10" i="4"/>
  <c r="AK7" i="4"/>
  <c r="AK11" i="4"/>
  <c r="AI3" i="4"/>
  <c r="AI5" i="4"/>
  <c r="AI4" i="4"/>
  <c r="AI6" i="4"/>
  <c r="AI7" i="4"/>
  <c r="AI8" i="4"/>
  <c r="AI9" i="4"/>
  <c r="AI10" i="4"/>
  <c r="AI11" i="4"/>
  <c r="AI12" i="4"/>
  <c r="BN13" i="4"/>
  <c r="BT13" i="4"/>
  <c r="BO13" i="4"/>
  <c r="BI14" i="4"/>
  <c r="BM13" i="4"/>
  <c r="AE14" i="4"/>
  <c r="AK13" i="4"/>
  <c r="AI13" i="4"/>
  <c r="AJ13" i="4"/>
  <c r="AX18" i="4"/>
  <c r="AY18" i="4"/>
  <c r="AZ18" i="4"/>
  <c r="C51" i="4"/>
  <c r="T4" i="4"/>
  <c r="T16" i="4"/>
  <c r="T28" i="4"/>
  <c r="T40" i="4"/>
  <c r="T52" i="4"/>
  <c r="T5" i="4"/>
  <c r="T17" i="4"/>
  <c r="T29" i="4"/>
  <c r="T41" i="4"/>
  <c r="T53" i="4"/>
  <c r="T6" i="4"/>
  <c r="T18" i="4"/>
  <c r="T30" i="4"/>
  <c r="T42" i="4"/>
  <c r="T8" i="4"/>
  <c r="T20" i="4"/>
  <c r="T32" i="4"/>
  <c r="T44" i="4"/>
  <c r="T23" i="4"/>
  <c r="T47" i="4"/>
  <c r="T36" i="4"/>
  <c r="T37" i="4"/>
  <c r="T9" i="4"/>
  <c r="T21" i="4"/>
  <c r="T33" i="4"/>
  <c r="T45" i="4"/>
  <c r="T11" i="4"/>
  <c r="T12" i="4"/>
  <c r="T25" i="4"/>
  <c r="T10" i="4"/>
  <c r="T22" i="4"/>
  <c r="T34" i="4"/>
  <c r="T46" i="4"/>
  <c r="T35" i="4"/>
  <c r="T3" i="4"/>
  <c r="T24" i="4"/>
  <c r="T48" i="4"/>
  <c r="T13" i="4"/>
  <c r="T49" i="4"/>
  <c r="T7" i="4"/>
  <c r="T14" i="4"/>
  <c r="T15" i="4"/>
  <c r="T19" i="4"/>
  <c r="T26" i="4"/>
  <c r="T38" i="4"/>
  <c r="T27" i="4"/>
  <c r="T31" i="4"/>
  <c r="T39" i="4"/>
  <c r="T43" i="4"/>
  <c r="T51" i="4"/>
  <c r="T50" i="4"/>
  <c r="P54" i="4"/>
  <c r="Z502" i="4"/>
  <c r="Z501" i="4"/>
  <c r="Z500" i="4"/>
  <c r="D52" i="4"/>
  <c r="D56" i="4"/>
  <c r="E53" i="4"/>
  <c r="D53" i="4"/>
  <c r="E52" i="4"/>
  <c r="C56" i="4"/>
  <c r="Z5" i="4"/>
  <c r="Z17" i="4"/>
  <c r="Z29" i="4"/>
  <c r="Z41" i="4"/>
  <c r="Z53" i="4"/>
  <c r="Z65" i="4"/>
  <c r="Z77" i="4"/>
  <c r="Z89" i="4"/>
  <c r="Z101" i="4"/>
  <c r="Z113" i="4"/>
  <c r="Z125" i="4"/>
  <c r="Z137" i="4"/>
  <c r="Z149" i="4"/>
  <c r="Z161" i="4"/>
  <c r="Z173" i="4"/>
  <c r="Z185" i="4"/>
  <c r="Z197" i="4"/>
  <c r="Z209" i="4"/>
  <c r="Z221" i="4"/>
  <c r="Z233" i="4"/>
  <c r="Z245" i="4"/>
  <c r="Z257" i="4"/>
  <c r="Z269" i="4"/>
  <c r="Z281" i="4"/>
  <c r="Z293" i="4"/>
  <c r="Z305" i="4"/>
  <c r="Z317" i="4"/>
  <c r="Z329" i="4"/>
  <c r="Z341" i="4"/>
  <c r="Z353" i="4"/>
  <c r="Z365" i="4"/>
  <c r="Z377" i="4"/>
  <c r="Z389" i="4"/>
  <c r="Z401" i="4"/>
  <c r="Z413" i="4"/>
  <c r="Z425" i="4"/>
  <c r="Z437" i="4"/>
  <c r="Z449" i="4"/>
  <c r="Z461" i="4"/>
  <c r="Z473" i="4"/>
  <c r="Z485" i="4"/>
  <c r="Z497" i="4"/>
  <c r="Z6" i="4"/>
  <c r="Z18" i="4"/>
  <c r="Z30" i="4"/>
  <c r="Z42" i="4"/>
  <c r="Z54" i="4"/>
  <c r="Z66" i="4"/>
  <c r="Z78" i="4"/>
  <c r="Z90" i="4"/>
  <c r="Z102" i="4"/>
  <c r="Z114" i="4"/>
  <c r="Z126" i="4"/>
  <c r="Z138" i="4"/>
  <c r="Z150" i="4"/>
  <c r="Z162" i="4"/>
  <c r="Z174" i="4"/>
  <c r="Z186" i="4"/>
  <c r="Z198" i="4"/>
  <c r="Z210" i="4"/>
  <c r="Z222" i="4"/>
  <c r="Z234" i="4"/>
  <c r="Z246" i="4"/>
  <c r="Z258" i="4"/>
  <c r="Z270" i="4"/>
  <c r="Z282" i="4"/>
  <c r="Z294" i="4"/>
  <c r="Z306" i="4"/>
  <c r="Z318" i="4"/>
  <c r="Z330" i="4"/>
  <c r="Z342" i="4"/>
  <c r="Z354" i="4"/>
  <c r="Z366" i="4"/>
  <c r="Z378" i="4"/>
  <c r="Z390" i="4"/>
  <c r="Z402" i="4"/>
  <c r="Z414" i="4"/>
  <c r="Z426" i="4"/>
  <c r="Z438" i="4"/>
  <c r="Z450" i="4"/>
  <c r="Z462" i="4"/>
  <c r="Z474" i="4"/>
  <c r="Z486" i="4"/>
  <c r="Z498" i="4"/>
  <c r="Z7" i="4"/>
  <c r="Z19" i="4"/>
  <c r="Z31" i="4"/>
  <c r="Z43" i="4"/>
  <c r="Z55" i="4"/>
  <c r="Z67" i="4"/>
  <c r="Z79" i="4"/>
  <c r="Z91" i="4"/>
  <c r="Z103" i="4"/>
  <c r="Z115" i="4"/>
  <c r="Z127" i="4"/>
  <c r="Z139" i="4"/>
  <c r="Z151" i="4"/>
  <c r="Z163" i="4"/>
  <c r="Z175" i="4"/>
  <c r="Z187" i="4"/>
  <c r="Z199" i="4"/>
  <c r="Z211" i="4"/>
  <c r="Z223" i="4"/>
  <c r="Z235" i="4"/>
  <c r="Z247" i="4"/>
  <c r="Z259" i="4"/>
  <c r="Z271" i="4"/>
  <c r="Z283" i="4"/>
  <c r="Z295" i="4"/>
  <c r="Z307" i="4"/>
  <c r="Z319" i="4"/>
  <c r="Z331" i="4"/>
  <c r="Z343" i="4"/>
  <c r="Z355" i="4"/>
  <c r="Z367" i="4"/>
  <c r="Z379" i="4"/>
  <c r="Z391" i="4"/>
  <c r="Z403" i="4"/>
  <c r="Z415" i="4"/>
  <c r="Z427" i="4"/>
  <c r="Z439" i="4"/>
  <c r="Z451" i="4"/>
  <c r="Z463" i="4"/>
  <c r="Z475" i="4"/>
  <c r="Z487" i="4"/>
  <c r="Z499" i="4"/>
  <c r="Z8" i="4"/>
  <c r="Z20" i="4"/>
  <c r="Z32" i="4"/>
  <c r="Z44" i="4"/>
  <c r="Z56" i="4"/>
  <c r="Z68" i="4"/>
  <c r="Z80" i="4"/>
  <c r="Z92" i="4"/>
  <c r="Z104" i="4"/>
  <c r="Z116" i="4"/>
  <c r="Z128" i="4"/>
  <c r="Z140" i="4"/>
  <c r="Z152" i="4"/>
  <c r="Z164" i="4"/>
  <c r="Z176" i="4"/>
  <c r="Z188" i="4"/>
  <c r="Z200" i="4"/>
  <c r="Z212" i="4"/>
  <c r="Z224" i="4"/>
  <c r="Z236" i="4"/>
  <c r="Z248" i="4"/>
  <c r="Z260" i="4"/>
  <c r="Z272" i="4"/>
  <c r="Z284" i="4"/>
  <c r="Z296" i="4"/>
  <c r="Z308" i="4"/>
  <c r="Z320" i="4"/>
  <c r="Z332" i="4"/>
  <c r="Z344" i="4"/>
  <c r="Z356" i="4"/>
  <c r="Z368" i="4"/>
  <c r="Z380" i="4"/>
  <c r="Z392" i="4"/>
  <c r="Z404" i="4"/>
  <c r="Z416" i="4"/>
  <c r="Z428" i="4"/>
  <c r="Z440" i="4"/>
  <c r="Z452" i="4"/>
  <c r="Z464" i="4"/>
  <c r="Z476" i="4"/>
  <c r="Z488" i="4"/>
  <c r="Z3" i="4"/>
  <c r="Z9" i="4"/>
  <c r="Z21" i="4"/>
  <c r="Z33" i="4"/>
  <c r="Z45" i="4"/>
  <c r="Z57" i="4"/>
  <c r="Z69" i="4"/>
  <c r="Z81" i="4"/>
  <c r="Z93" i="4"/>
  <c r="Z105" i="4"/>
  <c r="Z117" i="4"/>
  <c r="Z129" i="4"/>
  <c r="Z141" i="4"/>
  <c r="Z153" i="4"/>
  <c r="Z165" i="4"/>
  <c r="Z177" i="4"/>
  <c r="Z189" i="4"/>
  <c r="Z201" i="4"/>
  <c r="Z213" i="4"/>
  <c r="Z225" i="4"/>
  <c r="Z237" i="4"/>
  <c r="Z249" i="4"/>
  <c r="Z261" i="4"/>
  <c r="Z273" i="4"/>
  <c r="Z285" i="4"/>
  <c r="Z297" i="4"/>
  <c r="Z309" i="4"/>
  <c r="Z321" i="4"/>
  <c r="Z333" i="4"/>
  <c r="Z345" i="4"/>
  <c r="Z357" i="4"/>
  <c r="Z369" i="4"/>
  <c r="Z381" i="4"/>
  <c r="Z393" i="4"/>
  <c r="Z405" i="4"/>
  <c r="Z417" i="4"/>
  <c r="Z429" i="4"/>
  <c r="Z441" i="4"/>
  <c r="Z453" i="4"/>
  <c r="Z465" i="4"/>
  <c r="Z477" i="4"/>
  <c r="Z489" i="4"/>
  <c r="Z10" i="4"/>
  <c r="Z22" i="4"/>
  <c r="Z34" i="4"/>
  <c r="Z46" i="4"/>
  <c r="Z58" i="4"/>
  <c r="Z70" i="4"/>
  <c r="Z82" i="4"/>
  <c r="Z94" i="4"/>
  <c r="Z106" i="4"/>
  <c r="Z118" i="4"/>
  <c r="Z130" i="4"/>
  <c r="Z142" i="4"/>
  <c r="Z154" i="4"/>
  <c r="Z166" i="4"/>
  <c r="Z178" i="4"/>
  <c r="Z190" i="4"/>
  <c r="Z202" i="4"/>
  <c r="Z214" i="4"/>
  <c r="Z226" i="4"/>
  <c r="Z238" i="4"/>
  <c r="Z250" i="4"/>
  <c r="Z262" i="4"/>
  <c r="Z274" i="4"/>
  <c r="Z286" i="4"/>
  <c r="Z298" i="4"/>
  <c r="Z310" i="4"/>
  <c r="Z322" i="4"/>
  <c r="Z334" i="4"/>
  <c r="Z346" i="4"/>
  <c r="Z358" i="4"/>
  <c r="Z370" i="4"/>
  <c r="Z382" i="4"/>
  <c r="Z394" i="4"/>
  <c r="Z406" i="4"/>
  <c r="Z418" i="4"/>
  <c r="Z430" i="4"/>
  <c r="Z442" i="4"/>
  <c r="Z454" i="4"/>
  <c r="Z466" i="4"/>
  <c r="Z478" i="4"/>
  <c r="Z490" i="4"/>
  <c r="Z14" i="4"/>
  <c r="Z26" i="4"/>
  <c r="Z38" i="4"/>
  <c r="Z50" i="4"/>
  <c r="Z62" i="4"/>
  <c r="Z74" i="4"/>
  <c r="Z86" i="4"/>
  <c r="Z98" i="4"/>
  <c r="Z110" i="4"/>
  <c r="Z122" i="4"/>
  <c r="Z134" i="4"/>
  <c r="Z146" i="4"/>
  <c r="Z158" i="4"/>
  <c r="Z170" i="4"/>
  <c r="Z182" i="4"/>
  <c r="Z194" i="4"/>
  <c r="Z206" i="4"/>
  <c r="Z218" i="4"/>
  <c r="Z230" i="4"/>
  <c r="Z242" i="4"/>
  <c r="Z254" i="4"/>
  <c r="Z266" i="4"/>
  <c r="Z278" i="4"/>
  <c r="Z290" i="4"/>
  <c r="Z302" i="4"/>
  <c r="Z314" i="4"/>
  <c r="Z326" i="4"/>
  <c r="Z338" i="4"/>
  <c r="Z350" i="4"/>
  <c r="Z362" i="4"/>
  <c r="Z374" i="4"/>
  <c r="Z386" i="4"/>
  <c r="Z398" i="4"/>
  <c r="Z410" i="4"/>
  <c r="Z422" i="4"/>
  <c r="Z434" i="4"/>
  <c r="Z446" i="4"/>
  <c r="Z458" i="4"/>
  <c r="Z470" i="4"/>
  <c r="Z482" i="4"/>
  <c r="Z494" i="4"/>
  <c r="Z15" i="4"/>
  <c r="Z27" i="4"/>
  <c r="Z39" i="4"/>
  <c r="Z51" i="4"/>
  <c r="Z63" i="4"/>
  <c r="Z75" i="4"/>
  <c r="Z87" i="4"/>
  <c r="Z99" i="4"/>
  <c r="Z111" i="4"/>
  <c r="Z123" i="4"/>
  <c r="Z135" i="4"/>
  <c r="Z147" i="4"/>
  <c r="Z159" i="4"/>
  <c r="Z171" i="4"/>
  <c r="Z183" i="4"/>
  <c r="Z195" i="4"/>
  <c r="Z207" i="4"/>
  <c r="Z219" i="4"/>
  <c r="Z231" i="4"/>
  <c r="Z243" i="4"/>
  <c r="Z255" i="4"/>
  <c r="Z267" i="4"/>
  <c r="Z279" i="4"/>
  <c r="Z291" i="4"/>
  <c r="Z303" i="4"/>
  <c r="Z315" i="4"/>
  <c r="Z327" i="4"/>
  <c r="Z339" i="4"/>
  <c r="Z351" i="4"/>
  <c r="Z363" i="4"/>
  <c r="Z375" i="4"/>
  <c r="Z387" i="4"/>
  <c r="Z399" i="4"/>
  <c r="Z411" i="4"/>
  <c r="Z423" i="4"/>
  <c r="Z435" i="4"/>
  <c r="Z447" i="4"/>
  <c r="Z459" i="4"/>
  <c r="Z471" i="4"/>
  <c r="Z483" i="4"/>
  <c r="Z495" i="4"/>
  <c r="Z4" i="4"/>
  <c r="Z40" i="4"/>
  <c r="Z76" i="4"/>
  <c r="Z112" i="4"/>
  <c r="Z148" i="4"/>
  <c r="Z184" i="4"/>
  <c r="Z220" i="4"/>
  <c r="Z256" i="4"/>
  <c r="Z292" i="4"/>
  <c r="Z328" i="4"/>
  <c r="Z364" i="4"/>
  <c r="Z400" i="4"/>
  <c r="Z436" i="4"/>
  <c r="Z472" i="4"/>
  <c r="Z12" i="4"/>
  <c r="Z84" i="4"/>
  <c r="Z120" i="4"/>
  <c r="Z156" i="4"/>
  <c r="Z192" i="4"/>
  <c r="Z228" i="4"/>
  <c r="Z264" i="4"/>
  <c r="Z300" i="4"/>
  <c r="Z336" i="4"/>
  <c r="Z372" i="4"/>
  <c r="Z408" i="4"/>
  <c r="Z480" i="4"/>
  <c r="Z61" i="4"/>
  <c r="Z64" i="4"/>
  <c r="Z11" i="4"/>
  <c r="Z47" i="4"/>
  <c r="Z83" i="4"/>
  <c r="Z119" i="4"/>
  <c r="Z155" i="4"/>
  <c r="Z191" i="4"/>
  <c r="Z227" i="4"/>
  <c r="Z263" i="4"/>
  <c r="Z299" i="4"/>
  <c r="Z335" i="4"/>
  <c r="Z371" i="4"/>
  <c r="Z407" i="4"/>
  <c r="Z443" i="4"/>
  <c r="Z479" i="4"/>
  <c r="Z48" i="4"/>
  <c r="Z444" i="4"/>
  <c r="Z60" i="4"/>
  <c r="Z276" i="4"/>
  <c r="Z384" i="4"/>
  <c r="Z456" i="4"/>
  <c r="Z133" i="4"/>
  <c r="Z205" i="4"/>
  <c r="Z277" i="4"/>
  <c r="Z349" i="4"/>
  <c r="Z421" i="4"/>
  <c r="Z493" i="4"/>
  <c r="Z136" i="4"/>
  <c r="Z13" i="4"/>
  <c r="Z49" i="4"/>
  <c r="Z85" i="4"/>
  <c r="Z121" i="4"/>
  <c r="Z157" i="4"/>
  <c r="Z193" i="4"/>
  <c r="Z229" i="4"/>
  <c r="Z265" i="4"/>
  <c r="Z301" i="4"/>
  <c r="Z337" i="4"/>
  <c r="Z373" i="4"/>
  <c r="Z409" i="4"/>
  <c r="Z445" i="4"/>
  <c r="Z481" i="4"/>
  <c r="Z25" i="4"/>
  <c r="Z100" i="4"/>
  <c r="Z208" i="4"/>
  <c r="Z16" i="4"/>
  <c r="Z52" i="4"/>
  <c r="Z88" i="4"/>
  <c r="Z124" i="4"/>
  <c r="Z160" i="4"/>
  <c r="Z196" i="4"/>
  <c r="Z232" i="4"/>
  <c r="Z268" i="4"/>
  <c r="Z304" i="4"/>
  <c r="Z340" i="4"/>
  <c r="Z376" i="4"/>
  <c r="Z412" i="4"/>
  <c r="Z448" i="4"/>
  <c r="Z484" i="4"/>
  <c r="Z23" i="4"/>
  <c r="Z59" i="4"/>
  <c r="Z95" i="4"/>
  <c r="Z131" i="4"/>
  <c r="Z167" i="4"/>
  <c r="Z203" i="4"/>
  <c r="Z239" i="4"/>
  <c r="Z275" i="4"/>
  <c r="Z311" i="4"/>
  <c r="Z347" i="4"/>
  <c r="Z383" i="4"/>
  <c r="Z419" i="4"/>
  <c r="Z455" i="4"/>
  <c r="Z491" i="4"/>
  <c r="Z24" i="4"/>
  <c r="Z96" i="4"/>
  <c r="Z132" i="4"/>
  <c r="Z168" i="4"/>
  <c r="Z204" i="4"/>
  <c r="Z240" i="4"/>
  <c r="Z312" i="4"/>
  <c r="Z348" i="4"/>
  <c r="Z420" i="4"/>
  <c r="Z492" i="4"/>
  <c r="Z97" i="4"/>
  <c r="Z169" i="4"/>
  <c r="Z241" i="4"/>
  <c r="Z313" i="4"/>
  <c r="Z385" i="4"/>
  <c r="Z457" i="4"/>
  <c r="Z172" i="4"/>
  <c r="Z28" i="4"/>
  <c r="Z145" i="4"/>
  <c r="Z287" i="4"/>
  <c r="Z395" i="4"/>
  <c r="Z316" i="4"/>
  <c r="Z215" i="4"/>
  <c r="Z216" i="4"/>
  <c r="Z324" i="4"/>
  <c r="Z325" i="4"/>
  <c r="Z244" i="4"/>
  <c r="Z460" i="4"/>
  <c r="Z359" i="4"/>
  <c r="Z35" i="4"/>
  <c r="Z179" i="4"/>
  <c r="Z288" i="4"/>
  <c r="Z396" i="4"/>
  <c r="Z37" i="4"/>
  <c r="Z424" i="4"/>
  <c r="Z71" i="4"/>
  <c r="Z431" i="4"/>
  <c r="Z432" i="4"/>
  <c r="Z73" i="4"/>
  <c r="Z433" i="4"/>
  <c r="Z107" i="4"/>
  <c r="Z252" i="4"/>
  <c r="Z468" i="4"/>
  <c r="Z253" i="4"/>
  <c r="Z36" i="4"/>
  <c r="Z180" i="4"/>
  <c r="Z289" i="4"/>
  <c r="Z397" i="4"/>
  <c r="Z181" i="4"/>
  <c r="Z323" i="4"/>
  <c r="Z72" i="4"/>
  <c r="Z217" i="4"/>
  <c r="Z352" i="4"/>
  <c r="Z108" i="4"/>
  <c r="Z467" i="4"/>
  <c r="Z109" i="4"/>
  <c r="Z361" i="4"/>
  <c r="Z251" i="4"/>
  <c r="Z143" i="4"/>
  <c r="Z144" i="4"/>
  <c r="Z280" i="4"/>
  <c r="Z388" i="4"/>
  <c r="Z496" i="4"/>
  <c r="Z360" i="4"/>
  <c r="Z469" i="4"/>
  <c r="V4" i="4"/>
  <c r="V16" i="4"/>
  <c r="V28" i="4"/>
  <c r="V40" i="4"/>
  <c r="V52" i="4"/>
  <c r="V17" i="4"/>
  <c r="V6" i="4"/>
  <c r="V42" i="4"/>
  <c r="V5" i="4"/>
  <c r="V29" i="4"/>
  <c r="V41" i="4"/>
  <c r="V53" i="4"/>
  <c r="V18" i="4"/>
  <c r="V30" i="4"/>
  <c r="V7" i="4"/>
  <c r="V19" i="4"/>
  <c r="V31" i="4"/>
  <c r="V43" i="4"/>
  <c r="V8" i="4"/>
  <c r="V20" i="4"/>
  <c r="V32" i="4"/>
  <c r="V44" i="4"/>
  <c r="V3" i="4"/>
  <c r="V9" i="4"/>
  <c r="V10" i="4"/>
  <c r="V27" i="4"/>
  <c r="V49" i="4"/>
  <c r="C53" i="4"/>
  <c r="V11" i="4"/>
  <c r="V33" i="4"/>
  <c r="V50" i="4"/>
  <c r="V12" i="4"/>
  <c r="V34" i="4"/>
  <c r="V51" i="4"/>
  <c r="V13" i="4"/>
  <c r="V35" i="4"/>
  <c r="V21" i="4"/>
  <c r="V22" i="4"/>
  <c r="V14" i="4"/>
  <c r="V36" i="4"/>
  <c r="V15" i="4"/>
  <c r="V37" i="4"/>
  <c r="V38" i="4"/>
  <c r="V39" i="4"/>
  <c r="V24" i="4"/>
  <c r="V23" i="4"/>
  <c r="V25" i="4"/>
  <c r="V26" i="4"/>
  <c r="V45" i="4"/>
  <c r="V48" i="4"/>
  <c r="V46" i="4"/>
  <c r="V47" i="4"/>
  <c r="C52" i="4"/>
  <c r="U11" i="4"/>
  <c r="U23" i="4"/>
  <c r="U35" i="4"/>
  <c r="U47" i="4"/>
  <c r="U12" i="4"/>
  <c r="U24" i="4"/>
  <c r="U36" i="4"/>
  <c r="U48" i="4"/>
  <c r="U14" i="4"/>
  <c r="U26" i="4"/>
  <c r="U38" i="4"/>
  <c r="U50" i="4"/>
  <c r="U5" i="4"/>
  <c r="U20" i="4"/>
  <c r="U37" i="4"/>
  <c r="U53" i="4"/>
  <c r="U40" i="4"/>
  <c r="U6" i="4"/>
  <c r="U21" i="4"/>
  <c r="U39" i="4"/>
  <c r="U7" i="4"/>
  <c r="U22" i="4"/>
  <c r="U4" i="4"/>
  <c r="U28" i="4"/>
  <c r="U46" i="4"/>
  <c r="U31" i="4"/>
  <c r="U15" i="4"/>
  <c r="U8" i="4"/>
  <c r="U29" i="4"/>
  <c r="U49" i="4"/>
  <c r="U52" i="4"/>
  <c r="U32" i="4"/>
  <c r="U33" i="4"/>
  <c r="U9" i="4"/>
  <c r="U30" i="4"/>
  <c r="U51" i="4"/>
  <c r="U3" i="4"/>
  <c r="U10" i="4"/>
  <c r="U13" i="4"/>
  <c r="U16" i="4"/>
  <c r="U17" i="4"/>
  <c r="U19" i="4"/>
  <c r="U27" i="4"/>
  <c r="U34" i="4"/>
  <c r="U41" i="4"/>
  <c r="U42" i="4"/>
  <c r="U43" i="4"/>
  <c r="U45" i="4"/>
  <c r="U18" i="4"/>
  <c r="U25" i="4"/>
  <c r="U44" i="4"/>
  <c r="T54" i="4" l="1"/>
  <c r="AA54" i="4"/>
  <c r="BN14" i="4"/>
  <c r="BM14" i="4"/>
  <c r="BT14" i="4"/>
  <c r="BI15" i="4"/>
  <c r="BO14" i="4"/>
  <c r="AE15" i="4"/>
  <c r="AI14" i="4"/>
  <c r="AK14" i="4"/>
  <c r="AJ14" i="4"/>
  <c r="AZ19" i="4"/>
  <c r="AX19" i="4"/>
  <c r="AY19" i="4"/>
  <c r="V54" i="4"/>
  <c r="P55" i="4"/>
  <c r="U54" i="4"/>
  <c r="D12" i="4"/>
  <c r="E12" i="4"/>
  <c r="D13" i="4"/>
  <c r="AW1" i="4" s="1"/>
  <c r="BA1" i="4" s="1"/>
  <c r="AT22" i="4" s="1"/>
  <c r="AT23" i="4" s="1"/>
  <c r="AT24" i="4" s="1"/>
  <c r="AT25" i="4" s="1"/>
  <c r="AT26" i="4" s="1"/>
  <c r="AT27" i="4" s="1"/>
  <c r="AT28" i="4" s="1"/>
  <c r="AT29" i="4" s="1"/>
  <c r="AT30" i="4" s="1"/>
  <c r="AT31" i="4" s="1"/>
  <c r="AT32" i="4" s="1"/>
  <c r="AT33" i="4" s="1"/>
  <c r="AT34" i="4" s="1"/>
  <c r="AT35" i="4" s="1"/>
  <c r="AT36" i="4" s="1"/>
  <c r="AT37" i="4" s="1"/>
  <c r="AT38" i="4" s="1"/>
  <c r="AT39" i="4" s="1"/>
  <c r="AT40" i="4" s="1"/>
  <c r="AT41" i="4" s="1"/>
  <c r="AT42" i="4" s="1"/>
  <c r="AT43" i="4" s="1"/>
  <c r="AT44" i="4" s="1"/>
  <c r="AT45" i="4" s="1"/>
  <c r="AT46" i="4" s="1"/>
  <c r="AT47" i="4" s="1"/>
  <c r="AT48" i="4" s="1"/>
  <c r="AT49" i="4" s="1"/>
  <c r="AT50" i="4" s="1"/>
  <c r="AT51" i="4" s="1"/>
  <c r="AT52" i="4" s="1"/>
  <c r="AT53" i="4" s="1"/>
  <c r="AT54" i="4" s="1"/>
  <c r="AT55" i="4" s="1"/>
  <c r="AT56" i="4" s="1"/>
  <c r="AT57" i="4" s="1"/>
  <c r="AT58" i="4" s="1"/>
  <c r="AT59" i="4" s="1"/>
  <c r="AT60" i="4" s="1"/>
  <c r="AT61" i="4" s="1"/>
  <c r="AT62" i="4" s="1"/>
  <c r="AT63" i="4" s="1"/>
  <c r="AT64" i="4" s="1"/>
  <c r="AT65" i="4" s="1"/>
  <c r="AT66" i="4" s="1"/>
  <c r="AT67" i="4" s="1"/>
  <c r="AT68" i="4" s="1"/>
  <c r="AT69" i="4" s="1"/>
  <c r="AT70" i="4" s="1"/>
  <c r="AT71" i="4" s="1"/>
  <c r="AT72" i="4" s="1"/>
  <c r="AT73" i="4" s="1"/>
  <c r="AT74" i="4" s="1"/>
  <c r="AT75" i="4" s="1"/>
  <c r="AT76" i="4" s="1"/>
  <c r="AT77" i="4" s="1"/>
  <c r="AT78" i="4" s="1"/>
  <c r="AT79" i="4" s="1"/>
  <c r="AT80" i="4" s="1"/>
  <c r="AT81" i="4" s="1"/>
  <c r="AT82" i="4" s="1"/>
  <c r="AT83" i="4" s="1"/>
  <c r="AT84" i="4" s="1"/>
  <c r="AT85" i="4" s="1"/>
  <c r="AT86" i="4" s="1"/>
  <c r="AT87" i="4" s="1"/>
  <c r="AT88" i="4" s="1"/>
  <c r="AT89" i="4" s="1"/>
  <c r="AT90" i="4" s="1"/>
  <c r="AT91" i="4" s="1"/>
  <c r="AT92" i="4" s="1"/>
  <c r="AT93" i="4" s="1"/>
  <c r="AT94" i="4" s="1"/>
  <c r="AT95" i="4" s="1"/>
  <c r="AT96" i="4" s="1"/>
  <c r="AT97" i="4" s="1"/>
  <c r="AT98" i="4" s="1"/>
  <c r="AT99" i="4" s="1"/>
  <c r="AT100" i="4" s="1"/>
  <c r="AT101" i="4" s="1"/>
  <c r="AT102" i="4" s="1"/>
  <c r="AT103" i="4" s="1"/>
  <c r="AT104" i="4" s="1"/>
  <c r="AT105" i="4" s="1"/>
  <c r="AT106" i="4" s="1"/>
  <c r="AT107" i="4" s="1"/>
  <c r="AT108" i="4" s="1"/>
  <c r="AT109" i="4" s="1"/>
  <c r="AT110" i="4" s="1"/>
  <c r="AT111" i="4" s="1"/>
  <c r="AT112" i="4" s="1"/>
  <c r="AT113" i="4" s="1"/>
  <c r="AT114" i="4" s="1"/>
  <c r="AT115" i="4" s="1"/>
  <c r="AT116" i="4" s="1"/>
  <c r="AT117" i="4" s="1"/>
  <c r="AT118" i="4" s="1"/>
  <c r="AT119" i="4" s="1"/>
  <c r="AT120" i="4" s="1"/>
  <c r="AT121" i="4" s="1"/>
  <c r="AT122" i="4" s="1"/>
  <c r="AT123" i="4" s="1"/>
  <c r="AT124" i="4" s="1"/>
  <c r="AT125" i="4" s="1"/>
  <c r="AT126" i="4" s="1"/>
  <c r="AT127" i="4" s="1"/>
  <c r="AT128" i="4" s="1"/>
  <c r="AT129" i="4" s="1"/>
  <c r="AT130" i="4" s="1"/>
  <c r="AT131" i="4" s="1"/>
  <c r="AT132" i="4" s="1"/>
  <c r="AT133" i="4" s="1"/>
  <c r="AT134" i="4" s="1"/>
  <c r="AT135" i="4" s="1"/>
  <c r="AT136" i="4" s="1"/>
  <c r="AT137" i="4" s="1"/>
  <c r="AT138" i="4" s="1"/>
  <c r="AT139" i="4" s="1"/>
  <c r="AT140" i="4" s="1"/>
  <c r="AT141" i="4" s="1"/>
  <c r="AT142" i="4" s="1"/>
  <c r="AT143" i="4" s="1"/>
  <c r="AT144" i="4" s="1"/>
  <c r="AT145" i="4" s="1"/>
  <c r="AT146" i="4" s="1"/>
  <c r="AT147" i="4" s="1"/>
  <c r="AT148" i="4" s="1"/>
  <c r="AT149" i="4" s="1"/>
  <c r="AT150" i="4" s="1"/>
  <c r="AT151" i="4" s="1"/>
  <c r="AT152" i="4" s="1"/>
  <c r="AT153" i="4" s="1"/>
  <c r="AT154" i="4" s="1"/>
  <c r="AT155" i="4" s="1"/>
  <c r="AT156" i="4" s="1"/>
  <c r="AT157" i="4" s="1"/>
  <c r="AT158" i="4" s="1"/>
  <c r="AT159" i="4" s="1"/>
  <c r="AT160" i="4" s="1"/>
  <c r="AT161" i="4" s="1"/>
  <c r="AT162" i="4" s="1"/>
  <c r="AT163" i="4" s="1"/>
  <c r="AT164" i="4" s="1"/>
  <c r="AT165" i="4" s="1"/>
  <c r="AT166" i="4" s="1"/>
  <c r="AT167" i="4" s="1"/>
  <c r="AT168" i="4" s="1"/>
  <c r="AT169" i="4" s="1"/>
  <c r="AT170" i="4" s="1"/>
  <c r="AT171" i="4" s="1"/>
  <c r="AT172" i="4" s="1"/>
  <c r="AT173" i="4" s="1"/>
  <c r="AT174" i="4" s="1"/>
  <c r="AT175" i="4" s="1"/>
  <c r="AT176" i="4" s="1"/>
  <c r="AT177" i="4" s="1"/>
  <c r="AT178" i="4" s="1"/>
  <c r="AT179" i="4" s="1"/>
  <c r="AT180" i="4" s="1"/>
  <c r="AT181" i="4" s="1"/>
  <c r="AT182" i="4" s="1"/>
  <c r="AT183" i="4" s="1"/>
  <c r="AT184" i="4" s="1"/>
  <c r="AT185" i="4" s="1"/>
  <c r="AT186" i="4" s="1"/>
  <c r="AT187" i="4" s="1"/>
  <c r="AT188" i="4" s="1"/>
  <c r="AT189" i="4" s="1"/>
  <c r="AT190" i="4" s="1"/>
  <c r="AT191" i="4" s="1"/>
  <c r="AT192" i="4" s="1"/>
  <c r="AT193" i="4" s="1"/>
  <c r="AT194" i="4" s="1"/>
  <c r="AT195" i="4" s="1"/>
  <c r="AT196" i="4" s="1"/>
  <c r="AT197" i="4" s="1"/>
  <c r="AT198" i="4" s="1"/>
  <c r="AT199" i="4" s="1"/>
  <c r="AT200" i="4" s="1"/>
  <c r="AT201" i="4" s="1"/>
  <c r="AT202" i="4" s="1"/>
  <c r="AT203" i="4" s="1"/>
  <c r="AT204" i="4" s="1"/>
  <c r="AT205" i="4" s="1"/>
  <c r="AT206" i="4" s="1"/>
  <c r="AT207" i="4" s="1"/>
  <c r="AT208" i="4" s="1"/>
  <c r="AT209" i="4" s="1"/>
  <c r="AT210" i="4" s="1"/>
  <c r="AT211" i="4" s="1"/>
  <c r="AT212" i="4" s="1"/>
  <c r="AT213" i="4" s="1"/>
  <c r="AT214" i="4" s="1"/>
  <c r="E13" i="4"/>
  <c r="BL1" i="4" s="1"/>
  <c r="D14" i="4"/>
  <c r="E14" i="4"/>
  <c r="E57" i="4" s="1"/>
  <c r="D15" i="4"/>
  <c r="D16" i="4"/>
  <c r="E16" i="4"/>
  <c r="D17" i="4"/>
  <c r="E17" i="4"/>
  <c r="D18" i="4"/>
  <c r="E18" i="4"/>
  <c r="D19" i="4"/>
  <c r="E19" i="4"/>
  <c r="D20" i="4"/>
  <c r="E20" i="4"/>
  <c r="D21" i="4"/>
  <c r="E21" i="4"/>
  <c r="E22" i="4"/>
  <c r="D23" i="4"/>
  <c r="E23" i="4"/>
  <c r="D29" i="4"/>
  <c r="E29" i="4"/>
  <c r="D30" i="4"/>
  <c r="E30" i="4"/>
  <c r="D33" i="4"/>
  <c r="E33" i="4"/>
  <c r="D36" i="4"/>
  <c r="E36" i="4"/>
  <c r="D37" i="4"/>
  <c r="E37" i="4"/>
  <c r="D24" i="4"/>
  <c r="E24" i="4"/>
  <c r="D25" i="4"/>
  <c r="E25" i="4"/>
  <c r="D26" i="4"/>
  <c r="E26" i="4"/>
  <c r="D27" i="4"/>
  <c r="E27" i="4"/>
  <c r="C27" i="4"/>
  <c r="C26" i="4"/>
  <c r="C25" i="4"/>
  <c r="C24" i="4"/>
  <c r="C37" i="4"/>
  <c r="C33" i="4"/>
  <c r="C29" i="4"/>
  <c r="C23" i="4"/>
  <c r="C22" i="4"/>
  <c r="C21" i="4"/>
  <c r="C20" i="4"/>
  <c r="C19" i="4"/>
  <c r="C18" i="4"/>
  <c r="C17" i="4"/>
  <c r="C16" i="4"/>
  <c r="C15" i="4"/>
  <c r="C12" i="4"/>
  <c r="AW19" i="4" l="1"/>
  <c r="BJ14" i="4"/>
  <c r="BE14" i="4"/>
  <c r="BE158" i="4"/>
  <c r="BE88" i="4"/>
  <c r="BE17" i="4"/>
  <c r="BE161" i="4"/>
  <c r="BE90" i="4"/>
  <c r="BE31" i="4"/>
  <c r="BE32" i="4"/>
  <c r="BE33" i="4"/>
  <c r="BE34" i="4"/>
  <c r="BE35" i="4"/>
  <c r="BE108" i="4"/>
  <c r="BE57" i="4"/>
  <c r="BE93" i="4"/>
  <c r="BE8" i="4"/>
  <c r="BE117" i="4"/>
  <c r="BE189" i="4"/>
  <c r="BE63" i="4"/>
  <c r="BE47" i="4"/>
  <c r="BE49" i="4"/>
  <c r="BE51" i="4"/>
  <c r="BE55" i="4"/>
  <c r="BE128" i="4"/>
  <c r="BE190" i="4"/>
  <c r="BE44" i="4"/>
  <c r="BE153" i="4"/>
  <c r="BE22" i="4"/>
  <c r="BE96" i="4"/>
  <c r="BE70" i="4"/>
  <c r="BE71" i="4"/>
  <c r="BE131" i="4"/>
  <c r="BE7" i="4"/>
  <c r="BE80" i="4"/>
  <c r="BE187" i="4"/>
  <c r="BE23" i="4"/>
  <c r="BE169" i="4"/>
  <c r="BE199" i="4"/>
  <c r="BE116" i="4"/>
  <c r="BE130" i="4"/>
  <c r="BE152" i="4"/>
  <c r="BE99" i="4"/>
  <c r="BE74" i="4"/>
  <c r="BE150" i="4"/>
  <c r="BE121" i="4"/>
  <c r="BE167" i="4"/>
  <c r="BE183" i="4"/>
  <c r="BE133" i="4"/>
  <c r="BE16" i="4"/>
  <c r="BE18" i="4"/>
  <c r="BE139" i="4"/>
  <c r="BE142" i="4"/>
  <c r="BE37" i="4"/>
  <c r="BE46" i="4"/>
  <c r="BE28" i="4"/>
  <c r="BE30" i="4"/>
  <c r="BE156" i="4"/>
  <c r="BE159" i="4"/>
  <c r="BE181" i="4"/>
  <c r="BE82" i="4"/>
  <c r="BE40" i="4"/>
  <c r="BE42" i="4"/>
  <c r="BE175" i="4"/>
  <c r="BE178" i="4"/>
  <c r="BE111" i="4"/>
  <c r="BE60" i="4"/>
  <c r="BE52" i="4"/>
  <c r="BE198" i="4"/>
  <c r="BE193" i="4"/>
  <c r="BE147" i="4"/>
  <c r="BE9" i="4"/>
  <c r="BE137" i="4"/>
  <c r="BE213" i="4"/>
  <c r="BE72" i="4"/>
  <c r="BE165" i="4"/>
  <c r="BE76" i="4"/>
  <c r="BE12" i="4"/>
  <c r="BE15" i="4"/>
  <c r="BE92" i="4"/>
  <c r="BE81" i="4"/>
  <c r="BE203" i="4"/>
  <c r="BE26" i="4"/>
  <c r="BE170" i="4"/>
  <c r="BE100" i="4"/>
  <c r="BE29" i="4"/>
  <c r="BE173" i="4"/>
  <c r="BE102" i="4"/>
  <c r="BE48" i="4"/>
  <c r="BE58" i="4"/>
  <c r="BE166" i="4"/>
  <c r="BE132" i="4"/>
  <c r="BE148" i="4"/>
  <c r="BE123" i="4"/>
  <c r="BE201" i="4"/>
  <c r="BE160" i="4"/>
  <c r="BE39" i="4"/>
  <c r="BE172" i="4"/>
  <c r="BE20" i="4"/>
  <c r="BE202" i="4"/>
  <c r="BE113" i="4"/>
  <c r="BE109" i="4"/>
  <c r="BE196" i="4"/>
  <c r="BE195" i="4"/>
  <c r="BE154" i="4"/>
  <c r="BE211" i="4"/>
  <c r="BE188" i="4"/>
  <c r="BE78" i="4"/>
  <c r="BE205" i="4"/>
  <c r="BE38" i="4"/>
  <c r="BE182" i="4"/>
  <c r="BE112" i="4"/>
  <c r="BE41" i="4"/>
  <c r="BE185" i="4"/>
  <c r="BE114" i="4"/>
  <c r="BE67" i="4"/>
  <c r="BE68" i="4"/>
  <c r="BE69" i="4"/>
  <c r="BE144" i="4"/>
  <c r="BE119" i="4"/>
  <c r="BE3" i="4"/>
  <c r="BE155" i="4"/>
  <c r="BE207" i="4"/>
  <c r="BE191" i="4"/>
  <c r="BE146" i="4"/>
  <c r="BE50" i="4"/>
  <c r="BE194" i="4"/>
  <c r="BE124" i="4"/>
  <c r="BE53" i="4"/>
  <c r="BE197" i="4"/>
  <c r="BE126" i="4"/>
  <c r="BE83" i="4"/>
  <c r="BE84" i="4"/>
  <c r="BE85" i="4"/>
  <c r="BE87" i="4"/>
  <c r="BE91" i="4"/>
  <c r="BE164" i="4"/>
  <c r="BE43" i="4"/>
  <c r="BE61" i="4"/>
  <c r="BE4" i="4"/>
  <c r="BE200" i="4"/>
  <c r="BE140" i="4"/>
  <c r="BE25" i="4"/>
  <c r="BE101" i="4"/>
  <c r="BE75" i="4"/>
  <c r="BE184" i="4"/>
  <c r="BE177" i="4"/>
  <c r="BE118" i="4"/>
  <c r="BE125" i="4"/>
  <c r="BE145" i="4"/>
  <c r="BE210" i="4"/>
  <c r="BE45" i="4"/>
  <c r="BE149" i="4"/>
  <c r="BE59" i="4"/>
  <c r="BE62" i="4"/>
  <c r="BE206" i="4"/>
  <c r="BE136" i="4"/>
  <c r="BE65" i="4"/>
  <c r="BE209" i="4"/>
  <c r="BE138" i="4"/>
  <c r="BE103" i="4"/>
  <c r="BE104" i="4"/>
  <c r="BE105" i="4"/>
  <c r="BE106" i="4"/>
  <c r="BE107" i="4"/>
  <c r="BE180" i="4"/>
  <c r="BE24" i="4"/>
  <c r="BE79" i="4"/>
  <c r="BE95" i="4"/>
  <c r="BE77" i="4"/>
  <c r="BE6" i="4"/>
  <c r="BE120" i="4"/>
  <c r="BE127" i="4"/>
  <c r="BE115" i="4"/>
  <c r="BE10" i="4"/>
  <c r="BE86" i="4"/>
  <c r="BE89" i="4"/>
  <c r="BE162" i="4"/>
  <c r="BE141" i="4"/>
  <c r="BE143" i="4"/>
  <c r="BE151" i="4"/>
  <c r="BE135" i="4"/>
  <c r="BE98" i="4"/>
  <c r="BE174" i="4"/>
  <c r="BE157" i="4"/>
  <c r="BE73" i="4"/>
  <c r="BE21" i="4"/>
  <c r="BE168" i="4"/>
  <c r="BE110" i="4"/>
  <c r="BE186" i="4"/>
  <c r="BE176" i="4"/>
  <c r="BE36" i="4"/>
  <c r="BE94" i="4"/>
  <c r="D57" i="4"/>
  <c r="BE122" i="4"/>
  <c r="BE54" i="4"/>
  <c r="BE192" i="4"/>
  <c r="BE56" i="4"/>
  <c r="BE129" i="4"/>
  <c r="BE97" i="4"/>
  <c r="BE66" i="4"/>
  <c r="BE212" i="4"/>
  <c r="BE214" i="4"/>
  <c r="BE179" i="4"/>
  <c r="BE27" i="4"/>
  <c r="BE5" i="4"/>
  <c r="BE11" i="4"/>
  <c r="BE13" i="4"/>
  <c r="BE19" i="4"/>
  <c r="BE204" i="4"/>
  <c r="BE163" i="4"/>
  <c r="BE134" i="4"/>
  <c r="BE64" i="4"/>
  <c r="BE208" i="4"/>
  <c r="BE171" i="4"/>
  <c r="AW10" i="4"/>
  <c r="AU7" i="4"/>
  <c r="AW3" i="4"/>
  <c r="AU8" i="4"/>
  <c r="AV5" i="4"/>
  <c r="AU10" i="4"/>
  <c r="AV7" i="4"/>
  <c r="AU3" i="4"/>
  <c r="AV10" i="4"/>
  <c r="AW4" i="4"/>
  <c r="AU5" i="4"/>
  <c r="AW5" i="4"/>
  <c r="AW7" i="4"/>
  <c r="AW8" i="4"/>
  <c r="AW9" i="4"/>
  <c r="AV4" i="4"/>
  <c r="AV3" i="4"/>
  <c r="AW6" i="4"/>
  <c r="AU9" i="4"/>
  <c r="AU4" i="4"/>
  <c r="AU6" i="4"/>
  <c r="AV6" i="4"/>
  <c r="AV8" i="4"/>
  <c r="AV9" i="4"/>
  <c r="AV11" i="4"/>
  <c r="AW11" i="4"/>
  <c r="AU11" i="4"/>
  <c r="AU12" i="4"/>
  <c r="AV12" i="4"/>
  <c r="AW12" i="4"/>
  <c r="AU13" i="4"/>
  <c r="AW13" i="4"/>
  <c r="AV13" i="4"/>
  <c r="AU14" i="4"/>
  <c r="AV14" i="4"/>
  <c r="AW14" i="4"/>
  <c r="AW15" i="4"/>
  <c r="AV15" i="4"/>
  <c r="AU15" i="4"/>
  <c r="AW16" i="4"/>
  <c r="AU16" i="4"/>
  <c r="AV16" i="4"/>
  <c r="AV17" i="4"/>
  <c r="AW17" i="4"/>
  <c r="AU17" i="4"/>
  <c r="AU18" i="4"/>
  <c r="AW18" i="4"/>
  <c r="AV18" i="4"/>
  <c r="BC10" i="4"/>
  <c r="BC22" i="4"/>
  <c r="BC34" i="4"/>
  <c r="BC46" i="4"/>
  <c r="BC58" i="4"/>
  <c r="BC70" i="4"/>
  <c r="BC82" i="4"/>
  <c r="BC94" i="4"/>
  <c r="BC106" i="4"/>
  <c r="BC118" i="4"/>
  <c r="BC130" i="4"/>
  <c r="BC142" i="4"/>
  <c r="BC154" i="4"/>
  <c r="BC166" i="4"/>
  <c r="BC178" i="4"/>
  <c r="BC190" i="4"/>
  <c r="BC202" i="4"/>
  <c r="BC214" i="4"/>
  <c r="BB14" i="4"/>
  <c r="BB26" i="4"/>
  <c r="BB38" i="4"/>
  <c r="BB50" i="4"/>
  <c r="BB62" i="4"/>
  <c r="BB74" i="4"/>
  <c r="BB86" i="4"/>
  <c r="BB98" i="4"/>
  <c r="BB110" i="4"/>
  <c r="BB122" i="4"/>
  <c r="BB134" i="4"/>
  <c r="BB146" i="4"/>
  <c r="BB158" i="4"/>
  <c r="BB170" i="4"/>
  <c r="BB182" i="4"/>
  <c r="BB194" i="4"/>
  <c r="BB206" i="4"/>
  <c r="BA6" i="4"/>
  <c r="BA18" i="4"/>
  <c r="BA30" i="4"/>
  <c r="BA42" i="4"/>
  <c r="BA54" i="4"/>
  <c r="BA66" i="4"/>
  <c r="BA78" i="4"/>
  <c r="BA90" i="4"/>
  <c r="BA102" i="4"/>
  <c r="BA114" i="4"/>
  <c r="BA126" i="4"/>
  <c r="BA138" i="4"/>
  <c r="BA150" i="4"/>
  <c r="BC12" i="4"/>
  <c r="BC24" i="4"/>
  <c r="BC36" i="4"/>
  <c r="BC48" i="4"/>
  <c r="BC60" i="4"/>
  <c r="BC72" i="4"/>
  <c r="BC84" i="4"/>
  <c r="BC96" i="4"/>
  <c r="BC108" i="4"/>
  <c r="BC120" i="4"/>
  <c r="BC132" i="4"/>
  <c r="BC144" i="4"/>
  <c r="BC156" i="4"/>
  <c r="BC168" i="4"/>
  <c r="BC180" i="4"/>
  <c r="BC192" i="4"/>
  <c r="BC204" i="4"/>
  <c r="BB4" i="4"/>
  <c r="BB16" i="4"/>
  <c r="BB28" i="4"/>
  <c r="BB40" i="4"/>
  <c r="BB52" i="4"/>
  <c r="BB64" i="4"/>
  <c r="BB76" i="4"/>
  <c r="BB88" i="4"/>
  <c r="BB100" i="4"/>
  <c r="BB112" i="4"/>
  <c r="BB124" i="4"/>
  <c r="BB136" i="4"/>
  <c r="BB148" i="4"/>
  <c r="BB160" i="4"/>
  <c r="BB172" i="4"/>
  <c r="BB184" i="4"/>
  <c r="BB196" i="4"/>
  <c r="BB208" i="4"/>
  <c r="BA8" i="4"/>
  <c r="BA20" i="4"/>
  <c r="BA32" i="4"/>
  <c r="BA44" i="4"/>
  <c r="BA56" i="4"/>
  <c r="BA68" i="4"/>
  <c r="BA80" i="4"/>
  <c r="BA92" i="4"/>
  <c r="BA104" i="4"/>
  <c r="BA116" i="4"/>
  <c r="BA128" i="4"/>
  <c r="BA140" i="4"/>
  <c r="BA152" i="4"/>
  <c r="BC13" i="4"/>
  <c r="BC25" i="4"/>
  <c r="BC37" i="4"/>
  <c r="BC49" i="4"/>
  <c r="BC61" i="4"/>
  <c r="BC73" i="4"/>
  <c r="BC85" i="4"/>
  <c r="BC97" i="4"/>
  <c r="BC109" i="4"/>
  <c r="BC121" i="4"/>
  <c r="BC133" i="4"/>
  <c r="BC145" i="4"/>
  <c r="BC157" i="4"/>
  <c r="BC169" i="4"/>
  <c r="BC181" i="4"/>
  <c r="BC193" i="4"/>
  <c r="BC205" i="4"/>
  <c r="BB5" i="4"/>
  <c r="BB17" i="4"/>
  <c r="BB29" i="4"/>
  <c r="BB41" i="4"/>
  <c r="BB53" i="4"/>
  <c r="BB65" i="4"/>
  <c r="BB77" i="4"/>
  <c r="BB89" i="4"/>
  <c r="BB101" i="4"/>
  <c r="BB113" i="4"/>
  <c r="BB125" i="4"/>
  <c r="BB137" i="4"/>
  <c r="BB149" i="4"/>
  <c r="BB161" i="4"/>
  <c r="BB173" i="4"/>
  <c r="BB185" i="4"/>
  <c r="BB197" i="4"/>
  <c r="BB209" i="4"/>
  <c r="BA9" i="4"/>
  <c r="BA21" i="4"/>
  <c r="BA33" i="4"/>
  <c r="BA45" i="4"/>
  <c r="BA57" i="4"/>
  <c r="BA69" i="4"/>
  <c r="BA81" i="4"/>
  <c r="BA93" i="4"/>
  <c r="BA105" i="4"/>
  <c r="BA117" i="4"/>
  <c r="BA129" i="4"/>
  <c r="BA141" i="4"/>
  <c r="BC14" i="4"/>
  <c r="BC26" i="4"/>
  <c r="BC38" i="4"/>
  <c r="BC50" i="4"/>
  <c r="BC62" i="4"/>
  <c r="BC74" i="4"/>
  <c r="BC86" i="4"/>
  <c r="BC98" i="4"/>
  <c r="BC110" i="4"/>
  <c r="BC122" i="4"/>
  <c r="BC134" i="4"/>
  <c r="BC146" i="4"/>
  <c r="BC158" i="4"/>
  <c r="BC170" i="4"/>
  <c r="BC182" i="4"/>
  <c r="BC194" i="4"/>
  <c r="BC206" i="4"/>
  <c r="BB6" i="4"/>
  <c r="BB18" i="4"/>
  <c r="BB30" i="4"/>
  <c r="BB42" i="4"/>
  <c r="BB54" i="4"/>
  <c r="BB66" i="4"/>
  <c r="BB78" i="4"/>
  <c r="BB90" i="4"/>
  <c r="BB102" i="4"/>
  <c r="BB114" i="4"/>
  <c r="BB126" i="4"/>
  <c r="BB138" i="4"/>
  <c r="BB150" i="4"/>
  <c r="BB162" i="4"/>
  <c r="BB174" i="4"/>
  <c r="BB186" i="4"/>
  <c r="BB198" i="4"/>
  <c r="BB210" i="4"/>
  <c r="BA10" i="4"/>
  <c r="BA22" i="4"/>
  <c r="BA34" i="4"/>
  <c r="BA46" i="4"/>
  <c r="BA58" i="4"/>
  <c r="BA70" i="4"/>
  <c r="BA82" i="4"/>
  <c r="BA94" i="4"/>
  <c r="BA106" i="4"/>
  <c r="BA118" i="4"/>
  <c r="BA130" i="4"/>
  <c r="BA142" i="4"/>
  <c r="BC19" i="4"/>
  <c r="BC39" i="4"/>
  <c r="BC55" i="4"/>
  <c r="BC75" i="4"/>
  <c r="BC91" i="4"/>
  <c r="BC111" i="4"/>
  <c r="BC127" i="4"/>
  <c r="BC147" i="4"/>
  <c r="BC163" i="4"/>
  <c r="BC183" i="4"/>
  <c r="BC199" i="4"/>
  <c r="BB7" i="4"/>
  <c r="BB23" i="4"/>
  <c r="BB43" i="4"/>
  <c r="BB59" i="4"/>
  <c r="BB79" i="4"/>
  <c r="BB95" i="4"/>
  <c r="BB115" i="4"/>
  <c r="BB131" i="4"/>
  <c r="BB151" i="4"/>
  <c r="BB167" i="4"/>
  <c r="BB187" i="4"/>
  <c r="BB203" i="4"/>
  <c r="BA11" i="4"/>
  <c r="BA27" i="4"/>
  <c r="BA47" i="4"/>
  <c r="BA63" i="4"/>
  <c r="BA83" i="4"/>
  <c r="BA99" i="4"/>
  <c r="BA119" i="4"/>
  <c r="BA135" i="4"/>
  <c r="BA153" i="4"/>
  <c r="BA165" i="4"/>
  <c r="BA177" i="4"/>
  <c r="BA189" i="4"/>
  <c r="BA201" i="4"/>
  <c r="BA213" i="4"/>
  <c r="BA136" i="4"/>
  <c r="BA166" i="4"/>
  <c r="BA178" i="4"/>
  <c r="BA190" i="4"/>
  <c r="BA202" i="4"/>
  <c r="BA214" i="4"/>
  <c r="BC77" i="4"/>
  <c r="BC165" i="4"/>
  <c r="BC185" i="4"/>
  <c r="BC201" i="4"/>
  <c r="BB9" i="4"/>
  <c r="BB25" i="4"/>
  <c r="BB61" i="4"/>
  <c r="BB81" i="4"/>
  <c r="BB97" i="4"/>
  <c r="BB117" i="4"/>
  <c r="BB133" i="4"/>
  <c r="BB153" i="4"/>
  <c r="BC4" i="4"/>
  <c r="BC20" i="4"/>
  <c r="BC40" i="4"/>
  <c r="BC56" i="4"/>
  <c r="BC76" i="4"/>
  <c r="BC92" i="4"/>
  <c r="BC112" i="4"/>
  <c r="BC128" i="4"/>
  <c r="BC148" i="4"/>
  <c r="BC164" i="4"/>
  <c r="BC184" i="4"/>
  <c r="BC200" i="4"/>
  <c r="BB8" i="4"/>
  <c r="BB24" i="4"/>
  <c r="BB44" i="4"/>
  <c r="BB60" i="4"/>
  <c r="BB80" i="4"/>
  <c r="BB96" i="4"/>
  <c r="BB116" i="4"/>
  <c r="BB132" i="4"/>
  <c r="BB152" i="4"/>
  <c r="BB168" i="4"/>
  <c r="BB188" i="4"/>
  <c r="BB204" i="4"/>
  <c r="BA12" i="4"/>
  <c r="BA28" i="4"/>
  <c r="BA48" i="4"/>
  <c r="BA64" i="4"/>
  <c r="BA84" i="4"/>
  <c r="BA100" i="4"/>
  <c r="BA120" i="4"/>
  <c r="BA154" i="4"/>
  <c r="BC5" i="4"/>
  <c r="BC21" i="4"/>
  <c r="BC41" i="4"/>
  <c r="BC57" i="4"/>
  <c r="BC93" i="4"/>
  <c r="BC113" i="4"/>
  <c r="BC149" i="4"/>
  <c r="BC6" i="4"/>
  <c r="BC23" i="4"/>
  <c r="BC42" i="4"/>
  <c r="BC59" i="4"/>
  <c r="BC78" i="4"/>
  <c r="BC95" i="4"/>
  <c r="BC114" i="4"/>
  <c r="BC131" i="4"/>
  <c r="BC150" i="4"/>
  <c r="BC167" i="4"/>
  <c r="BC186" i="4"/>
  <c r="BC203" i="4"/>
  <c r="BB10" i="4"/>
  <c r="BB27" i="4"/>
  <c r="BB46" i="4"/>
  <c r="BB63" i="4"/>
  <c r="BB82" i="4"/>
  <c r="BB99" i="4"/>
  <c r="BB118" i="4"/>
  <c r="BB135" i="4"/>
  <c r="BB154" i="4"/>
  <c r="BB171" i="4"/>
  <c r="BB190" i="4"/>
  <c r="BB207" i="4"/>
  <c r="BA14" i="4"/>
  <c r="BA31" i="4"/>
  <c r="BA50" i="4"/>
  <c r="BA67" i="4"/>
  <c r="BA86" i="4"/>
  <c r="BA103" i="4"/>
  <c r="BA122" i="4"/>
  <c r="BA139" i="4"/>
  <c r="BA156" i="4"/>
  <c r="BA168" i="4"/>
  <c r="BA180" i="4"/>
  <c r="BA192" i="4"/>
  <c r="BA204" i="4"/>
  <c r="BC8" i="4"/>
  <c r="BC28" i="4"/>
  <c r="BC44" i="4"/>
  <c r="BC64" i="4"/>
  <c r="BC80" i="4"/>
  <c r="BC100" i="4"/>
  <c r="BC116" i="4"/>
  <c r="BC136" i="4"/>
  <c r="BC152" i="4"/>
  <c r="BC172" i="4"/>
  <c r="BC188" i="4"/>
  <c r="BC208" i="4"/>
  <c r="BB12" i="4"/>
  <c r="BB32" i="4"/>
  <c r="BB48" i="4"/>
  <c r="BB68" i="4"/>
  <c r="BB84" i="4"/>
  <c r="BB104" i="4"/>
  <c r="BB120" i="4"/>
  <c r="BB140" i="4"/>
  <c r="BB156" i="4"/>
  <c r="BB176" i="4"/>
  <c r="BB192" i="4"/>
  <c r="BB212" i="4"/>
  <c r="BA16" i="4"/>
  <c r="BA36" i="4"/>
  <c r="BA52" i="4"/>
  <c r="BA72" i="4"/>
  <c r="BA88" i="4"/>
  <c r="BA108" i="4"/>
  <c r="BA124" i="4"/>
  <c r="BA144" i="4"/>
  <c r="BA158" i="4"/>
  <c r="BA170" i="4"/>
  <c r="BA182" i="4"/>
  <c r="BA194" i="4"/>
  <c r="BA206" i="4"/>
  <c r="BC30" i="4"/>
  <c r="BC63" i="4"/>
  <c r="BC89" i="4"/>
  <c r="BC123" i="4"/>
  <c r="BC151" i="4"/>
  <c r="BC177" i="4"/>
  <c r="BC211" i="4"/>
  <c r="BB33" i="4"/>
  <c r="BB57" i="4"/>
  <c r="BB91" i="4"/>
  <c r="BB121" i="4"/>
  <c r="BB147" i="4"/>
  <c r="BB179" i="4"/>
  <c r="BB205" i="4"/>
  <c r="BA23" i="4"/>
  <c r="BA49" i="4"/>
  <c r="BA75" i="4"/>
  <c r="BA101" i="4"/>
  <c r="BA131" i="4"/>
  <c r="BA155" i="4"/>
  <c r="BA173" i="4"/>
  <c r="BA191" i="4"/>
  <c r="BA209" i="4"/>
  <c r="BC212" i="4"/>
  <c r="BB58" i="4"/>
  <c r="BB92" i="4"/>
  <c r="BB123" i="4"/>
  <c r="BB155" i="4"/>
  <c r="BB211" i="4"/>
  <c r="BA24" i="4"/>
  <c r="BA51" i="4"/>
  <c r="BA76" i="4"/>
  <c r="BA107" i="4"/>
  <c r="BA132" i="4"/>
  <c r="BA157" i="4"/>
  <c r="BA174" i="4"/>
  <c r="BA193" i="4"/>
  <c r="BA210" i="4"/>
  <c r="BB181" i="4"/>
  <c r="BA25" i="4"/>
  <c r="BA53" i="4"/>
  <c r="BA77" i="4"/>
  <c r="BA109" i="4"/>
  <c r="BA159" i="4"/>
  <c r="BA175" i="4"/>
  <c r="BA195" i="4"/>
  <c r="BA211" i="4"/>
  <c r="BC3" i="4"/>
  <c r="BB128" i="4"/>
  <c r="BB183" i="4"/>
  <c r="BA79" i="4"/>
  <c r="BA176" i="4"/>
  <c r="BA179" i="4"/>
  <c r="BA3" i="4"/>
  <c r="BA60" i="4"/>
  <c r="BA181" i="4"/>
  <c r="BC71" i="4"/>
  <c r="BB45" i="4"/>
  <c r="BB165" i="4"/>
  <c r="BA37" i="4"/>
  <c r="BA89" i="4"/>
  <c r="BA183" i="4"/>
  <c r="BC16" i="4"/>
  <c r="BC79" i="4"/>
  <c r="BC138" i="4"/>
  <c r="BC197" i="4"/>
  <c r="BB47" i="4"/>
  <c r="BB107" i="4"/>
  <c r="BB166" i="4"/>
  <c r="BA91" i="4"/>
  <c r="BA164" i="4"/>
  <c r="BA200" i="4"/>
  <c r="BC51" i="4"/>
  <c r="BC107" i="4"/>
  <c r="BC173" i="4"/>
  <c r="BB20" i="4"/>
  <c r="BB75" i="4"/>
  <c r="BB169" i="4"/>
  <c r="BA39" i="4"/>
  <c r="BA147" i="4"/>
  <c r="BA185" i="4"/>
  <c r="BC18" i="4"/>
  <c r="BC83" i="4"/>
  <c r="BC31" i="4"/>
  <c r="BC65" i="4"/>
  <c r="BC90" i="4"/>
  <c r="BC124" i="4"/>
  <c r="BC153" i="4"/>
  <c r="BC179" i="4"/>
  <c r="BB34" i="4"/>
  <c r="BB180" i="4"/>
  <c r="BA26" i="4"/>
  <c r="BA134" i="4"/>
  <c r="BA212" i="4"/>
  <c r="BA112" i="4"/>
  <c r="BC137" i="4"/>
  <c r="BA113" i="4"/>
  <c r="BA62" i="4"/>
  <c r="BB142" i="4"/>
  <c r="BA203" i="4"/>
  <c r="BC32" i="4"/>
  <c r="BC66" i="4"/>
  <c r="BC99" i="4"/>
  <c r="BC125" i="4"/>
  <c r="BC155" i="4"/>
  <c r="BC187" i="4"/>
  <c r="BC213" i="4"/>
  <c r="BB35" i="4"/>
  <c r="BB67" i="4"/>
  <c r="BB93" i="4"/>
  <c r="BB127" i="4"/>
  <c r="BB157" i="4"/>
  <c r="BB213" i="4"/>
  <c r="BA133" i="4"/>
  <c r="BB214" i="4"/>
  <c r="BA110" i="4"/>
  <c r="BA196" i="4"/>
  <c r="BA143" i="4"/>
  <c r="BB15" i="4"/>
  <c r="BA199" i="4"/>
  <c r="BB195" i="4"/>
  <c r="BA95" i="4"/>
  <c r="BC7" i="4"/>
  <c r="BC33" i="4"/>
  <c r="BC67" i="4"/>
  <c r="BC101" i="4"/>
  <c r="BC126" i="4"/>
  <c r="BC159" i="4"/>
  <c r="BC189" i="4"/>
  <c r="BB36" i="4"/>
  <c r="BB69" i="4"/>
  <c r="BB94" i="4"/>
  <c r="BB159" i="4"/>
  <c r="BA55" i="4"/>
  <c r="BA160" i="4"/>
  <c r="BA162" i="4"/>
  <c r="BB106" i="4"/>
  <c r="BA115" i="4"/>
  <c r="BB199" i="4"/>
  <c r="BC9" i="4"/>
  <c r="BC35" i="4"/>
  <c r="BC68" i="4"/>
  <c r="BC102" i="4"/>
  <c r="BC129" i="4"/>
  <c r="BC160" i="4"/>
  <c r="BC191" i="4"/>
  <c r="BB11" i="4"/>
  <c r="BB37" i="4"/>
  <c r="BB70" i="4"/>
  <c r="BB103" i="4"/>
  <c r="BB129" i="4"/>
  <c r="BB163" i="4"/>
  <c r="BB189" i="4"/>
  <c r="BB3" i="4"/>
  <c r="BA29" i="4"/>
  <c r="BA59" i="4"/>
  <c r="BA85" i="4"/>
  <c r="BA111" i="4"/>
  <c r="BA137" i="4"/>
  <c r="BA161" i="4"/>
  <c r="BA197" i="4"/>
  <c r="BA198" i="4"/>
  <c r="BC162" i="4"/>
  <c r="BA145" i="4"/>
  <c r="BA38" i="4"/>
  <c r="BA121" i="4"/>
  <c r="BC11" i="4"/>
  <c r="BC43" i="4"/>
  <c r="BC69" i="4"/>
  <c r="BC103" i="4"/>
  <c r="BC135" i="4"/>
  <c r="BC161" i="4"/>
  <c r="BC195" i="4"/>
  <c r="BB13" i="4"/>
  <c r="BB39" i="4"/>
  <c r="BB71" i="4"/>
  <c r="BB105" i="4"/>
  <c r="BB130" i="4"/>
  <c r="BB164" i="4"/>
  <c r="BB191" i="4"/>
  <c r="BA4" i="4"/>
  <c r="BA35" i="4"/>
  <c r="BA87" i="4"/>
  <c r="BC15" i="4"/>
  <c r="BC45" i="4"/>
  <c r="BC104" i="4"/>
  <c r="BC196" i="4"/>
  <c r="BB72" i="4"/>
  <c r="BB139" i="4"/>
  <c r="BB193" i="4"/>
  <c r="BA5" i="4"/>
  <c r="BA61" i="4"/>
  <c r="BA163" i="4"/>
  <c r="BC47" i="4"/>
  <c r="BC105" i="4"/>
  <c r="BC171" i="4"/>
  <c r="BB19" i="4"/>
  <c r="BB73" i="4"/>
  <c r="BB141" i="4"/>
  <c r="BA7" i="4"/>
  <c r="BA146" i="4"/>
  <c r="BA184" i="4"/>
  <c r="BC17" i="4"/>
  <c r="BC81" i="4"/>
  <c r="BC139" i="4"/>
  <c r="BC198" i="4"/>
  <c r="BB49" i="4"/>
  <c r="BB108" i="4"/>
  <c r="BA13" i="4"/>
  <c r="BA65" i="4"/>
  <c r="BA167" i="4"/>
  <c r="BC52" i="4"/>
  <c r="BC115" i="4"/>
  <c r="BB21" i="4"/>
  <c r="BB143" i="4"/>
  <c r="BA40" i="4"/>
  <c r="BA148" i="4"/>
  <c r="BC117" i="4"/>
  <c r="BB22" i="4"/>
  <c r="BB144" i="4"/>
  <c r="BA149" i="4"/>
  <c r="BC119" i="4"/>
  <c r="BB31" i="4"/>
  <c r="BB145" i="4"/>
  <c r="BA43" i="4"/>
  <c r="BA151" i="4"/>
  <c r="BC140" i="4"/>
  <c r="BB51" i="4"/>
  <c r="BA71" i="4"/>
  <c r="BC141" i="4"/>
  <c r="BB55" i="4"/>
  <c r="BB177" i="4"/>
  <c r="BA171" i="4"/>
  <c r="BC143" i="4"/>
  <c r="BB56" i="4"/>
  <c r="BA74" i="4"/>
  <c r="BC27" i="4"/>
  <c r="BC174" i="4"/>
  <c r="BB200" i="4"/>
  <c r="BA186" i="4"/>
  <c r="BC29" i="4"/>
  <c r="BB85" i="4"/>
  <c r="BA97" i="4"/>
  <c r="BC176" i="4"/>
  <c r="BB87" i="4"/>
  <c r="BA188" i="4"/>
  <c r="BC207" i="4"/>
  <c r="BA123" i="4"/>
  <c r="BB111" i="4"/>
  <c r="BA17" i="4"/>
  <c r="BA207" i="4"/>
  <c r="BC210" i="4"/>
  <c r="BA19" i="4"/>
  <c r="BA41" i="4"/>
  <c r="BB175" i="4"/>
  <c r="BA169" i="4"/>
  <c r="BA73" i="4"/>
  <c r="BA172" i="4"/>
  <c r="BB83" i="4"/>
  <c r="BC175" i="4"/>
  <c r="BA187" i="4"/>
  <c r="BC53" i="4"/>
  <c r="BA15" i="4"/>
  <c r="BC87" i="4"/>
  <c r="BB178" i="4"/>
  <c r="BA96" i="4"/>
  <c r="BA98" i="4"/>
  <c r="BC54" i="4"/>
  <c r="BC209" i="4"/>
  <c r="BC88" i="4"/>
  <c r="BA208" i="4"/>
  <c r="BB201" i="4"/>
  <c r="BB202" i="4"/>
  <c r="BB109" i="4"/>
  <c r="BA205" i="4"/>
  <c r="BA125" i="4"/>
  <c r="BB119" i="4"/>
  <c r="BA127" i="4"/>
  <c r="AV19" i="4"/>
  <c r="AU19" i="4"/>
  <c r="BK14" i="4"/>
  <c r="BL14" i="4"/>
  <c r="BR4" i="4"/>
  <c r="BR16" i="4"/>
  <c r="BR28" i="4"/>
  <c r="BR40" i="4"/>
  <c r="BR52" i="4"/>
  <c r="BR64" i="4"/>
  <c r="BR76" i="4"/>
  <c r="BR88" i="4"/>
  <c r="BR100" i="4"/>
  <c r="BR112" i="4"/>
  <c r="BR124" i="4"/>
  <c r="BR136" i="4"/>
  <c r="BR148" i="4"/>
  <c r="BR160" i="4"/>
  <c r="BR172" i="4"/>
  <c r="BR184" i="4"/>
  <c r="BR196" i="4"/>
  <c r="BR208" i="4"/>
  <c r="BQ8" i="4"/>
  <c r="BQ20" i="4"/>
  <c r="BQ32" i="4"/>
  <c r="BQ44" i="4"/>
  <c r="BQ56" i="4"/>
  <c r="BQ68" i="4"/>
  <c r="BQ80" i="4"/>
  <c r="BQ92" i="4"/>
  <c r="BQ104" i="4"/>
  <c r="BQ116" i="4"/>
  <c r="BQ128" i="4"/>
  <c r="BQ140" i="4"/>
  <c r="BQ152" i="4"/>
  <c r="BQ164" i="4"/>
  <c r="BQ176" i="4"/>
  <c r="BQ188" i="4"/>
  <c r="BQ200" i="4"/>
  <c r="BQ212" i="4"/>
  <c r="BP12" i="4"/>
  <c r="BP24" i="4"/>
  <c r="BP36" i="4"/>
  <c r="BP48" i="4"/>
  <c r="BP60" i="4"/>
  <c r="BP72" i="4"/>
  <c r="BP84" i="4"/>
  <c r="BP96" i="4"/>
  <c r="BP108" i="4"/>
  <c r="BP120" i="4"/>
  <c r="BP132" i="4"/>
  <c r="BP144" i="4"/>
  <c r="BP156" i="4"/>
  <c r="BP168" i="4"/>
  <c r="BP180" i="4"/>
  <c r="BP192" i="4"/>
  <c r="BR5" i="4"/>
  <c r="BR17" i="4"/>
  <c r="BR29" i="4"/>
  <c r="BR41" i="4"/>
  <c r="BR53" i="4"/>
  <c r="BR65" i="4"/>
  <c r="BR77" i="4"/>
  <c r="BR89" i="4"/>
  <c r="BR101" i="4"/>
  <c r="BR113" i="4"/>
  <c r="BR125" i="4"/>
  <c r="BR137" i="4"/>
  <c r="BR149" i="4"/>
  <c r="BR161" i="4"/>
  <c r="BR173" i="4"/>
  <c r="BR185" i="4"/>
  <c r="BR197" i="4"/>
  <c r="BR209" i="4"/>
  <c r="BQ9" i="4"/>
  <c r="BQ21" i="4"/>
  <c r="BQ33" i="4"/>
  <c r="BQ45" i="4"/>
  <c r="BQ57" i="4"/>
  <c r="BQ69" i="4"/>
  <c r="BQ81" i="4"/>
  <c r="BQ93" i="4"/>
  <c r="BQ105" i="4"/>
  <c r="BQ117" i="4"/>
  <c r="BQ129" i="4"/>
  <c r="BQ141" i="4"/>
  <c r="BQ153" i="4"/>
  <c r="BQ165" i="4"/>
  <c r="BQ177" i="4"/>
  <c r="BQ189" i="4"/>
  <c r="BQ201" i="4"/>
  <c r="BQ213" i="4"/>
  <c r="BP13" i="4"/>
  <c r="BP25" i="4"/>
  <c r="BP37" i="4"/>
  <c r="BP49" i="4"/>
  <c r="BP61" i="4"/>
  <c r="BP73" i="4"/>
  <c r="BP85" i="4"/>
  <c r="BP97" i="4"/>
  <c r="BP109" i="4"/>
  <c r="BP121" i="4"/>
  <c r="BP133" i="4"/>
  <c r="BP145" i="4"/>
  <c r="BP157" i="4"/>
  <c r="BP169" i="4"/>
  <c r="BP181" i="4"/>
  <c r="BP193" i="4"/>
  <c r="BP205" i="4"/>
  <c r="BR11" i="4"/>
  <c r="BR23" i="4"/>
  <c r="BR35" i="4"/>
  <c r="BR47" i="4"/>
  <c r="BR59" i="4"/>
  <c r="BR71" i="4"/>
  <c r="BR83" i="4"/>
  <c r="BR95" i="4"/>
  <c r="BR107" i="4"/>
  <c r="BR119" i="4"/>
  <c r="BR131" i="4"/>
  <c r="BR143" i="4"/>
  <c r="BR155" i="4"/>
  <c r="BR167" i="4"/>
  <c r="BR179" i="4"/>
  <c r="BR191" i="4"/>
  <c r="BR203" i="4"/>
  <c r="BR3" i="4"/>
  <c r="BQ15" i="4"/>
  <c r="BQ27" i="4"/>
  <c r="BQ39" i="4"/>
  <c r="BQ51" i="4"/>
  <c r="BQ63" i="4"/>
  <c r="BQ75" i="4"/>
  <c r="BQ87" i="4"/>
  <c r="BQ99" i="4"/>
  <c r="BQ111" i="4"/>
  <c r="BQ123" i="4"/>
  <c r="BQ135" i="4"/>
  <c r="BQ147" i="4"/>
  <c r="BQ159" i="4"/>
  <c r="BQ171" i="4"/>
  <c r="BQ183" i="4"/>
  <c r="BQ195" i="4"/>
  <c r="BQ207" i="4"/>
  <c r="BP7" i="4"/>
  <c r="BP19" i="4"/>
  <c r="BP31" i="4"/>
  <c r="BP43" i="4"/>
  <c r="BP55" i="4"/>
  <c r="BP67" i="4"/>
  <c r="BP79" i="4"/>
  <c r="BP91" i="4"/>
  <c r="BP103" i="4"/>
  <c r="BP115" i="4"/>
  <c r="BP127" i="4"/>
  <c r="BP139" i="4"/>
  <c r="BP151" i="4"/>
  <c r="BP163" i="4"/>
  <c r="BP175" i="4"/>
  <c r="BP187" i="4"/>
  <c r="BP199" i="4"/>
  <c r="BP211" i="4"/>
  <c r="BR12" i="4"/>
  <c r="BR24" i="4"/>
  <c r="BR36" i="4"/>
  <c r="BR48" i="4"/>
  <c r="BR60" i="4"/>
  <c r="BR72" i="4"/>
  <c r="BR84" i="4"/>
  <c r="BR96" i="4"/>
  <c r="BR108" i="4"/>
  <c r="BR120" i="4"/>
  <c r="BR132" i="4"/>
  <c r="BR144" i="4"/>
  <c r="BR156" i="4"/>
  <c r="BR168" i="4"/>
  <c r="BR180" i="4"/>
  <c r="BR192" i="4"/>
  <c r="BR204" i="4"/>
  <c r="BQ4" i="4"/>
  <c r="BQ16" i="4"/>
  <c r="BQ28" i="4"/>
  <c r="BQ40" i="4"/>
  <c r="BQ52" i="4"/>
  <c r="BQ64" i="4"/>
  <c r="BQ76" i="4"/>
  <c r="BQ88" i="4"/>
  <c r="BQ100" i="4"/>
  <c r="BQ112" i="4"/>
  <c r="BQ124" i="4"/>
  <c r="BQ136" i="4"/>
  <c r="BQ148" i="4"/>
  <c r="BQ160" i="4"/>
  <c r="BQ172" i="4"/>
  <c r="BQ184" i="4"/>
  <c r="BQ196" i="4"/>
  <c r="BQ208" i="4"/>
  <c r="BP8" i="4"/>
  <c r="BP20" i="4"/>
  <c r="BP32" i="4"/>
  <c r="BP44" i="4"/>
  <c r="BP56" i="4"/>
  <c r="BP68" i="4"/>
  <c r="BP80" i="4"/>
  <c r="BP92" i="4"/>
  <c r="BP104" i="4"/>
  <c r="BP116" i="4"/>
  <c r="BP128" i="4"/>
  <c r="BP140" i="4"/>
  <c r="BP152" i="4"/>
  <c r="BP164" i="4"/>
  <c r="BP176" i="4"/>
  <c r="BP188" i="4"/>
  <c r="BP200" i="4"/>
  <c r="BP212" i="4"/>
  <c r="BR20" i="4"/>
  <c r="BR38" i="4"/>
  <c r="BR56" i="4"/>
  <c r="BR74" i="4"/>
  <c r="BR92" i="4"/>
  <c r="BR110" i="4"/>
  <c r="BR128" i="4"/>
  <c r="BR146" i="4"/>
  <c r="BR164" i="4"/>
  <c r="BR182" i="4"/>
  <c r="BR200" i="4"/>
  <c r="BQ6" i="4"/>
  <c r="BQ24" i="4"/>
  <c r="BQ42" i="4"/>
  <c r="BQ60" i="4"/>
  <c r="BQ78" i="4"/>
  <c r="BQ96" i="4"/>
  <c r="BQ114" i="4"/>
  <c r="BQ132" i="4"/>
  <c r="BQ150" i="4"/>
  <c r="BQ168" i="4"/>
  <c r="BQ186" i="4"/>
  <c r="BQ204" i="4"/>
  <c r="BP10" i="4"/>
  <c r="BP28" i="4"/>
  <c r="BP46" i="4"/>
  <c r="BP64" i="4"/>
  <c r="BP82" i="4"/>
  <c r="BP100" i="4"/>
  <c r="BP118" i="4"/>
  <c r="BP136" i="4"/>
  <c r="BP154" i="4"/>
  <c r="BP172" i="4"/>
  <c r="BR21" i="4"/>
  <c r="BR39" i="4"/>
  <c r="BR57" i="4"/>
  <c r="BR75" i="4"/>
  <c r="BR93" i="4"/>
  <c r="BR111" i="4"/>
  <c r="BR129" i="4"/>
  <c r="BR147" i="4"/>
  <c r="BR165" i="4"/>
  <c r="BR183" i="4"/>
  <c r="BR201" i="4"/>
  <c r="BQ7" i="4"/>
  <c r="BQ25" i="4"/>
  <c r="BQ43" i="4"/>
  <c r="BQ61" i="4"/>
  <c r="BQ79" i="4"/>
  <c r="BQ97" i="4"/>
  <c r="BQ115" i="4"/>
  <c r="BQ133" i="4"/>
  <c r="BQ151" i="4"/>
  <c r="BQ169" i="4"/>
  <c r="BQ187" i="4"/>
  <c r="BQ205" i="4"/>
  <c r="BP11" i="4"/>
  <c r="BP29" i="4"/>
  <c r="BP47" i="4"/>
  <c r="BP65" i="4"/>
  <c r="BP83" i="4"/>
  <c r="BP101" i="4"/>
  <c r="BP119" i="4"/>
  <c r="BP137" i="4"/>
  <c r="BP155" i="4"/>
  <c r="BP173" i="4"/>
  <c r="BP191" i="4"/>
  <c r="BP208" i="4"/>
  <c r="BR6" i="4"/>
  <c r="BR22" i="4"/>
  <c r="BR42" i="4"/>
  <c r="BR58" i="4"/>
  <c r="BR78" i="4"/>
  <c r="BR94" i="4"/>
  <c r="BR114" i="4"/>
  <c r="BR130" i="4"/>
  <c r="BR150" i="4"/>
  <c r="BR166" i="4"/>
  <c r="BR186" i="4"/>
  <c r="BR202" i="4"/>
  <c r="BQ10" i="4"/>
  <c r="BQ26" i="4"/>
  <c r="BQ46" i="4"/>
  <c r="BQ62" i="4"/>
  <c r="BQ82" i="4"/>
  <c r="BQ98" i="4"/>
  <c r="BQ118" i="4"/>
  <c r="BQ134" i="4"/>
  <c r="BQ154" i="4"/>
  <c r="BQ170" i="4"/>
  <c r="BQ190" i="4"/>
  <c r="BQ206" i="4"/>
  <c r="BP14" i="4"/>
  <c r="BP30" i="4"/>
  <c r="BP66" i="4"/>
  <c r="BP86" i="4"/>
  <c r="BR7" i="4"/>
  <c r="BR25" i="4"/>
  <c r="BR43" i="4"/>
  <c r="BR61" i="4"/>
  <c r="BR79" i="4"/>
  <c r="BR97" i="4"/>
  <c r="BR115" i="4"/>
  <c r="BR133" i="4"/>
  <c r="BR151" i="4"/>
  <c r="BR169" i="4"/>
  <c r="BR187" i="4"/>
  <c r="BR205" i="4"/>
  <c r="BQ11" i="4"/>
  <c r="BQ29" i="4"/>
  <c r="BQ47" i="4"/>
  <c r="BQ65" i="4"/>
  <c r="BQ83" i="4"/>
  <c r="BQ101" i="4"/>
  <c r="BQ119" i="4"/>
  <c r="BQ137" i="4"/>
  <c r="BQ155" i="4"/>
  <c r="BQ173" i="4"/>
  <c r="BQ191" i="4"/>
  <c r="BQ209" i="4"/>
  <c r="BP15" i="4"/>
  <c r="BP33" i="4"/>
  <c r="BP51" i="4"/>
  <c r="BP69" i="4"/>
  <c r="BP87" i="4"/>
  <c r="BP105" i="4"/>
  <c r="BP123" i="4"/>
  <c r="BP141" i="4"/>
  <c r="BP159" i="4"/>
  <c r="BP177" i="4"/>
  <c r="BP195" i="4"/>
  <c r="BP210" i="4"/>
  <c r="BP142" i="4"/>
  <c r="BP196" i="4"/>
  <c r="BR9" i="4"/>
  <c r="BR27" i="4"/>
  <c r="BR45" i="4"/>
  <c r="BR63" i="4"/>
  <c r="BR81" i="4"/>
  <c r="BR99" i="4"/>
  <c r="BR117" i="4"/>
  <c r="BR135" i="4"/>
  <c r="BR153" i="4"/>
  <c r="BR171" i="4"/>
  <c r="BR189" i="4"/>
  <c r="BR207" i="4"/>
  <c r="BQ13" i="4"/>
  <c r="BQ31" i="4"/>
  <c r="BQ49" i="4"/>
  <c r="BQ67" i="4"/>
  <c r="BQ85" i="4"/>
  <c r="BQ103" i="4"/>
  <c r="BQ121" i="4"/>
  <c r="BQ157" i="4"/>
  <c r="BQ175" i="4"/>
  <c r="BQ193" i="4"/>
  <c r="BQ211" i="4"/>
  <c r="BR8" i="4"/>
  <c r="BR26" i="4"/>
  <c r="BR44" i="4"/>
  <c r="BR62" i="4"/>
  <c r="BR80" i="4"/>
  <c r="BR98" i="4"/>
  <c r="BR116" i="4"/>
  <c r="BR134" i="4"/>
  <c r="BR152" i="4"/>
  <c r="BR170" i="4"/>
  <c r="BR188" i="4"/>
  <c r="BR206" i="4"/>
  <c r="BQ12" i="4"/>
  <c r="BQ30" i="4"/>
  <c r="BQ48" i="4"/>
  <c r="BQ66" i="4"/>
  <c r="BQ84" i="4"/>
  <c r="BQ102" i="4"/>
  <c r="BQ120" i="4"/>
  <c r="BQ138" i="4"/>
  <c r="BQ156" i="4"/>
  <c r="BQ174" i="4"/>
  <c r="BQ192" i="4"/>
  <c r="BQ210" i="4"/>
  <c r="BP16" i="4"/>
  <c r="BP34" i="4"/>
  <c r="BP52" i="4"/>
  <c r="BP70" i="4"/>
  <c r="BP88" i="4"/>
  <c r="BP106" i="4"/>
  <c r="BP124" i="4"/>
  <c r="BP160" i="4"/>
  <c r="BP178" i="4"/>
  <c r="BP213" i="4"/>
  <c r="BR30" i="4"/>
  <c r="BR66" i="4"/>
  <c r="BR102" i="4"/>
  <c r="BR138" i="4"/>
  <c r="BR174" i="4"/>
  <c r="BR210" i="4"/>
  <c r="BQ34" i="4"/>
  <c r="BQ70" i="4"/>
  <c r="BQ106" i="4"/>
  <c r="BQ139" i="4"/>
  <c r="BQ167" i="4"/>
  <c r="BQ203" i="4"/>
  <c r="BP26" i="4"/>
  <c r="BP57" i="4"/>
  <c r="BP89" i="4"/>
  <c r="BP113" i="4"/>
  <c r="BP143" i="4"/>
  <c r="BP167" i="4"/>
  <c r="BP194" i="4"/>
  <c r="BP62" i="4"/>
  <c r="BR31" i="4"/>
  <c r="BR67" i="4"/>
  <c r="BR103" i="4"/>
  <c r="BR139" i="4"/>
  <c r="BR175" i="4"/>
  <c r="BR211" i="4"/>
  <c r="BQ35" i="4"/>
  <c r="BQ71" i="4"/>
  <c r="BQ107" i="4"/>
  <c r="BQ142" i="4"/>
  <c r="BQ178" i="4"/>
  <c r="BQ214" i="4"/>
  <c r="BP27" i="4"/>
  <c r="BP58" i="4"/>
  <c r="BP90" i="4"/>
  <c r="BP114" i="4"/>
  <c r="BP146" i="4"/>
  <c r="BP170" i="4"/>
  <c r="BP197" i="4"/>
  <c r="BQ50" i="4"/>
  <c r="BR32" i="4"/>
  <c r="BR68" i="4"/>
  <c r="BR104" i="4"/>
  <c r="BR140" i="4"/>
  <c r="BR176" i="4"/>
  <c r="BR212" i="4"/>
  <c r="BQ36" i="4"/>
  <c r="BQ72" i="4"/>
  <c r="BQ108" i="4"/>
  <c r="BQ143" i="4"/>
  <c r="BQ179" i="4"/>
  <c r="BQ3" i="4"/>
  <c r="BP35" i="4"/>
  <c r="BP59" i="4"/>
  <c r="BP93" i="4"/>
  <c r="BP117" i="4"/>
  <c r="BP147" i="4"/>
  <c r="BP171" i="4"/>
  <c r="BP198" i="4"/>
  <c r="BR33" i="4"/>
  <c r="BR69" i="4"/>
  <c r="BR105" i="4"/>
  <c r="BR141" i="4"/>
  <c r="BR177" i="4"/>
  <c r="BR213" i="4"/>
  <c r="BQ37" i="4"/>
  <c r="BQ73" i="4"/>
  <c r="BQ109" i="4"/>
  <c r="BQ144" i="4"/>
  <c r="BQ180" i="4"/>
  <c r="BP4" i="4"/>
  <c r="BP38" i="4"/>
  <c r="BP94" i="4"/>
  <c r="BP122" i="4"/>
  <c r="BP148" i="4"/>
  <c r="BP174" i="4"/>
  <c r="BP201" i="4"/>
  <c r="BR10" i="4"/>
  <c r="BR46" i="4"/>
  <c r="BR82" i="4"/>
  <c r="BR118" i="4"/>
  <c r="BR154" i="4"/>
  <c r="BR190" i="4"/>
  <c r="BQ14" i="4"/>
  <c r="BQ86" i="4"/>
  <c r="BQ122" i="4"/>
  <c r="BQ149" i="4"/>
  <c r="BQ185" i="4"/>
  <c r="BP9" i="4"/>
  <c r="BP41" i="4"/>
  <c r="BP74" i="4"/>
  <c r="BP99" i="4"/>
  <c r="BP129" i="4"/>
  <c r="BP153" i="4"/>
  <c r="BP204" i="4"/>
  <c r="BR13" i="4"/>
  <c r="BR85" i="4"/>
  <c r="BR157" i="4"/>
  <c r="BR193" i="4"/>
  <c r="BQ17" i="4"/>
  <c r="BQ53" i="4"/>
  <c r="BQ89" i="4"/>
  <c r="BQ158" i="4"/>
  <c r="BQ194" i="4"/>
  <c r="BP17" i="4"/>
  <c r="BP42" i="4"/>
  <c r="BP75" i="4"/>
  <c r="BP102" i="4"/>
  <c r="BP130" i="4"/>
  <c r="BP158" i="4"/>
  <c r="BR34" i="4"/>
  <c r="BR70" i="4"/>
  <c r="BR106" i="4"/>
  <c r="BR142" i="4"/>
  <c r="BR178" i="4"/>
  <c r="BR214" i="4"/>
  <c r="BQ38" i="4"/>
  <c r="BQ74" i="4"/>
  <c r="BQ110" i="4"/>
  <c r="BQ145" i="4"/>
  <c r="BQ181" i="4"/>
  <c r="BP5" i="4"/>
  <c r="BP39" i="4"/>
  <c r="BP63" i="4"/>
  <c r="BP95" i="4"/>
  <c r="BP125" i="4"/>
  <c r="BP149" i="4"/>
  <c r="BP179" i="4"/>
  <c r="BP202" i="4"/>
  <c r="BP150" i="4"/>
  <c r="BR37" i="4"/>
  <c r="BR73" i="4"/>
  <c r="BR109" i="4"/>
  <c r="BR145" i="4"/>
  <c r="BR181" i="4"/>
  <c r="BQ5" i="4"/>
  <c r="BQ41" i="4"/>
  <c r="BQ77" i="4"/>
  <c r="BQ113" i="4"/>
  <c r="BQ146" i="4"/>
  <c r="BQ182" i="4"/>
  <c r="BP6" i="4"/>
  <c r="BP40" i="4"/>
  <c r="BP71" i="4"/>
  <c r="BP98" i="4"/>
  <c r="BP126" i="4"/>
  <c r="BP182" i="4"/>
  <c r="BP203" i="4"/>
  <c r="BP183" i="4"/>
  <c r="BR14" i="4"/>
  <c r="BR91" i="4"/>
  <c r="BR198" i="4"/>
  <c r="BQ94" i="4"/>
  <c r="BQ198" i="4"/>
  <c r="BP77" i="4"/>
  <c r="BP162" i="4"/>
  <c r="BP3" i="4"/>
  <c r="BQ130" i="4"/>
  <c r="BP50" i="4"/>
  <c r="BR15" i="4"/>
  <c r="BR121" i="4"/>
  <c r="BR199" i="4"/>
  <c r="BQ95" i="4"/>
  <c r="BQ199" i="4"/>
  <c r="BP78" i="4"/>
  <c r="BP165" i="4"/>
  <c r="BP190" i="4"/>
  <c r="BR18" i="4"/>
  <c r="BR122" i="4"/>
  <c r="BQ18" i="4"/>
  <c r="BQ125" i="4"/>
  <c r="BQ202" i="4"/>
  <c r="BP81" i="4"/>
  <c r="BP166" i="4"/>
  <c r="BR19" i="4"/>
  <c r="BR123" i="4"/>
  <c r="BQ19" i="4"/>
  <c r="BQ126" i="4"/>
  <c r="BP18" i="4"/>
  <c r="BP107" i="4"/>
  <c r="BP184" i="4"/>
  <c r="BR50" i="4"/>
  <c r="BR127" i="4"/>
  <c r="BQ23" i="4"/>
  <c r="BP22" i="4"/>
  <c r="BP111" i="4"/>
  <c r="BP186" i="4"/>
  <c r="BR51" i="4"/>
  <c r="BR158" i="4"/>
  <c r="BQ54" i="4"/>
  <c r="BQ131" i="4"/>
  <c r="BP23" i="4"/>
  <c r="BP112" i="4"/>
  <c r="BP189" i="4"/>
  <c r="BR54" i="4"/>
  <c r="BR159" i="4"/>
  <c r="BQ55" i="4"/>
  <c r="BQ161" i="4"/>
  <c r="BP45" i="4"/>
  <c r="BP131" i="4"/>
  <c r="BR55" i="4"/>
  <c r="BR162" i="4"/>
  <c r="BP134" i="4"/>
  <c r="BP206" i="4"/>
  <c r="BR86" i="4"/>
  <c r="BR163" i="4"/>
  <c r="BQ59" i="4"/>
  <c r="BQ163" i="4"/>
  <c r="BP53" i="4"/>
  <c r="BP135" i="4"/>
  <c r="BP207" i="4"/>
  <c r="BR49" i="4"/>
  <c r="BR126" i="4"/>
  <c r="BQ22" i="4"/>
  <c r="BQ127" i="4"/>
  <c r="BP21" i="4"/>
  <c r="BP110" i="4"/>
  <c r="BP185" i="4"/>
  <c r="BQ162" i="4"/>
  <c r="BR87" i="4"/>
  <c r="BR194" i="4"/>
  <c r="BQ90" i="4"/>
  <c r="BQ166" i="4"/>
  <c r="BP54" i="4"/>
  <c r="BP138" i="4"/>
  <c r="BP209" i="4"/>
  <c r="BR90" i="4"/>
  <c r="BR195" i="4"/>
  <c r="BQ91" i="4"/>
  <c r="BQ197" i="4"/>
  <c r="BP76" i="4"/>
  <c r="BP161" i="4"/>
  <c r="BP214" i="4"/>
  <c r="BQ58" i="4"/>
  <c r="BJ5" i="4"/>
  <c r="BJ3" i="4"/>
  <c r="BK3" i="4"/>
  <c r="BJ4" i="4"/>
  <c r="BK5" i="4"/>
  <c r="BL3" i="4"/>
  <c r="BW3" i="4" s="1"/>
  <c r="BK4" i="4"/>
  <c r="BL5" i="4"/>
  <c r="BW5" i="4" s="1"/>
  <c r="BL4" i="4"/>
  <c r="BW4" i="4" s="1"/>
  <c r="BL6" i="4"/>
  <c r="BK6" i="4"/>
  <c r="BJ6" i="4"/>
  <c r="BJ7" i="4"/>
  <c r="BL7" i="4"/>
  <c r="BK7" i="4"/>
  <c r="BK8" i="4"/>
  <c r="BL8" i="4"/>
  <c r="BJ8" i="4"/>
  <c r="BU8" i="4" s="1"/>
  <c r="BK9" i="4"/>
  <c r="BV9" i="4" s="1"/>
  <c r="BJ9" i="4"/>
  <c r="BU9" i="4" s="1"/>
  <c r="BL9" i="4"/>
  <c r="BJ10" i="4"/>
  <c r="BK10" i="4"/>
  <c r="BL10" i="4"/>
  <c r="BW10" i="4" s="1"/>
  <c r="BK11" i="4"/>
  <c r="BJ11" i="4"/>
  <c r="BL11" i="4"/>
  <c r="BK12" i="4"/>
  <c r="BL12" i="4"/>
  <c r="BW12" i="4" s="1"/>
  <c r="BJ12" i="4"/>
  <c r="BU12" i="4" s="1"/>
  <c r="BK13" i="4"/>
  <c r="BL13" i="4"/>
  <c r="BW13" i="4" s="1"/>
  <c r="BJ13" i="4"/>
  <c r="T55" i="4"/>
  <c r="AA55" i="4"/>
  <c r="Q54" i="4"/>
  <c r="AF3" i="4"/>
  <c r="AG3" i="4"/>
  <c r="AF4" i="4"/>
  <c r="AH3" i="4"/>
  <c r="AH4" i="4"/>
  <c r="AF5" i="4"/>
  <c r="AG4" i="4"/>
  <c r="AR4" i="4" s="1"/>
  <c r="AG5" i="4"/>
  <c r="AH5" i="4"/>
  <c r="AH6" i="4"/>
  <c r="AF6" i="4"/>
  <c r="AG6" i="4"/>
  <c r="AG7" i="4"/>
  <c r="AH7" i="4"/>
  <c r="AF7" i="4"/>
  <c r="AF8" i="4"/>
  <c r="AH8" i="4"/>
  <c r="AG8" i="4"/>
  <c r="AR8" i="4" s="1"/>
  <c r="AG9" i="4"/>
  <c r="AH9" i="4"/>
  <c r="AF9" i="4"/>
  <c r="AF10" i="4"/>
  <c r="AH10" i="4"/>
  <c r="AG10" i="4"/>
  <c r="AG11" i="4"/>
  <c r="AH11" i="4"/>
  <c r="AF11" i="4"/>
  <c r="AF12" i="4"/>
  <c r="AG12" i="4"/>
  <c r="AH12" i="4"/>
  <c r="AH13" i="4"/>
  <c r="AG13" i="4"/>
  <c r="AF13" i="4"/>
  <c r="AH14" i="4"/>
  <c r="AF14" i="4"/>
  <c r="AG14" i="4"/>
  <c r="AN7" i="4"/>
  <c r="AN19" i="4"/>
  <c r="AN31" i="4"/>
  <c r="AN43" i="4"/>
  <c r="AN55" i="4"/>
  <c r="AN67" i="4"/>
  <c r="AN79" i="4"/>
  <c r="AN91" i="4"/>
  <c r="AN103" i="4"/>
  <c r="AN115" i="4"/>
  <c r="AN127" i="4"/>
  <c r="AN139" i="4"/>
  <c r="AN151" i="4"/>
  <c r="AN163" i="4"/>
  <c r="AN175" i="4"/>
  <c r="AN187" i="4"/>
  <c r="AN199" i="4"/>
  <c r="AN211" i="4"/>
  <c r="AM13" i="4"/>
  <c r="AM25" i="4"/>
  <c r="AM37" i="4"/>
  <c r="AM49" i="4"/>
  <c r="AM61" i="4"/>
  <c r="AM73" i="4"/>
  <c r="AM85" i="4"/>
  <c r="AM97" i="4"/>
  <c r="AM109" i="4"/>
  <c r="AM121" i="4"/>
  <c r="AM133" i="4"/>
  <c r="AM145" i="4"/>
  <c r="AM157" i="4"/>
  <c r="AM169" i="4"/>
  <c r="AM181" i="4"/>
  <c r="AM193" i="4"/>
  <c r="AM205" i="4"/>
  <c r="AL7" i="4"/>
  <c r="AL19" i="4"/>
  <c r="AL31" i="4"/>
  <c r="AL43" i="4"/>
  <c r="AL55" i="4"/>
  <c r="AL67" i="4"/>
  <c r="AL79" i="4"/>
  <c r="AL91" i="4"/>
  <c r="AL103" i="4"/>
  <c r="AL115" i="4"/>
  <c r="AL127" i="4"/>
  <c r="AL139" i="4"/>
  <c r="AL151" i="4"/>
  <c r="AL163" i="4"/>
  <c r="AL175" i="4"/>
  <c r="AL187" i="4"/>
  <c r="AL199" i="4"/>
  <c r="AL211" i="4"/>
  <c r="AN3" i="4"/>
  <c r="AN10" i="4"/>
  <c r="AN23" i="4"/>
  <c r="AN36" i="4"/>
  <c r="AN49" i="4"/>
  <c r="AN62" i="4"/>
  <c r="AN75" i="4"/>
  <c r="AN88" i="4"/>
  <c r="AN101" i="4"/>
  <c r="AN114" i="4"/>
  <c r="AN128" i="4"/>
  <c r="AN141" i="4"/>
  <c r="AN154" i="4"/>
  <c r="AN167" i="4"/>
  <c r="AN180" i="4"/>
  <c r="AN193" i="4"/>
  <c r="AN206" i="4"/>
  <c r="AM9" i="4"/>
  <c r="AM22" i="4"/>
  <c r="AM35" i="4"/>
  <c r="AM48" i="4"/>
  <c r="AM62" i="4"/>
  <c r="AM75" i="4"/>
  <c r="AM88" i="4"/>
  <c r="AM101" i="4"/>
  <c r="AM114" i="4"/>
  <c r="AM127" i="4"/>
  <c r="AM140" i="4"/>
  <c r="AM153" i="4"/>
  <c r="AM166" i="4"/>
  <c r="AM179" i="4"/>
  <c r="AM192" i="4"/>
  <c r="AM206" i="4"/>
  <c r="AL9" i="4"/>
  <c r="AL22" i="4"/>
  <c r="AL35" i="4"/>
  <c r="AL48" i="4"/>
  <c r="AL61" i="4"/>
  <c r="AL74" i="4"/>
  <c r="AL87" i="4"/>
  <c r="AL100" i="4"/>
  <c r="AL113" i="4"/>
  <c r="AL126" i="4"/>
  <c r="AL140" i="4"/>
  <c r="AL153" i="4"/>
  <c r="AL166" i="4"/>
  <c r="AL179" i="4"/>
  <c r="AL192" i="4"/>
  <c r="AL205" i="4"/>
  <c r="AN4" i="4"/>
  <c r="AN15" i="4"/>
  <c r="AN28" i="4"/>
  <c r="AN41" i="4"/>
  <c r="AN54" i="4"/>
  <c r="AN68" i="4"/>
  <c r="AN81" i="4"/>
  <c r="AN94" i="4"/>
  <c r="AN107" i="4"/>
  <c r="AN120" i="4"/>
  <c r="AN133" i="4"/>
  <c r="AN146" i="4"/>
  <c r="AN159" i="4"/>
  <c r="AN172" i="4"/>
  <c r="AN185" i="4"/>
  <c r="AN198" i="4"/>
  <c r="AN212" i="4"/>
  <c r="AM15" i="4"/>
  <c r="AM28" i="4"/>
  <c r="AM41" i="4"/>
  <c r="AM54" i="4"/>
  <c r="AM67" i="4"/>
  <c r="AM80" i="4"/>
  <c r="AM93" i="4"/>
  <c r="AM106" i="4"/>
  <c r="AM119" i="4"/>
  <c r="AM132" i="4"/>
  <c r="AM146" i="4"/>
  <c r="AM159" i="4"/>
  <c r="AM172" i="4"/>
  <c r="AM185" i="4"/>
  <c r="AM198" i="4"/>
  <c r="AM211" i="4"/>
  <c r="AL14" i="4"/>
  <c r="AL27" i="4"/>
  <c r="AL40" i="4"/>
  <c r="AL53" i="4"/>
  <c r="AL66" i="4"/>
  <c r="AL80" i="4"/>
  <c r="AL93" i="4"/>
  <c r="AL106" i="4"/>
  <c r="AL119" i="4"/>
  <c r="AL132" i="4"/>
  <c r="AL145" i="4"/>
  <c r="AL158" i="4"/>
  <c r="AL171" i="4"/>
  <c r="AL184" i="4"/>
  <c r="AL197" i="4"/>
  <c r="AL210" i="4"/>
  <c r="AM3" i="4"/>
  <c r="AN16" i="4"/>
  <c r="AN29" i="4"/>
  <c r="AN42" i="4"/>
  <c r="AN56" i="4"/>
  <c r="AN69" i="4"/>
  <c r="AN82" i="4"/>
  <c r="AN95" i="4"/>
  <c r="AN108" i="4"/>
  <c r="AN121" i="4"/>
  <c r="AN134" i="4"/>
  <c r="AN147" i="4"/>
  <c r="AN160" i="4"/>
  <c r="AN173" i="4"/>
  <c r="AN186" i="4"/>
  <c r="AN200" i="4"/>
  <c r="AN213" i="4"/>
  <c r="AM16" i="4"/>
  <c r="AM29" i="4"/>
  <c r="AM42" i="4"/>
  <c r="AM55" i="4"/>
  <c r="AM68" i="4"/>
  <c r="AM81" i="4"/>
  <c r="AM94" i="4"/>
  <c r="AM107" i="4"/>
  <c r="AM120" i="4"/>
  <c r="AM134" i="4"/>
  <c r="AM147" i="4"/>
  <c r="AM160" i="4"/>
  <c r="AM173" i="4"/>
  <c r="AM186" i="4"/>
  <c r="AM199" i="4"/>
  <c r="AM212" i="4"/>
  <c r="AL15" i="4"/>
  <c r="AL28" i="4"/>
  <c r="AL41" i="4"/>
  <c r="AL54" i="4"/>
  <c r="AL68" i="4"/>
  <c r="AL81" i="4"/>
  <c r="AL94" i="4"/>
  <c r="AL107" i="4"/>
  <c r="AL120" i="4"/>
  <c r="AL133" i="4"/>
  <c r="AL146" i="4"/>
  <c r="AL159" i="4"/>
  <c r="AL172" i="4"/>
  <c r="AL185" i="4"/>
  <c r="AL198" i="4"/>
  <c r="AL212" i="4"/>
  <c r="AL3" i="4"/>
  <c r="AN17" i="4"/>
  <c r="AN30" i="4"/>
  <c r="AN44" i="4"/>
  <c r="AN57" i="4"/>
  <c r="AN70" i="4"/>
  <c r="AN83" i="4"/>
  <c r="AN96" i="4"/>
  <c r="AN109" i="4"/>
  <c r="AN122" i="4"/>
  <c r="AN135" i="4"/>
  <c r="AN148" i="4"/>
  <c r="AN161" i="4"/>
  <c r="AN174" i="4"/>
  <c r="AN188" i="4"/>
  <c r="AN201" i="4"/>
  <c r="AN214" i="4"/>
  <c r="AM17" i="4"/>
  <c r="AM30" i="4"/>
  <c r="AM43" i="4"/>
  <c r="AM56" i="4"/>
  <c r="AM69" i="4"/>
  <c r="AM82" i="4"/>
  <c r="AM95" i="4"/>
  <c r="AM108" i="4"/>
  <c r="AM122" i="4"/>
  <c r="AM135" i="4"/>
  <c r="AN12" i="4"/>
  <c r="AN33" i="4"/>
  <c r="AN51" i="4"/>
  <c r="AN72" i="4"/>
  <c r="AN90" i="4"/>
  <c r="AN111" i="4"/>
  <c r="AN130" i="4"/>
  <c r="AN150" i="4"/>
  <c r="AN169" i="4"/>
  <c r="AN190" i="4"/>
  <c r="AN208" i="4"/>
  <c r="AM19" i="4"/>
  <c r="AM38" i="4"/>
  <c r="AM58" i="4"/>
  <c r="AM77" i="4"/>
  <c r="AM98" i="4"/>
  <c r="AM116" i="4"/>
  <c r="AM137" i="4"/>
  <c r="AM154" i="4"/>
  <c r="AM171" i="4"/>
  <c r="AM189" i="4"/>
  <c r="AM207" i="4"/>
  <c r="AL13" i="4"/>
  <c r="AL32" i="4"/>
  <c r="AL49" i="4"/>
  <c r="AL65" i="4"/>
  <c r="AL84" i="4"/>
  <c r="AL101" i="4"/>
  <c r="AL118" i="4"/>
  <c r="AL136" i="4"/>
  <c r="AL154" i="4"/>
  <c r="AL170" i="4"/>
  <c r="AL189" i="4"/>
  <c r="AL206" i="4"/>
  <c r="AN13" i="4"/>
  <c r="AN34" i="4"/>
  <c r="AN52" i="4"/>
  <c r="AN73" i="4"/>
  <c r="AN92" i="4"/>
  <c r="AN112" i="4"/>
  <c r="AN131" i="4"/>
  <c r="AN170" i="4"/>
  <c r="AN191" i="4"/>
  <c r="AN209" i="4"/>
  <c r="AM20" i="4"/>
  <c r="AM39" i="4"/>
  <c r="AM59" i="4"/>
  <c r="AM78" i="4"/>
  <c r="AM99" i="4"/>
  <c r="AM117" i="4"/>
  <c r="AM138" i="4"/>
  <c r="AM155" i="4"/>
  <c r="AM174" i="4"/>
  <c r="AM190" i="4"/>
  <c r="AM208" i="4"/>
  <c r="AL16" i="4"/>
  <c r="AL33" i="4"/>
  <c r="AL50" i="4"/>
  <c r="AL69" i="4"/>
  <c r="AL85" i="4"/>
  <c r="AL102" i="4"/>
  <c r="AL121" i="4"/>
  <c r="AL137" i="4"/>
  <c r="AL155" i="4"/>
  <c r="AN21" i="4"/>
  <c r="AN39" i="4"/>
  <c r="AN60" i="4"/>
  <c r="AN78" i="4"/>
  <c r="AN99" i="4"/>
  <c r="AN118" i="4"/>
  <c r="AN138" i="4"/>
  <c r="AN157" i="4"/>
  <c r="AN178" i="4"/>
  <c r="AN196" i="4"/>
  <c r="AM7" i="4"/>
  <c r="AM26" i="4"/>
  <c r="AM46" i="4"/>
  <c r="AM65" i="4"/>
  <c r="AM86" i="4"/>
  <c r="AM104" i="4"/>
  <c r="AM125" i="4"/>
  <c r="AM143" i="4"/>
  <c r="AM162" i="4"/>
  <c r="AM178" i="4"/>
  <c r="AM196" i="4"/>
  <c r="AM214" i="4"/>
  <c r="AL21" i="4"/>
  <c r="AL38" i="4"/>
  <c r="AL57" i="4"/>
  <c r="AL73" i="4"/>
  <c r="AL90" i="4"/>
  <c r="AL109" i="4"/>
  <c r="AL125" i="4"/>
  <c r="AL143" i="4"/>
  <c r="AL161" i="4"/>
  <c r="AL178" i="4"/>
  <c r="AL195" i="4"/>
  <c r="AL214" i="4"/>
  <c r="AN26" i="4"/>
  <c r="AN53" i="4"/>
  <c r="AN80" i="4"/>
  <c r="AN105" i="4"/>
  <c r="AN132" i="4"/>
  <c r="AN156" i="4"/>
  <c r="AN182" i="4"/>
  <c r="AN207" i="4"/>
  <c r="AM24" i="4"/>
  <c r="AM51" i="4"/>
  <c r="AM76" i="4"/>
  <c r="AM103" i="4"/>
  <c r="AM129" i="4"/>
  <c r="AM152" i="4"/>
  <c r="AM177" i="4"/>
  <c r="AM201" i="4"/>
  <c r="AL12" i="4"/>
  <c r="AL37" i="4"/>
  <c r="AL60" i="4"/>
  <c r="AL83" i="4"/>
  <c r="AL108" i="4"/>
  <c r="AL130" i="4"/>
  <c r="AL152" i="4"/>
  <c r="AL176" i="4"/>
  <c r="AL196" i="4"/>
  <c r="AN5" i="4"/>
  <c r="AN27" i="4"/>
  <c r="AN58" i="4"/>
  <c r="AN84" i="4"/>
  <c r="AN106" i="4"/>
  <c r="AN136" i="4"/>
  <c r="AN158" i="4"/>
  <c r="AN183" i="4"/>
  <c r="AN210" i="4"/>
  <c r="AM27" i="4"/>
  <c r="AM52" i="4"/>
  <c r="AM79" i="4"/>
  <c r="AM105" i="4"/>
  <c r="AM130" i="4"/>
  <c r="AM156" i="4"/>
  <c r="AM180" i="4"/>
  <c r="AM202" i="4"/>
  <c r="AL17" i="4"/>
  <c r="AL39" i="4"/>
  <c r="AL62" i="4"/>
  <c r="AL86" i="4"/>
  <c r="AL110" i="4"/>
  <c r="AL131" i="4"/>
  <c r="AL156" i="4"/>
  <c r="AL177" i="4"/>
  <c r="AL200" i="4"/>
  <c r="AM4" i="4"/>
  <c r="AN6" i="4"/>
  <c r="AN32" i="4"/>
  <c r="AN85" i="4"/>
  <c r="AN110" i="4"/>
  <c r="AN137" i="4"/>
  <c r="AN162" i="4"/>
  <c r="AN184" i="4"/>
  <c r="AM5" i="4"/>
  <c r="AM31" i="4"/>
  <c r="AM53" i="4"/>
  <c r="AM83" i="4"/>
  <c r="AM110" i="4"/>
  <c r="AM131" i="4"/>
  <c r="AM158" i="4"/>
  <c r="AM182" i="4"/>
  <c r="AM203" i="4"/>
  <c r="AL18" i="4"/>
  <c r="AL42" i="4"/>
  <c r="AL63" i="4"/>
  <c r="AL88" i="4"/>
  <c r="AL111" i="4"/>
  <c r="AL134" i="4"/>
  <c r="AL157" i="4"/>
  <c r="AL180" i="4"/>
  <c r="AL201" i="4"/>
  <c r="AL4" i="4"/>
  <c r="AN8" i="4"/>
  <c r="AN35" i="4"/>
  <c r="AN61" i="4"/>
  <c r="AN86" i="4"/>
  <c r="AN140" i="4"/>
  <c r="AN164" i="4"/>
  <c r="AN189" i="4"/>
  <c r="AM6" i="4"/>
  <c r="AM32" i="4"/>
  <c r="AM57" i="4"/>
  <c r="AM84" i="4"/>
  <c r="AM136" i="4"/>
  <c r="AM161" i="4"/>
  <c r="AM183" i="4"/>
  <c r="AM204" i="4"/>
  <c r="AL20" i="4"/>
  <c r="AL44" i="4"/>
  <c r="AL64" i="4"/>
  <c r="AL112" i="4"/>
  <c r="AL135" i="4"/>
  <c r="AL202" i="4"/>
  <c r="AN9" i="4"/>
  <c r="AN37" i="4"/>
  <c r="AN63" i="4"/>
  <c r="AN87" i="4"/>
  <c r="AN116" i="4"/>
  <c r="AN142" i="4"/>
  <c r="AN165" i="4"/>
  <c r="AN192" i="4"/>
  <c r="AM8" i="4"/>
  <c r="AM33" i="4"/>
  <c r="AM87" i="4"/>
  <c r="AM112" i="4"/>
  <c r="AM139" i="4"/>
  <c r="AM163" i="4"/>
  <c r="AM184" i="4"/>
  <c r="AM209" i="4"/>
  <c r="AL45" i="4"/>
  <c r="AL92" i="4"/>
  <c r="AL114" i="4"/>
  <c r="AL138" i="4"/>
  <c r="AL162" i="4"/>
  <c r="AL182" i="4"/>
  <c r="AL203" i="4"/>
  <c r="AN66" i="4"/>
  <c r="AN123" i="4"/>
  <c r="AN197" i="4"/>
  <c r="AM66" i="4"/>
  <c r="AM118" i="4"/>
  <c r="AM167" i="4"/>
  <c r="AL26" i="4"/>
  <c r="AL51" i="4"/>
  <c r="AL122" i="4"/>
  <c r="AN113" i="4"/>
  <c r="AL160" i="4"/>
  <c r="AM60" i="4"/>
  <c r="AN59" i="4"/>
  <c r="AM111" i="4"/>
  <c r="AL89" i="4"/>
  <c r="AL181" i="4"/>
  <c r="AL23" i="4"/>
  <c r="AN171" i="4"/>
  <c r="AM144" i="4"/>
  <c r="AL97" i="4"/>
  <c r="AN45" i="4"/>
  <c r="AL70" i="4"/>
  <c r="AM12" i="4"/>
  <c r="AN11" i="4"/>
  <c r="AN38" i="4"/>
  <c r="AN64" i="4"/>
  <c r="AN89" i="4"/>
  <c r="AN117" i="4"/>
  <c r="AN143" i="4"/>
  <c r="AN166" i="4"/>
  <c r="AN194" i="4"/>
  <c r="AM10" i="4"/>
  <c r="AM34" i="4"/>
  <c r="AM63" i="4"/>
  <c r="AM89" i="4"/>
  <c r="AM113" i="4"/>
  <c r="AM141" i="4"/>
  <c r="AM164" i="4"/>
  <c r="AM187" i="4"/>
  <c r="AM210" i="4"/>
  <c r="AL24" i="4"/>
  <c r="AL46" i="4"/>
  <c r="AL71" i="4"/>
  <c r="AL95" i="4"/>
  <c r="AL116" i="4"/>
  <c r="AL141" i="4"/>
  <c r="AL164" i="4"/>
  <c r="AL183" i="4"/>
  <c r="AL204" i="4"/>
  <c r="AN14" i="4"/>
  <c r="AN40" i="4"/>
  <c r="AN65" i="4"/>
  <c r="AN93" i="4"/>
  <c r="AN119" i="4"/>
  <c r="AN144" i="4"/>
  <c r="AN168" i="4"/>
  <c r="AN195" i="4"/>
  <c r="AM11" i="4"/>
  <c r="AM36" i="4"/>
  <c r="AM64" i="4"/>
  <c r="AM90" i="4"/>
  <c r="AM115" i="4"/>
  <c r="AM142" i="4"/>
  <c r="AM165" i="4"/>
  <c r="AM188" i="4"/>
  <c r="AM213" i="4"/>
  <c r="AL25" i="4"/>
  <c r="AL47" i="4"/>
  <c r="AL72" i="4"/>
  <c r="AL96" i="4"/>
  <c r="AL117" i="4"/>
  <c r="AL142" i="4"/>
  <c r="AL165" i="4"/>
  <c r="AL186" i="4"/>
  <c r="AL207" i="4"/>
  <c r="AN18" i="4"/>
  <c r="AN97" i="4"/>
  <c r="AN145" i="4"/>
  <c r="AM40" i="4"/>
  <c r="AM91" i="4"/>
  <c r="AL5" i="4"/>
  <c r="AL75" i="4"/>
  <c r="AN76" i="4"/>
  <c r="AN153" i="4"/>
  <c r="AM21" i="4"/>
  <c r="AM100" i="4"/>
  <c r="AM175" i="4"/>
  <c r="AL30" i="4"/>
  <c r="AL99" i="4"/>
  <c r="AL167" i="4"/>
  <c r="AL213" i="4"/>
  <c r="AL194" i="4"/>
  <c r="AN77" i="4"/>
  <c r="AN155" i="4"/>
  <c r="AM23" i="4"/>
  <c r="AM102" i="4"/>
  <c r="AM176" i="4"/>
  <c r="AL34" i="4"/>
  <c r="AL104" i="4"/>
  <c r="AL168" i="4"/>
  <c r="AL105" i="4"/>
  <c r="AN20" i="4"/>
  <c r="AN98" i="4"/>
  <c r="AN176" i="4"/>
  <c r="AM44" i="4"/>
  <c r="AM123" i="4"/>
  <c r="AM191" i="4"/>
  <c r="AL36" i="4"/>
  <c r="AL169" i="4"/>
  <c r="AL78" i="4"/>
  <c r="AN22" i="4"/>
  <c r="AN100" i="4"/>
  <c r="AN177" i="4"/>
  <c r="AM45" i="4"/>
  <c r="AM124" i="4"/>
  <c r="AM194" i="4"/>
  <c r="AL52" i="4"/>
  <c r="AL123" i="4"/>
  <c r="AL173" i="4"/>
  <c r="AM151" i="4"/>
  <c r="AL209" i="4"/>
  <c r="AN24" i="4"/>
  <c r="AN102" i="4"/>
  <c r="AN179" i="4"/>
  <c r="AM47" i="4"/>
  <c r="AM126" i="4"/>
  <c r="AM195" i="4"/>
  <c r="AL56" i="4"/>
  <c r="AL124" i="4"/>
  <c r="AL174" i="4"/>
  <c r="AN25" i="4"/>
  <c r="AN104" i="4"/>
  <c r="AN181" i="4"/>
  <c r="AM50" i="4"/>
  <c r="AM128" i="4"/>
  <c r="AM197" i="4"/>
  <c r="AL58" i="4"/>
  <c r="AL128" i="4"/>
  <c r="AL188" i="4"/>
  <c r="AN46" i="4"/>
  <c r="AN124" i="4"/>
  <c r="AN202" i="4"/>
  <c r="AM70" i="4"/>
  <c r="AM148" i="4"/>
  <c r="AM200" i="4"/>
  <c r="AL59" i="4"/>
  <c r="AL129" i="4"/>
  <c r="AL190" i="4"/>
  <c r="AN47" i="4"/>
  <c r="AN125" i="4"/>
  <c r="AN203" i="4"/>
  <c r="AM71" i="4"/>
  <c r="AM149" i="4"/>
  <c r="AL6" i="4"/>
  <c r="AL76" i="4"/>
  <c r="AL144" i="4"/>
  <c r="AL191" i="4"/>
  <c r="AN48" i="4"/>
  <c r="AN126" i="4"/>
  <c r="AN204" i="4"/>
  <c r="AM72" i="4"/>
  <c r="AM150" i="4"/>
  <c r="AL8" i="4"/>
  <c r="AL77" i="4"/>
  <c r="AL147" i="4"/>
  <c r="AL193" i="4"/>
  <c r="AN50" i="4"/>
  <c r="AN129" i="4"/>
  <c r="AN205" i="4"/>
  <c r="AM74" i="4"/>
  <c r="AL10" i="4"/>
  <c r="AL148" i="4"/>
  <c r="AN71" i="4"/>
  <c r="AN149" i="4"/>
  <c r="AM14" i="4"/>
  <c r="AM92" i="4"/>
  <c r="AM168" i="4"/>
  <c r="AL11" i="4"/>
  <c r="AL82" i="4"/>
  <c r="AL149" i="4"/>
  <c r="AL208" i="4"/>
  <c r="AN74" i="4"/>
  <c r="AN152" i="4"/>
  <c r="AM18" i="4"/>
  <c r="AM96" i="4"/>
  <c r="AM170" i="4"/>
  <c r="AL29" i="4"/>
  <c r="AL98" i="4"/>
  <c r="AL150" i="4"/>
  <c r="BN15" i="4"/>
  <c r="BI16" i="4"/>
  <c r="BL15" i="4"/>
  <c r="BT15" i="4"/>
  <c r="BO15" i="4"/>
  <c r="BM15" i="4"/>
  <c r="BK15" i="4"/>
  <c r="BJ15" i="4"/>
  <c r="AR14" i="4"/>
  <c r="AE16" i="4"/>
  <c r="AF15" i="4"/>
  <c r="AK15" i="4"/>
  <c r="AH15" i="4"/>
  <c r="AI15" i="4"/>
  <c r="AG15" i="4"/>
  <c r="AJ15" i="4"/>
  <c r="AZ20" i="4"/>
  <c r="AV20" i="4"/>
  <c r="AW20" i="4"/>
  <c r="AY20" i="4"/>
  <c r="AX20" i="4"/>
  <c r="AU20" i="4"/>
  <c r="E50" i="4"/>
  <c r="E49" i="4"/>
  <c r="D50" i="4"/>
  <c r="D49" i="4"/>
  <c r="W4" i="4"/>
  <c r="W16" i="4"/>
  <c r="W28" i="4"/>
  <c r="W40" i="4"/>
  <c r="W52" i="4"/>
  <c r="W64" i="4"/>
  <c r="W76" i="4"/>
  <c r="W88" i="4"/>
  <c r="W100" i="4"/>
  <c r="W112" i="4"/>
  <c r="W124" i="4"/>
  <c r="W136" i="4"/>
  <c r="W148" i="4"/>
  <c r="W160" i="4"/>
  <c r="W172" i="4"/>
  <c r="W184" i="4"/>
  <c r="W196" i="4"/>
  <c r="W208" i="4"/>
  <c r="W220" i="4"/>
  <c r="W232" i="4"/>
  <c r="W244" i="4"/>
  <c r="W256" i="4"/>
  <c r="W268" i="4"/>
  <c r="W280" i="4"/>
  <c r="W292" i="4"/>
  <c r="W304" i="4"/>
  <c r="W316" i="4"/>
  <c r="W328" i="4"/>
  <c r="W340" i="4"/>
  <c r="W352" i="4"/>
  <c r="W364" i="4"/>
  <c r="W376" i="4"/>
  <c r="W388" i="4"/>
  <c r="W400" i="4"/>
  <c r="W412" i="4"/>
  <c r="W424" i="4"/>
  <c r="W436" i="4"/>
  <c r="W448" i="4"/>
  <c r="W460" i="4"/>
  <c r="W472" i="4"/>
  <c r="W484" i="4"/>
  <c r="W496" i="4"/>
  <c r="W89" i="4"/>
  <c r="W161" i="4"/>
  <c r="W197" i="4"/>
  <c r="W221" i="4"/>
  <c r="W245" i="4"/>
  <c r="W269" i="4"/>
  <c r="W293" i="4"/>
  <c r="W317" i="4"/>
  <c r="W341" i="4"/>
  <c r="W365" i="4"/>
  <c r="W389" i="4"/>
  <c r="W413" i="4"/>
  <c r="W437" i="4"/>
  <c r="W461" i="4"/>
  <c r="W485" i="4"/>
  <c r="W294" i="4"/>
  <c r="W426" i="4"/>
  <c r="W379" i="4"/>
  <c r="W475" i="4"/>
  <c r="W118" i="4"/>
  <c r="W310" i="4"/>
  <c r="W478" i="4"/>
  <c r="W5" i="4"/>
  <c r="W17" i="4"/>
  <c r="W29" i="4"/>
  <c r="W41" i="4"/>
  <c r="W53" i="4"/>
  <c r="W65" i="4"/>
  <c r="W77" i="4"/>
  <c r="W101" i="4"/>
  <c r="W113" i="4"/>
  <c r="W125" i="4"/>
  <c r="W137" i="4"/>
  <c r="W149" i="4"/>
  <c r="W173" i="4"/>
  <c r="W185" i="4"/>
  <c r="W209" i="4"/>
  <c r="W233" i="4"/>
  <c r="W257" i="4"/>
  <c r="W281" i="4"/>
  <c r="W305" i="4"/>
  <c r="W329" i="4"/>
  <c r="W353" i="4"/>
  <c r="W377" i="4"/>
  <c r="W401" i="4"/>
  <c r="W425" i="4"/>
  <c r="W449" i="4"/>
  <c r="W473" i="4"/>
  <c r="W497" i="4"/>
  <c r="W306" i="4"/>
  <c r="W402" i="4"/>
  <c r="W486" i="4"/>
  <c r="W427" i="4"/>
  <c r="W500" i="4"/>
  <c r="W82" i="4"/>
  <c r="W346" i="4"/>
  <c r="W502" i="4"/>
  <c r="W6" i="4"/>
  <c r="W18" i="4"/>
  <c r="W30" i="4"/>
  <c r="W42" i="4"/>
  <c r="W54" i="4"/>
  <c r="W66" i="4"/>
  <c r="W78" i="4"/>
  <c r="W90" i="4"/>
  <c r="W102" i="4"/>
  <c r="W114" i="4"/>
  <c r="W126" i="4"/>
  <c r="W138" i="4"/>
  <c r="W150" i="4"/>
  <c r="W162" i="4"/>
  <c r="W174" i="4"/>
  <c r="W186" i="4"/>
  <c r="W198" i="4"/>
  <c r="W210" i="4"/>
  <c r="W222" i="4"/>
  <c r="W234" i="4"/>
  <c r="W246" i="4"/>
  <c r="W258" i="4"/>
  <c r="W270" i="4"/>
  <c r="W282" i="4"/>
  <c r="W318" i="4"/>
  <c r="W366" i="4"/>
  <c r="W450" i="4"/>
  <c r="W451" i="4"/>
  <c r="W476" i="4"/>
  <c r="W178" i="4"/>
  <c r="W298" i="4"/>
  <c r="W466" i="4"/>
  <c r="W7" i="4"/>
  <c r="W19" i="4"/>
  <c r="W31" i="4"/>
  <c r="W43" i="4"/>
  <c r="W55" i="4"/>
  <c r="W67" i="4"/>
  <c r="W79" i="4"/>
  <c r="W91" i="4"/>
  <c r="W103" i="4"/>
  <c r="W115" i="4"/>
  <c r="W127" i="4"/>
  <c r="W139" i="4"/>
  <c r="W151" i="4"/>
  <c r="W163" i="4"/>
  <c r="W175" i="4"/>
  <c r="W187" i="4"/>
  <c r="W199" i="4"/>
  <c r="W211" i="4"/>
  <c r="W223" i="4"/>
  <c r="W235" i="4"/>
  <c r="W247" i="4"/>
  <c r="W259" i="4"/>
  <c r="W271" i="4"/>
  <c r="W283" i="4"/>
  <c r="W295" i="4"/>
  <c r="W307" i="4"/>
  <c r="W319" i="4"/>
  <c r="W331" i="4"/>
  <c r="W343" i="4"/>
  <c r="W355" i="4"/>
  <c r="W403" i="4"/>
  <c r="W487" i="4"/>
  <c r="W130" i="4"/>
  <c r="W358" i="4"/>
  <c r="W8" i="4"/>
  <c r="W20" i="4"/>
  <c r="W32" i="4"/>
  <c r="W44" i="4"/>
  <c r="W56" i="4"/>
  <c r="W68" i="4"/>
  <c r="W80" i="4"/>
  <c r="W92" i="4"/>
  <c r="W104" i="4"/>
  <c r="W116" i="4"/>
  <c r="W128" i="4"/>
  <c r="W140" i="4"/>
  <c r="W152" i="4"/>
  <c r="W164" i="4"/>
  <c r="W176" i="4"/>
  <c r="W188" i="4"/>
  <c r="W200" i="4"/>
  <c r="W212" i="4"/>
  <c r="W224" i="4"/>
  <c r="W236" i="4"/>
  <c r="W248" i="4"/>
  <c r="W260" i="4"/>
  <c r="W272" i="4"/>
  <c r="W284" i="4"/>
  <c r="W296" i="4"/>
  <c r="W308" i="4"/>
  <c r="W320" i="4"/>
  <c r="W332" i="4"/>
  <c r="W344" i="4"/>
  <c r="W356" i="4"/>
  <c r="W368" i="4"/>
  <c r="W380" i="4"/>
  <c r="W392" i="4"/>
  <c r="W404" i="4"/>
  <c r="W416" i="4"/>
  <c r="W428" i="4"/>
  <c r="W440" i="4"/>
  <c r="W452" i="4"/>
  <c r="W106" i="4"/>
  <c r="W406" i="4"/>
  <c r="W9" i="4"/>
  <c r="W21" i="4"/>
  <c r="W33" i="4"/>
  <c r="W45" i="4"/>
  <c r="W57" i="4"/>
  <c r="W69" i="4"/>
  <c r="W81" i="4"/>
  <c r="W93" i="4"/>
  <c r="W105" i="4"/>
  <c r="W117" i="4"/>
  <c r="W129" i="4"/>
  <c r="W141" i="4"/>
  <c r="W153" i="4"/>
  <c r="W165" i="4"/>
  <c r="W177" i="4"/>
  <c r="W189" i="4"/>
  <c r="W201" i="4"/>
  <c r="W213" i="4"/>
  <c r="W225" i="4"/>
  <c r="W237" i="4"/>
  <c r="W249" i="4"/>
  <c r="W261" i="4"/>
  <c r="W273" i="4"/>
  <c r="W285" i="4"/>
  <c r="W297" i="4"/>
  <c r="W309" i="4"/>
  <c r="W321" i="4"/>
  <c r="W333" i="4"/>
  <c r="W345" i="4"/>
  <c r="W357" i="4"/>
  <c r="W369" i="4"/>
  <c r="W381" i="4"/>
  <c r="W393" i="4"/>
  <c r="W405" i="4"/>
  <c r="W417" i="4"/>
  <c r="W429" i="4"/>
  <c r="W441" i="4"/>
  <c r="W453" i="4"/>
  <c r="W465" i="4"/>
  <c r="W477" i="4"/>
  <c r="W489" i="4"/>
  <c r="W501" i="4"/>
  <c r="W22" i="4"/>
  <c r="W34" i="4"/>
  <c r="W58" i="4"/>
  <c r="W154" i="4"/>
  <c r="W190" i="4"/>
  <c r="W238" i="4"/>
  <c r="W274" i="4"/>
  <c r="W370" i="4"/>
  <c r="W454" i="4"/>
  <c r="W10" i="4"/>
  <c r="W11" i="4"/>
  <c r="W23" i="4"/>
  <c r="W35" i="4"/>
  <c r="W47" i="4"/>
  <c r="W59" i="4"/>
  <c r="W71" i="4"/>
  <c r="W83" i="4"/>
  <c r="W95" i="4"/>
  <c r="W107" i="4"/>
  <c r="W119" i="4"/>
  <c r="W131" i="4"/>
  <c r="W143" i="4"/>
  <c r="W155" i="4"/>
  <c r="W167" i="4"/>
  <c r="W179" i="4"/>
  <c r="W191" i="4"/>
  <c r="W203" i="4"/>
  <c r="W215" i="4"/>
  <c r="W227" i="4"/>
  <c r="W239" i="4"/>
  <c r="W251" i="4"/>
  <c r="W263" i="4"/>
  <c r="W275" i="4"/>
  <c r="W287" i="4"/>
  <c r="W299" i="4"/>
  <c r="W311" i="4"/>
  <c r="W323" i="4"/>
  <c r="W335" i="4"/>
  <c r="W347" i="4"/>
  <c r="W359" i="4"/>
  <c r="W371" i="4"/>
  <c r="W383" i="4"/>
  <c r="W395" i="4"/>
  <c r="W407" i="4"/>
  <c r="W419" i="4"/>
  <c r="W431" i="4"/>
  <c r="W443" i="4"/>
  <c r="W455" i="4"/>
  <c r="W467" i="4"/>
  <c r="W479" i="4"/>
  <c r="W491" i="4"/>
  <c r="W3" i="4"/>
  <c r="W438" i="4"/>
  <c r="W415" i="4"/>
  <c r="W464" i="4"/>
  <c r="W94" i="4"/>
  <c r="W226" i="4"/>
  <c r="W322" i="4"/>
  <c r="W430" i="4"/>
  <c r="W12" i="4"/>
  <c r="W24" i="4"/>
  <c r="W36" i="4"/>
  <c r="W48" i="4"/>
  <c r="W60" i="4"/>
  <c r="W72" i="4"/>
  <c r="W84" i="4"/>
  <c r="W96" i="4"/>
  <c r="W108" i="4"/>
  <c r="W120" i="4"/>
  <c r="W132" i="4"/>
  <c r="W144" i="4"/>
  <c r="W156" i="4"/>
  <c r="W168" i="4"/>
  <c r="W180" i="4"/>
  <c r="W192" i="4"/>
  <c r="W204" i="4"/>
  <c r="W216" i="4"/>
  <c r="W228" i="4"/>
  <c r="W240" i="4"/>
  <c r="W252" i="4"/>
  <c r="W264" i="4"/>
  <c r="W276" i="4"/>
  <c r="W288" i="4"/>
  <c r="W300" i="4"/>
  <c r="W312" i="4"/>
  <c r="W324" i="4"/>
  <c r="W336" i="4"/>
  <c r="W348" i="4"/>
  <c r="W360" i="4"/>
  <c r="W372" i="4"/>
  <c r="W384" i="4"/>
  <c r="W396" i="4"/>
  <c r="W408" i="4"/>
  <c r="W420" i="4"/>
  <c r="W432" i="4"/>
  <c r="W444" i="4"/>
  <c r="W456" i="4"/>
  <c r="W468" i="4"/>
  <c r="W480" i="4"/>
  <c r="W492" i="4"/>
  <c r="X3" i="4"/>
  <c r="W207" i="4"/>
  <c r="W303" i="4"/>
  <c r="W351" i="4"/>
  <c r="W387" i="4"/>
  <c r="W435" i="4"/>
  <c r="W495" i="4"/>
  <c r="W354" i="4"/>
  <c r="W414" i="4"/>
  <c r="W498" i="4"/>
  <c r="W439" i="4"/>
  <c r="W488" i="4"/>
  <c r="W142" i="4"/>
  <c r="W394" i="4"/>
  <c r="W13" i="4"/>
  <c r="W25" i="4"/>
  <c r="W37" i="4"/>
  <c r="W49" i="4"/>
  <c r="W61" i="4"/>
  <c r="W73" i="4"/>
  <c r="W85" i="4"/>
  <c r="W97" i="4"/>
  <c r="W109" i="4"/>
  <c r="W121" i="4"/>
  <c r="W133" i="4"/>
  <c r="W145" i="4"/>
  <c r="W157" i="4"/>
  <c r="W169" i="4"/>
  <c r="W181" i="4"/>
  <c r="W193" i="4"/>
  <c r="W205" i="4"/>
  <c r="W217" i="4"/>
  <c r="W229" i="4"/>
  <c r="W241" i="4"/>
  <c r="W253" i="4"/>
  <c r="W265" i="4"/>
  <c r="W277" i="4"/>
  <c r="W289" i="4"/>
  <c r="W301" i="4"/>
  <c r="W313" i="4"/>
  <c r="W325" i="4"/>
  <c r="W337" i="4"/>
  <c r="W349" i="4"/>
  <c r="W361" i="4"/>
  <c r="W373" i="4"/>
  <c r="W385" i="4"/>
  <c r="W397" i="4"/>
  <c r="W409" i="4"/>
  <c r="W421" i="4"/>
  <c r="W433" i="4"/>
  <c r="W445" i="4"/>
  <c r="W457" i="4"/>
  <c r="W469" i="4"/>
  <c r="W481" i="4"/>
  <c r="W493" i="4"/>
  <c r="W159" i="4"/>
  <c r="W231" i="4"/>
  <c r="W267" i="4"/>
  <c r="W291" i="4"/>
  <c r="W327" i="4"/>
  <c r="W363" i="4"/>
  <c r="W399" i="4"/>
  <c r="W447" i="4"/>
  <c r="W471" i="4"/>
  <c r="W330" i="4"/>
  <c r="W390" i="4"/>
  <c r="W474" i="4"/>
  <c r="W391" i="4"/>
  <c r="W463" i="4"/>
  <c r="W46" i="4"/>
  <c r="W202" i="4"/>
  <c r="W250" i="4"/>
  <c r="W334" i="4"/>
  <c r="W418" i="4"/>
  <c r="W14" i="4"/>
  <c r="W26" i="4"/>
  <c r="W38" i="4"/>
  <c r="W50" i="4"/>
  <c r="W62" i="4"/>
  <c r="W74" i="4"/>
  <c r="W86" i="4"/>
  <c r="W98" i="4"/>
  <c r="W110" i="4"/>
  <c r="W122" i="4"/>
  <c r="W134" i="4"/>
  <c r="W146" i="4"/>
  <c r="W158" i="4"/>
  <c r="W170" i="4"/>
  <c r="W182" i="4"/>
  <c r="W194" i="4"/>
  <c r="W206" i="4"/>
  <c r="W218" i="4"/>
  <c r="W230" i="4"/>
  <c r="W242" i="4"/>
  <c r="W254" i="4"/>
  <c r="W266" i="4"/>
  <c r="W278" i="4"/>
  <c r="W290" i="4"/>
  <c r="W302" i="4"/>
  <c r="W314" i="4"/>
  <c r="W326" i="4"/>
  <c r="W338" i="4"/>
  <c r="W350" i="4"/>
  <c r="W362" i="4"/>
  <c r="W374" i="4"/>
  <c r="W386" i="4"/>
  <c r="W398" i="4"/>
  <c r="W410" i="4"/>
  <c r="W422" i="4"/>
  <c r="W434" i="4"/>
  <c r="W446" i="4"/>
  <c r="W458" i="4"/>
  <c r="W470" i="4"/>
  <c r="W482" i="4"/>
  <c r="W494" i="4"/>
  <c r="W27" i="4"/>
  <c r="W39" i="4"/>
  <c r="W51" i="4"/>
  <c r="W63" i="4"/>
  <c r="W75" i="4"/>
  <c r="W87" i="4"/>
  <c r="W99" i="4"/>
  <c r="W111" i="4"/>
  <c r="W123" i="4"/>
  <c r="W135" i="4"/>
  <c r="W147" i="4"/>
  <c r="W171" i="4"/>
  <c r="W183" i="4"/>
  <c r="W195" i="4"/>
  <c r="W219" i="4"/>
  <c r="W243" i="4"/>
  <c r="W255" i="4"/>
  <c r="W279" i="4"/>
  <c r="W315" i="4"/>
  <c r="W339" i="4"/>
  <c r="W375" i="4"/>
  <c r="W411" i="4"/>
  <c r="W459" i="4"/>
  <c r="W483" i="4"/>
  <c r="W342" i="4"/>
  <c r="W378" i="4"/>
  <c r="W462" i="4"/>
  <c r="W367" i="4"/>
  <c r="W499" i="4"/>
  <c r="W70" i="4"/>
  <c r="W214" i="4"/>
  <c r="W262" i="4"/>
  <c r="W382" i="4"/>
  <c r="W490" i="4"/>
  <c r="W15" i="4"/>
  <c r="W423" i="4"/>
  <c r="W166" i="4"/>
  <c r="W286" i="4"/>
  <c r="W442" i="4"/>
  <c r="S54" i="4"/>
  <c r="R54" i="4"/>
  <c r="Y5" i="4"/>
  <c r="Y17" i="4"/>
  <c r="Y29" i="4"/>
  <c r="Y41" i="4"/>
  <c r="Y53" i="4"/>
  <c r="Y65" i="4"/>
  <c r="Y77" i="4"/>
  <c r="Y89" i="4"/>
  <c r="Y101" i="4"/>
  <c r="Y113" i="4"/>
  <c r="Y125" i="4"/>
  <c r="Y137" i="4"/>
  <c r="Y149" i="4"/>
  <c r="Y161" i="4"/>
  <c r="Y173" i="4"/>
  <c r="Y185" i="4"/>
  <c r="Y197" i="4"/>
  <c r="Y209" i="4"/>
  <c r="Y221" i="4"/>
  <c r="Y233" i="4"/>
  <c r="Y245" i="4"/>
  <c r="Y257" i="4"/>
  <c r="Y269" i="4"/>
  <c r="Y281" i="4"/>
  <c r="Y293" i="4"/>
  <c r="Y305" i="4"/>
  <c r="Y317" i="4"/>
  <c r="Y329" i="4"/>
  <c r="Y341" i="4"/>
  <c r="Y353" i="4"/>
  <c r="Y365" i="4"/>
  <c r="Y377" i="4"/>
  <c r="Y389" i="4"/>
  <c r="Y401" i="4"/>
  <c r="Y413" i="4"/>
  <c r="Y425" i="4"/>
  <c r="Y437" i="4"/>
  <c r="Y449" i="4"/>
  <c r="Y461" i="4"/>
  <c r="Y473" i="4"/>
  <c r="Y485" i="4"/>
  <c r="Y497" i="4"/>
  <c r="X9" i="4"/>
  <c r="X21" i="4"/>
  <c r="X33" i="4"/>
  <c r="X45" i="4"/>
  <c r="X57" i="4"/>
  <c r="X69" i="4"/>
  <c r="X81" i="4"/>
  <c r="X93" i="4"/>
  <c r="X105" i="4"/>
  <c r="X117" i="4"/>
  <c r="X129" i="4"/>
  <c r="X141" i="4"/>
  <c r="X153" i="4"/>
  <c r="X165" i="4"/>
  <c r="X177" i="4"/>
  <c r="X189" i="4"/>
  <c r="X201" i="4"/>
  <c r="X213" i="4"/>
  <c r="X225" i="4"/>
  <c r="X237" i="4"/>
  <c r="X249" i="4"/>
  <c r="X261" i="4"/>
  <c r="X273" i="4"/>
  <c r="X285" i="4"/>
  <c r="X297" i="4"/>
  <c r="X309" i="4"/>
  <c r="X321" i="4"/>
  <c r="X333" i="4"/>
  <c r="X345" i="4"/>
  <c r="X357" i="4"/>
  <c r="X369" i="4"/>
  <c r="X381" i="4"/>
  <c r="X393" i="4"/>
  <c r="X405" i="4"/>
  <c r="X417" i="4"/>
  <c r="X429" i="4"/>
  <c r="X441" i="4"/>
  <c r="X453" i="4"/>
  <c r="X465" i="4"/>
  <c r="X477" i="4"/>
  <c r="X489" i="4"/>
  <c r="X501" i="4"/>
  <c r="Y7" i="4"/>
  <c r="Y19" i="4"/>
  <c r="Y31" i="4"/>
  <c r="Y43" i="4"/>
  <c r="Y55" i="4"/>
  <c r="Y67" i="4"/>
  <c r="Y79" i="4"/>
  <c r="Y91" i="4"/>
  <c r="Y103" i="4"/>
  <c r="Y115" i="4"/>
  <c r="Y127" i="4"/>
  <c r="Y139" i="4"/>
  <c r="Y151" i="4"/>
  <c r="Y163" i="4"/>
  <c r="Y175" i="4"/>
  <c r="Y187" i="4"/>
  <c r="Y199" i="4"/>
  <c r="Y211" i="4"/>
  <c r="Y223" i="4"/>
  <c r="Y235" i="4"/>
  <c r="Y247" i="4"/>
  <c r="Y259" i="4"/>
  <c r="Y271" i="4"/>
  <c r="Y283" i="4"/>
  <c r="Y295" i="4"/>
  <c r="Y307" i="4"/>
  <c r="Y319" i="4"/>
  <c r="Y331" i="4"/>
  <c r="Y343" i="4"/>
  <c r="Y355" i="4"/>
  <c r="Y367" i="4"/>
  <c r="Y379" i="4"/>
  <c r="Y391" i="4"/>
  <c r="Y403" i="4"/>
  <c r="Y415" i="4"/>
  <c r="Y427" i="4"/>
  <c r="Y439" i="4"/>
  <c r="Y451" i="4"/>
  <c r="Y463" i="4"/>
  <c r="Y475" i="4"/>
  <c r="Y487" i="4"/>
  <c r="Y499" i="4"/>
  <c r="X11" i="4"/>
  <c r="X23" i="4"/>
  <c r="X35" i="4"/>
  <c r="X47" i="4"/>
  <c r="X59" i="4"/>
  <c r="X71" i="4"/>
  <c r="X83" i="4"/>
  <c r="X95" i="4"/>
  <c r="X107" i="4"/>
  <c r="X119" i="4"/>
  <c r="X131" i="4"/>
  <c r="X143" i="4"/>
  <c r="X155" i="4"/>
  <c r="X167" i="4"/>
  <c r="X179" i="4"/>
  <c r="X191" i="4"/>
  <c r="X203" i="4"/>
  <c r="X215" i="4"/>
  <c r="X227" i="4"/>
  <c r="X239" i="4"/>
  <c r="X251" i="4"/>
  <c r="X263" i="4"/>
  <c r="X275" i="4"/>
  <c r="X287" i="4"/>
  <c r="X299" i="4"/>
  <c r="X311" i="4"/>
  <c r="X323" i="4"/>
  <c r="X335" i="4"/>
  <c r="X347" i="4"/>
  <c r="X359" i="4"/>
  <c r="X371" i="4"/>
  <c r="X383" i="4"/>
  <c r="X395" i="4"/>
  <c r="X407" i="4"/>
  <c r="X419" i="4"/>
  <c r="X431" i="4"/>
  <c r="X443" i="4"/>
  <c r="X455" i="4"/>
  <c r="X467" i="4"/>
  <c r="X479" i="4"/>
  <c r="X491" i="4"/>
  <c r="Y8" i="4"/>
  <c r="Y20" i="4"/>
  <c r="Y32" i="4"/>
  <c r="Y44" i="4"/>
  <c r="Y56" i="4"/>
  <c r="Y68" i="4"/>
  <c r="Y80" i="4"/>
  <c r="Y92" i="4"/>
  <c r="Y104" i="4"/>
  <c r="Y116" i="4"/>
  <c r="Y128" i="4"/>
  <c r="Y140" i="4"/>
  <c r="Y152" i="4"/>
  <c r="Y164" i="4"/>
  <c r="Y176" i="4"/>
  <c r="Y188" i="4"/>
  <c r="Y200" i="4"/>
  <c r="Y212" i="4"/>
  <c r="Y224" i="4"/>
  <c r="Y236" i="4"/>
  <c r="Y248" i="4"/>
  <c r="Y260" i="4"/>
  <c r="Y272" i="4"/>
  <c r="Y284" i="4"/>
  <c r="Y296" i="4"/>
  <c r="Y308" i="4"/>
  <c r="Y320" i="4"/>
  <c r="Y332" i="4"/>
  <c r="Y344" i="4"/>
  <c r="Y356" i="4"/>
  <c r="Y368" i="4"/>
  <c r="Y380" i="4"/>
  <c r="Y392" i="4"/>
  <c r="Y404" i="4"/>
  <c r="Y416" i="4"/>
  <c r="Y428" i="4"/>
  <c r="Y440" i="4"/>
  <c r="Y452" i="4"/>
  <c r="Y464" i="4"/>
  <c r="Y476" i="4"/>
  <c r="Y488" i="4"/>
  <c r="Y500" i="4"/>
  <c r="X12" i="4"/>
  <c r="X24" i="4"/>
  <c r="X36" i="4"/>
  <c r="X48" i="4"/>
  <c r="X60" i="4"/>
  <c r="X72" i="4"/>
  <c r="X84" i="4"/>
  <c r="X96" i="4"/>
  <c r="X108" i="4"/>
  <c r="X120" i="4"/>
  <c r="X132" i="4"/>
  <c r="X144" i="4"/>
  <c r="X156" i="4"/>
  <c r="X168" i="4"/>
  <c r="X180" i="4"/>
  <c r="X192" i="4"/>
  <c r="X204" i="4"/>
  <c r="X216" i="4"/>
  <c r="X228" i="4"/>
  <c r="X240" i="4"/>
  <c r="X252" i="4"/>
  <c r="X264" i="4"/>
  <c r="X276" i="4"/>
  <c r="X288" i="4"/>
  <c r="X300" i="4"/>
  <c r="X312" i="4"/>
  <c r="X324" i="4"/>
  <c r="X336" i="4"/>
  <c r="X348" i="4"/>
  <c r="X360" i="4"/>
  <c r="X372" i="4"/>
  <c r="X384" i="4"/>
  <c r="X396" i="4"/>
  <c r="X408" i="4"/>
  <c r="X420" i="4"/>
  <c r="X432" i="4"/>
  <c r="X444" i="4"/>
  <c r="X456" i="4"/>
  <c r="X468" i="4"/>
  <c r="X480" i="4"/>
  <c r="X492" i="4"/>
  <c r="Y9" i="4"/>
  <c r="Y21" i="4"/>
  <c r="Y33" i="4"/>
  <c r="Y45" i="4"/>
  <c r="Y57" i="4"/>
  <c r="Y69" i="4"/>
  <c r="Y81" i="4"/>
  <c r="Y93" i="4"/>
  <c r="Y105" i="4"/>
  <c r="Y117" i="4"/>
  <c r="Y129" i="4"/>
  <c r="Y141" i="4"/>
  <c r="Y153" i="4"/>
  <c r="Y165" i="4"/>
  <c r="Y177" i="4"/>
  <c r="Y189" i="4"/>
  <c r="Y201" i="4"/>
  <c r="Y213" i="4"/>
  <c r="Y225" i="4"/>
  <c r="Y237" i="4"/>
  <c r="Y249" i="4"/>
  <c r="Y261" i="4"/>
  <c r="Y273" i="4"/>
  <c r="Y285" i="4"/>
  <c r="Y297" i="4"/>
  <c r="Y309" i="4"/>
  <c r="Y321" i="4"/>
  <c r="Y333" i="4"/>
  <c r="Y345" i="4"/>
  <c r="Y357" i="4"/>
  <c r="Y369" i="4"/>
  <c r="Y381" i="4"/>
  <c r="Y393" i="4"/>
  <c r="Y405" i="4"/>
  <c r="Y417" i="4"/>
  <c r="Y429" i="4"/>
  <c r="Y441" i="4"/>
  <c r="Y453" i="4"/>
  <c r="Y465" i="4"/>
  <c r="Y477" i="4"/>
  <c r="Y489" i="4"/>
  <c r="Y501" i="4"/>
  <c r="X13" i="4"/>
  <c r="X25" i="4"/>
  <c r="X37" i="4"/>
  <c r="X49" i="4"/>
  <c r="X61" i="4"/>
  <c r="X73" i="4"/>
  <c r="X85" i="4"/>
  <c r="X97" i="4"/>
  <c r="X109" i="4"/>
  <c r="X121" i="4"/>
  <c r="X133" i="4"/>
  <c r="X145" i="4"/>
  <c r="X157" i="4"/>
  <c r="X169" i="4"/>
  <c r="X181" i="4"/>
  <c r="X193" i="4"/>
  <c r="X205" i="4"/>
  <c r="X217" i="4"/>
  <c r="X229" i="4"/>
  <c r="X241" i="4"/>
  <c r="X253" i="4"/>
  <c r="X265" i="4"/>
  <c r="X277" i="4"/>
  <c r="X289" i="4"/>
  <c r="X301" i="4"/>
  <c r="X313" i="4"/>
  <c r="X325" i="4"/>
  <c r="X337" i="4"/>
  <c r="X349" i="4"/>
  <c r="X361" i="4"/>
  <c r="X373" i="4"/>
  <c r="X385" i="4"/>
  <c r="X397" i="4"/>
  <c r="X409" i="4"/>
  <c r="X421" i="4"/>
  <c r="X433" i="4"/>
  <c r="X445" i="4"/>
  <c r="X457" i="4"/>
  <c r="X469" i="4"/>
  <c r="X481" i="4"/>
  <c r="X493" i="4"/>
  <c r="Y4" i="4"/>
  <c r="Y24" i="4"/>
  <c r="Y40" i="4"/>
  <c r="Y60" i="4"/>
  <c r="Y76" i="4"/>
  <c r="Y96" i="4"/>
  <c r="Y112" i="4"/>
  <c r="Y132" i="4"/>
  <c r="Y148" i="4"/>
  <c r="Y168" i="4"/>
  <c r="Y184" i="4"/>
  <c r="Y204" i="4"/>
  <c r="Y220" i="4"/>
  <c r="Y240" i="4"/>
  <c r="Y256" i="4"/>
  <c r="Y276" i="4"/>
  <c r="Y6" i="4"/>
  <c r="Y25" i="4"/>
  <c r="Y42" i="4"/>
  <c r="Y61" i="4"/>
  <c r="Y78" i="4"/>
  <c r="Y97" i="4"/>
  <c r="Y114" i="4"/>
  <c r="Y133" i="4"/>
  <c r="Y150" i="4"/>
  <c r="Y169" i="4"/>
  <c r="Y186" i="4"/>
  <c r="Y205" i="4"/>
  <c r="Y222" i="4"/>
  <c r="Y241" i="4"/>
  <c r="Y258" i="4"/>
  <c r="Y277" i="4"/>
  <c r="Y294" i="4"/>
  <c r="Y313" i="4"/>
  <c r="Y330" i="4"/>
  <c r="Y349" i="4"/>
  <c r="Y366" i="4"/>
  <c r="Y385" i="4"/>
  <c r="Y402" i="4"/>
  <c r="Y421" i="4"/>
  <c r="Y438" i="4"/>
  <c r="Y457" i="4"/>
  <c r="Y474" i="4"/>
  <c r="Y493" i="4"/>
  <c r="X10" i="4"/>
  <c r="X29" i="4"/>
  <c r="X46" i="4"/>
  <c r="X65" i="4"/>
  <c r="X82" i="4"/>
  <c r="X101" i="4"/>
  <c r="X118" i="4"/>
  <c r="X137" i="4"/>
  <c r="X154" i="4"/>
  <c r="X173" i="4"/>
  <c r="X190" i="4"/>
  <c r="X209" i="4"/>
  <c r="X226" i="4"/>
  <c r="X245" i="4"/>
  <c r="X262" i="4"/>
  <c r="X281" i="4"/>
  <c r="X298" i="4"/>
  <c r="X317" i="4"/>
  <c r="X334" i="4"/>
  <c r="X353" i="4"/>
  <c r="X370" i="4"/>
  <c r="X389" i="4"/>
  <c r="X406" i="4"/>
  <c r="X425" i="4"/>
  <c r="X442" i="4"/>
  <c r="X461" i="4"/>
  <c r="X478" i="4"/>
  <c r="X497" i="4"/>
  <c r="X318" i="4"/>
  <c r="X354" i="4"/>
  <c r="X374" i="4"/>
  <c r="X410" i="4"/>
  <c r="X426" i="4"/>
  <c r="X446" i="4"/>
  <c r="X482" i="4"/>
  <c r="X498" i="4"/>
  <c r="Y174" i="4"/>
  <c r="Y498" i="4"/>
  <c r="X89" i="4"/>
  <c r="X161" i="4"/>
  <c r="X214" i="4"/>
  <c r="X269" i="4"/>
  <c r="X341" i="4"/>
  <c r="X413" i="4"/>
  <c r="X502" i="4"/>
  <c r="Y10" i="4"/>
  <c r="Y26" i="4"/>
  <c r="Y46" i="4"/>
  <c r="Y62" i="4"/>
  <c r="Y82" i="4"/>
  <c r="Y98" i="4"/>
  <c r="Y118" i="4"/>
  <c r="Y134" i="4"/>
  <c r="Y154" i="4"/>
  <c r="Y170" i="4"/>
  <c r="Y190" i="4"/>
  <c r="Y206" i="4"/>
  <c r="Y226" i="4"/>
  <c r="Y242" i="4"/>
  <c r="Y262" i="4"/>
  <c r="Y278" i="4"/>
  <c r="Y298" i="4"/>
  <c r="Y314" i="4"/>
  <c r="Y334" i="4"/>
  <c r="Y350" i="4"/>
  <c r="Y370" i="4"/>
  <c r="Y386" i="4"/>
  <c r="Y406" i="4"/>
  <c r="Y422" i="4"/>
  <c r="Y442" i="4"/>
  <c r="Y458" i="4"/>
  <c r="Y478" i="4"/>
  <c r="Y494" i="4"/>
  <c r="X14" i="4"/>
  <c r="X30" i="4"/>
  <c r="X50" i="4"/>
  <c r="X66" i="4"/>
  <c r="X86" i="4"/>
  <c r="X102" i="4"/>
  <c r="X122" i="4"/>
  <c r="X138" i="4"/>
  <c r="X158" i="4"/>
  <c r="X174" i="4"/>
  <c r="X194" i="4"/>
  <c r="X210" i="4"/>
  <c r="X230" i="4"/>
  <c r="X246" i="4"/>
  <c r="X266" i="4"/>
  <c r="X282" i="4"/>
  <c r="X302" i="4"/>
  <c r="X338" i="4"/>
  <c r="X390" i="4"/>
  <c r="X462" i="4"/>
  <c r="Y354" i="4"/>
  <c r="Y11" i="4"/>
  <c r="Y27" i="4"/>
  <c r="Y47" i="4"/>
  <c r="Y63" i="4"/>
  <c r="Y83" i="4"/>
  <c r="Y99" i="4"/>
  <c r="Y119" i="4"/>
  <c r="Y135" i="4"/>
  <c r="Y155" i="4"/>
  <c r="Y171" i="4"/>
  <c r="Y191" i="4"/>
  <c r="Y207" i="4"/>
  <c r="Y227" i="4"/>
  <c r="Y243" i="4"/>
  <c r="Y263" i="4"/>
  <c r="Y279" i="4"/>
  <c r="Y299" i="4"/>
  <c r="Y315" i="4"/>
  <c r="Y335" i="4"/>
  <c r="Y351" i="4"/>
  <c r="Y371" i="4"/>
  <c r="Y387" i="4"/>
  <c r="Y407" i="4"/>
  <c r="Y423" i="4"/>
  <c r="Y443" i="4"/>
  <c r="Y459" i="4"/>
  <c r="Y479" i="4"/>
  <c r="Y495" i="4"/>
  <c r="X15" i="4"/>
  <c r="X31" i="4"/>
  <c r="X51" i="4"/>
  <c r="X67" i="4"/>
  <c r="X87" i="4"/>
  <c r="X103" i="4"/>
  <c r="X123" i="4"/>
  <c r="X139" i="4"/>
  <c r="X159" i="4"/>
  <c r="X175" i="4"/>
  <c r="X195" i="4"/>
  <c r="X211" i="4"/>
  <c r="X231" i="4"/>
  <c r="X247" i="4"/>
  <c r="X267" i="4"/>
  <c r="X283" i="4"/>
  <c r="X303" i="4"/>
  <c r="X319" i="4"/>
  <c r="X339" i="4"/>
  <c r="X355" i="4"/>
  <c r="X375" i="4"/>
  <c r="X391" i="4"/>
  <c r="X411" i="4"/>
  <c r="X427" i="4"/>
  <c r="X447" i="4"/>
  <c r="X463" i="4"/>
  <c r="X483" i="4"/>
  <c r="X499" i="4"/>
  <c r="Y372" i="4"/>
  <c r="Y496" i="4"/>
  <c r="X32" i="4"/>
  <c r="X52" i="4"/>
  <c r="X88" i="4"/>
  <c r="X104" i="4"/>
  <c r="X140" i="4"/>
  <c r="X176" i="4"/>
  <c r="X212" i="4"/>
  <c r="X232" i="4"/>
  <c r="X268" i="4"/>
  <c r="X284" i="4"/>
  <c r="X304" i="4"/>
  <c r="X340" i="4"/>
  <c r="X376" i="4"/>
  <c r="X412" i="4"/>
  <c r="X448" i="4"/>
  <c r="X484" i="4"/>
  <c r="Y13" i="4"/>
  <c r="Y49" i="4"/>
  <c r="Y66" i="4"/>
  <c r="Y85" i="4"/>
  <c r="Y102" i="4"/>
  <c r="Y121" i="4"/>
  <c r="Y138" i="4"/>
  <c r="Y157" i="4"/>
  <c r="Y210" i="4"/>
  <c r="Y229" i="4"/>
  <c r="Y246" i="4"/>
  <c r="Y282" i="4"/>
  <c r="Y301" i="4"/>
  <c r="Y337" i="4"/>
  <c r="Y390" i="4"/>
  <c r="Y426" i="4"/>
  <c r="Y462" i="4"/>
  <c r="Y481" i="4"/>
  <c r="X34" i="4"/>
  <c r="X53" i="4"/>
  <c r="X106" i="4"/>
  <c r="X142" i="4"/>
  <c r="X178" i="4"/>
  <c r="X233" i="4"/>
  <c r="X286" i="4"/>
  <c r="X305" i="4"/>
  <c r="X358" i="4"/>
  <c r="X377" i="4"/>
  <c r="X430" i="4"/>
  <c r="X449" i="4"/>
  <c r="X466" i="4"/>
  <c r="Y12" i="4"/>
  <c r="Y28" i="4"/>
  <c r="Y48" i="4"/>
  <c r="Y64" i="4"/>
  <c r="Y84" i="4"/>
  <c r="Y100" i="4"/>
  <c r="Y120" i="4"/>
  <c r="Y136" i="4"/>
  <c r="Y156" i="4"/>
  <c r="Y172" i="4"/>
  <c r="Y192" i="4"/>
  <c r="Y208" i="4"/>
  <c r="Y228" i="4"/>
  <c r="Y244" i="4"/>
  <c r="Y264" i="4"/>
  <c r="Y280" i="4"/>
  <c r="Y300" i="4"/>
  <c r="Y316" i="4"/>
  <c r="Y336" i="4"/>
  <c r="Y352" i="4"/>
  <c r="Y388" i="4"/>
  <c r="Y408" i="4"/>
  <c r="Y424" i="4"/>
  <c r="Y444" i="4"/>
  <c r="Y460" i="4"/>
  <c r="Y480" i="4"/>
  <c r="X16" i="4"/>
  <c r="X68" i="4"/>
  <c r="X124" i="4"/>
  <c r="X160" i="4"/>
  <c r="X196" i="4"/>
  <c r="X248" i="4"/>
  <c r="X320" i="4"/>
  <c r="X356" i="4"/>
  <c r="X392" i="4"/>
  <c r="X428" i="4"/>
  <c r="X464" i="4"/>
  <c r="X500" i="4"/>
  <c r="Y30" i="4"/>
  <c r="Y193" i="4"/>
  <c r="Y265" i="4"/>
  <c r="Y318" i="4"/>
  <c r="Y373" i="4"/>
  <c r="Y409" i="4"/>
  <c r="Y445" i="4"/>
  <c r="X17" i="4"/>
  <c r="X70" i="4"/>
  <c r="X125" i="4"/>
  <c r="X197" i="4"/>
  <c r="X250" i="4"/>
  <c r="X322" i="4"/>
  <c r="X394" i="4"/>
  <c r="X485" i="4"/>
  <c r="Y14" i="4"/>
  <c r="Y50" i="4"/>
  <c r="Y86" i="4"/>
  <c r="Y122" i="4"/>
  <c r="Y158" i="4"/>
  <c r="Y194" i="4"/>
  <c r="Y230" i="4"/>
  <c r="Y266" i="4"/>
  <c r="Y292" i="4"/>
  <c r="Y326" i="4"/>
  <c r="Y360" i="4"/>
  <c r="Y394" i="4"/>
  <c r="Y419" i="4"/>
  <c r="Y450" i="4"/>
  <c r="Y483" i="4"/>
  <c r="X8" i="4"/>
  <c r="X42" i="4"/>
  <c r="X76" i="4"/>
  <c r="X110" i="4"/>
  <c r="X135" i="4"/>
  <c r="X166" i="4"/>
  <c r="X199" i="4"/>
  <c r="X224" i="4"/>
  <c r="X258" i="4"/>
  <c r="X292" i="4"/>
  <c r="X326" i="4"/>
  <c r="X351" i="4"/>
  <c r="X382" i="4"/>
  <c r="X415" i="4"/>
  <c r="X440" i="4"/>
  <c r="X474" i="4"/>
  <c r="Y15" i="4"/>
  <c r="Y51" i="4"/>
  <c r="Y87" i="4"/>
  <c r="Y123" i="4"/>
  <c r="Y159" i="4"/>
  <c r="Y195" i="4"/>
  <c r="Y231" i="4"/>
  <c r="Y267" i="4"/>
  <c r="Y302" i="4"/>
  <c r="Y327" i="4"/>
  <c r="Y361" i="4"/>
  <c r="Y395" i="4"/>
  <c r="Y420" i="4"/>
  <c r="Y454" i="4"/>
  <c r="Y484" i="4"/>
  <c r="X18" i="4"/>
  <c r="X43" i="4"/>
  <c r="X77" i="4"/>
  <c r="X111" i="4"/>
  <c r="X136" i="4"/>
  <c r="X170" i="4"/>
  <c r="X200" i="4"/>
  <c r="X234" i="4"/>
  <c r="X259" i="4"/>
  <c r="X293" i="4"/>
  <c r="X327" i="4"/>
  <c r="X352" i="4"/>
  <c r="X386" i="4"/>
  <c r="X416" i="4"/>
  <c r="X450" i="4"/>
  <c r="X475" i="4"/>
  <c r="Y346" i="4"/>
  <c r="Y16" i="4"/>
  <c r="Y52" i="4"/>
  <c r="Y88" i="4"/>
  <c r="Y124" i="4"/>
  <c r="Y160" i="4"/>
  <c r="Y196" i="4"/>
  <c r="Y232" i="4"/>
  <c r="Y268" i="4"/>
  <c r="Y303" i="4"/>
  <c r="Y328" i="4"/>
  <c r="Y362" i="4"/>
  <c r="Y396" i="4"/>
  <c r="Y430" i="4"/>
  <c r="Y455" i="4"/>
  <c r="Y486" i="4"/>
  <c r="X19" i="4"/>
  <c r="X44" i="4"/>
  <c r="X78" i="4"/>
  <c r="X112" i="4"/>
  <c r="X146" i="4"/>
  <c r="X171" i="4"/>
  <c r="X202" i="4"/>
  <c r="X235" i="4"/>
  <c r="X260" i="4"/>
  <c r="X294" i="4"/>
  <c r="X328" i="4"/>
  <c r="X362" i="4"/>
  <c r="X387" i="4"/>
  <c r="X418" i="4"/>
  <c r="X451" i="4"/>
  <c r="X476" i="4"/>
  <c r="Y18" i="4"/>
  <c r="Y54" i="4"/>
  <c r="Y90" i="4"/>
  <c r="Y126" i="4"/>
  <c r="Y162" i="4"/>
  <c r="Y198" i="4"/>
  <c r="Y234" i="4"/>
  <c r="Y270" i="4"/>
  <c r="Y304" i="4"/>
  <c r="Y338" i="4"/>
  <c r="Y363" i="4"/>
  <c r="Y397" i="4"/>
  <c r="Y431" i="4"/>
  <c r="Y456" i="4"/>
  <c r="Y490" i="4"/>
  <c r="X20" i="4"/>
  <c r="X54" i="4"/>
  <c r="X79" i="4"/>
  <c r="X113" i="4"/>
  <c r="X147" i="4"/>
  <c r="X172" i="4"/>
  <c r="X206" i="4"/>
  <c r="X236" i="4"/>
  <c r="X270" i="4"/>
  <c r="X295" i="4"/>
  <c r="X329" i="4"/>
  <c r="X363" i="4"/>
  <c r="X388" i="4"/>
  <c r="X422" i="4"/>
  <c r="X452" i="4"/>
  <c r="X486" i="4"/>
  <c r="X434" i="4"/>
  <c r="X490" i="4"/>
  <c r="Y35" i="4"/>
  <c r="Y251" i="4"/>
  <c r="Y376" i="4"/>
  <c r="Y469" i="4"/>
  <c r="Y3" i="4"/>
  <c r="X92" i="4"/>
  <c r="X126" i="4"/>
  <c r="X219" i="4"/>
  <c r="X342" i="4"/>
  <c r="Y22" i="4"/>
  <c r="Y58" i="4"/>
  <c r="Y94" i="4"/>
  <c r="Y130" i="4"/>
  <c r="Y166" i="4"/>
  <c r="Y202" i="4"/>
  <c r="Y238" i="4"/>
  <c r="Y274" i="4"/>
  <c r="Y306" i="4"/>
  <c r="Y339" i="4"/>
  <c r="Y364" i="4"/>
  <c r="Y398" i="4"/>
  <c r="Y432" i="4"/>
  <c r="Y466" i="4"/>
  <c r="Y491" i="4"/>
  <c r="X22" i="4"/>
  <c r="X55" i="4"/>
  <c r="X80" i="4"/>
  <c r="X114" i="4"/>
  <c r="X148" i="4"/>
  <c r="X182" i="4"/>
  <c r="X207" i="4"/>
  <c r="X238" i="4"/>
  <c r="X271" i="4"/>
  <c r="X296" i="4"/>
  <c r="X330" i="4"/>
  <c r="X364" i="4"/>
  <c r="X398" i="4"/>
  <c r="X423" i="4"/>
  <c r="X454" i="4"/>
  <c r="X487" i="4"/>
  <c r="Y106" i="4"/>
  <c r="Y342" i="4"/>
  <c r="Y434" i="4"/>
  <c r="X27" i="4"/>
  <c r="X91" i="4"/>
  <c r="X150" i="4"/>
  <c r="X218" i="4"/>
  <c r="X274" i="4"/>
  <c r="X332" i="4"/>
  <c r="X400" i="4"/>
  <c r="Y107" i="4"/>
  <c r="Y143" i="4"/>
  <c r="Y215" i="4"/>
  <c r="Y287" i="4"/>
  <c r="Y410" i="4"/>
  <c r="X28" i="4"/>
  <c r="X151" i="4"/>
  <c r="X278" i="4"/>
  <c r="Y23" i="4"/>
  <c r="Y59" i="4"/>
  <c r="Y95" i="4"/>
  <c r="Y131" i="4"/>
  <c r="Y167" i="4"/>
  <c r="Y203" i="4"/>
  <c r="Y239" i="4"/>
  <c r="Y275" i="4"/>
  <c r="Y310" i="4"/>
  <c r="Y340" i="4"/>
  <c r="Y374" i="4"/>
  <c r="Y399" i="4"/>
  <c r="Y433" i="4"/>
  <c r="Y467" i="4"/>
  <c r="Y492" i="4"/>
  <c r="X26" i="4"/>
  <c r="X56" i="4"/>
  <c r="X90" i="4"/>
  <c r="X115" i="4"/>
  <c r="X149" i="4"/>
  <c r="X183" i="4"/>
  <c r="X208" i="4"/>
  <c r="X242" i="4"/>
  <c r="X272" i="4"/>
  <c r="X306" i="4"/>
  <c r="X331" i="4"/>
  <c r="X365" i="4"/>
  <c r="X399" i="4"/>
  <c r="X424" i="4"/>
  <c r="X458" i="4"/>
  <c r="X488" i="4"/>
  <c r="Y34" i="4"/>
  <c r="Y70" i="4"/>
  <c r="Y142" i="4"/>
  <c r="Y178" i="4"/>
  <c r="Y214" i="4"/>
  <c r="Y250" i="4"/>
  <c r="Y286" i="4"/>
  <c r="Y311" i="4"/>
  <c r="Y375" i="4"/>
  <c r="Y400" i="4"/>
  <c r="Y468" i="4"/>
  <c r="Y502" i="4"/>
  <c r="X58" i="4"/>
  <c r="X116" i="4"/>
  <c r="X184" i="4"/>
  <c r="X243" i="4"/>
  <c r="X307" i="4"/>
  <c r="X366" i="4"/>
  <c r="X459" i="4"/>
  <c r="Y71" i="4"/>
  <c r="Y179" i="4"/>
  <c r="Y312" i="4"/>
  <c r="Y435" i="4"/>
  <c r="X62" i="4"/>
  <c r="X185" i="4"/>
  <c r="X244" i="4"/>
  <c r="Y36" i="4"/>
  <c r="Y144" i="4"/>
  <c r="Y252" i="4"/>
  <c r="Y347" i="4"/>
  <c r="Y436" i="4"/>
  <c r="X38" i="4"/>
  <c r="X127" i="4"/>
  <c r="X220" i="4"/>
  <c r="X308" i="4"/>
  <c r="X379" i="4"/>
  <c r="X460" i="4"/>
  <c r="X343" i="4"/>
  <c r="Y472" i="4"/>
  <c r="Y482" i="4"/>
  <c r="X496" i="4"/>
  <c r="Y411" i="4"/>
  <c r="X186" i="4"/>
  <c r="Y323" i="4"/>
  <c r="X367" i="4"/>
  <c r="Y218" i="4"/>
  <c r="X188" i="4"/>
  <c r="Y418" i="4"/>
  <c r="X378" i="4"/>
  <c r="Y37" i="4"/>
  <c r="Y145" i="4"/>
  <c r="Y253" i="4"/>
  <c r="Y348" i="4"/>
  <c r="Y446" i="4"/>
  <c r="X39" i="4"/>
  <c r="X128" i="4"/>
  <c r="X221" i="4"/>
  <c r="X310" i="4"/>
  <c r="X380" i="4"/>
  <c r="X470" i="4"/>
  <c r="Y38" i="4"/>
  <c r="Y146" i="4"/>
  <c r="Y254" i="4"/>
  <c r="Y358" i="4"/>
  <c r="Y447" i="4"/>
  <c r="X40" i="4"/>
  <c r="X130" i="4"/>
  <c r="X222" i="4"/>
  <c r="X314" i="4"/>
  <c r="X401" i="4"/>
  <c r="X471" i="4"/>
  <c r="Y448" i="4"/>
  <c r="X223" i="4"/>
  <c r="X402" i="4"/>
  <c r="X316" i="4"/>
  <c r="Y289" i="4"/>
  <c r="X64" i="4"/>
  <c r="X404" i="4"/>
  <c r="Y182" i="4"/>
  <c r="X163" i="4"/>
  <c r="X495" i="4"/>
  <c r="Y291" i="4"/>
  <c r="X164" i="4"/>
  <c r="X435" i="4"/>
  <c r="Y216" i="4"/>
  <c r="X94" i="4"/>
  <c r="Y412" i="4"/>
  <c r="X280" i="4"/>
  <c r="Y414" i="4"/>
  <c r="X290" i="4"/>
  <c r="Y111" i="4"/>
  <c r="X291" i="4"/>
  <c r="Y39" i="4"/>
  <c r="Y147" i="4"/>
  <c r="Y255" i="4"/>
  <c r="Y359" i="4"/>
  <c r="X41" i="4"/>
  <c r="X134" i="4"/>
  <c r="X315" i="4"/>
  <c r="X472" i="4"/>
  <c r="X473" i="4"/>
  <c r="Y73" i="4"/>
  <c r="Y471" i="4"/>
  <c r="X255" i="4"/>
  <c r="X494" i="4"/>
  <c r="Y74" i="4"/>
  <c r="Y290" i="4"/>
  <c r="X74" i="4"/>
  <c r="X256" i="4"/>
  <c r="X414" i="4"/>
  <c r="Y183" i="4"/>
  <c r="Y384" i="4"/>
  <c r="X257" i="4"/>
  <c r="X346" i="4"/>
  <c r="Y108" i="4"/>
  <c r="X4" i="4"/>
  <c r="X279" i="4"/>
  <c r="X436" i="4"/>
  <c r="Y109" i="4"/>
  <c r="X5" i="4"/>
  <c r="X98" i="4"/>
  <c r="X437" i="4"/>
  <c r="Y110" i="4"/>
  <c r="Y324" i="4"/>
  <c r="X99" i="4"/>
  <c r="X368" i="4"/>
  <c r="Y219" i="4"/>
  <c r="X7" i="4"/>
  <c r="X198" i="4"/>
  <c r="X439" i="4"/>
  <c r="Y72" i="4"/>
  <c r="Y180" i="4"/>
  <c r="Y288" i="4"/>
  <c r="Y378" i="4"/>
  <c r="Y470" i="4"/>
  <c r="X63" i="4"/>
  <c r="X152" i="4"/>
  <c r="X254" i="4"/>
  <c r="X403" i="4"/>
  <c r="Y181" i="4"/>
  <c r="Y382" i="4"/>
  <c r="X162" i="4"/>
  <c r="Y383" i="4"/>
  <c r="X344" i="4"/>
  <c r="Y75" i="4"/>
  <c r="X75" i="4"/>
  <c r="Y322" i="4"/>
  <c r="X350" i="4"/>
  <c r="Y217" i="4"/>
  <c r="X187" i="4"/>
  <c r="X6" i="4"/>
  <c r="X438" i="4"/>
  <c r="Y325" i="4"/>
  <c r="X100" i="4"/>
  <c r="R12" i="4"/>
  <c r="R14" i="4"/>
  <c r="R15" i="4"/>
  <c r="R4" i="4"/>
  <c r="R16" i="4"/>
  <c r="R13" i="4"/>
  <c r="R28" i="4"/>
  <c r="R40" i="4"/>
  <c r="Q5" i="4"/>
  <c r="Q17" i="4"/>
  <c r="Q29" i="4"/>
  <c r="Q41" i="4"/>
  <c r="R17" i="4"/>
  <c r="R29" i="4"/>
  <c r="Q6" i="4"/>
  <c r="Q18" i="4"/>
  <c r="Q30" i="4"/>
  <c r="R41" i="4"/>
  <c r="Q42" i="4"/>
  <c r="R18" i="4"/>
  <c r="R30" i="4"/>
  <c r="R42" i="4"/>
  <c r="Q7" i="4"/>
  <c r="Q19" i="4"/>
  <c r="Q31" i="4"/>
  <c r="Q43" i="4"/>
  <c r="R19" i="4"/>
  <c r="R43" i="4"/>
  <c r="Q32" i="4"/>
  <c r="R20" i="4"/>
  <c r="R44" i="4"/>
  <c r="Q21" i="4"/>
  <c r="Q45" i="4"/>
  <c r="R31" i="4"/>
  <c r="Q8" i="4"/>
  <c r="Q20" i="4"/>
  <c r="Q44" i="4"/>
  <c r="Q9" i="4"/>
  <c r="R7" i="4"/>
  <c r="R32" i="4"/>
  <c r="Q24" i="4"/>
  <c r="Q40" i="4"/>
  <c r="R8" i="4"/>
  <c r="R33" i="4"/>
  <c r="R3" i="4"/>
  <c r="Q25" i="4"/>
  <c r="Q46" i="4"/>
  <c r="R9" i="4"/>
  <c r="R34" i="4"/>
  <c r="Q4" i="4"/>
  <c r="Q26" i="4"/>
  <c r="Q47" i="4"/>
  <c r="R10" i="4"/>
  <c r="R35" i="4"/>
  <c r="Q10" i="4"/>
  <c r="Q27" i="4"/>
  <c r="Q48" i="4"/>
  <c r="R38" i="4"/>
  <c r="Q34" i="4"/>
  <c r="R11" i="4"/>
  <c r="R36" i="4"/>
  <c r="Q11" i="4"/>
  <c r="Q28" i="4"/>
  <c r="Q3" i="4"/>
  <c r="R22" i="4"/>
  <c r="R21" i="4"/>
  <c r="R37" i="4"/>
  <c r="Q12" i="4"/>
  <c r="Q33" i="4"/>
  <c r="Q13" i="4"/>
  <c r="R25" i="4"/>
  <c r="Q23" i="4"/>
  <c r="Q14" i="4"/>
  <c r="R23" i="4"/>
  <c r="Q22" i="4"/>
  <c r="R26" i="4"/>
  <c r="Q35" i="4"/>
  <c r="R27" i="4"/>
  <c r="Q36" i="4"/>
  <c r="AB36" i="4" s="1"/>
  <c r="R39" i="4"/>
  <c r="Q38" i="4"/>
  <c r="R5" i="4"/>
  <c r="R6" i="4"/>
  <c r="Q37" i="4"/>
  <c r="R45" i="4"/>
  <c r="Q39" i="4"/>
  <c r="R47" i="4"/>
  <c r="Q16" i="4"/>
  <c r="R46" i="4"/>
  <c r="R48" i="4"/>
  <c r="Q15" i="4"/>
  <c r="R24" i="4"/>
  <c r="C50" i="4"/>
  <c r="Q49" i="4"/>
  <c r="R49" i="4"/>
  <c r="Q50" i="4"/>
  <c r="R50" i="4"/>
  <c r="Q51" i="4"/>
  <c r="R51" i="4"/>
  <c r="S17" i="4"/>
  <c r="S8" i="4"/>
  <c r="S50" i="4"/>
  <c r="S24" i="4"/>
  <c r="S19" i="4"/>
  <c r="S43" i="4"/>
  <c r="R52" i="4"/>
  <c r="S29" i="4"/>
  <c r="S20" i="4"/>
  <c r="S10" i="4"/>
  <c r="S27" i="4"/>
  <c r="AD27" i="4" s="1"/>
  <c r="S15" i="4"/>
  <c r="S23" i="4"/>
  <c r="Q52" i="4"/>
  <c r="S41" i="4"/>
  <c r="S32" i="4"/>
  <c r="S46" i="4"/>
  <c r="S34" i="4"/>
  <c r="S14" i="4"/>
  <c r="S4" i="4"/>
  <c r="S53" i="4"/>
  <c r="S44" i="4"/>
  <c r="S48" i="4"/>
  <c r="S35" i="4"/>
  <c r="S49" i="4"/>
  <c r="AD49" i="4" s="1"/>
  <c r="S16" i="4"/>
  <c r="S6" i="4"/>
  <c r="S33" i="4"/>
  <c r="S11" i="4"/>
  <c r="S39" i="4"/>
  <c r="S45" i="4"/>
  <c r="S18" i="4"/>
  <c r="S51" i="4"/>
  <c r="S28" i="4"/>
  <c r="S30" i="4"/>
  <c r="S13" i="4"/>
  <c r="AD13" i="4" s="1"/>
  <c r="S47" i="4"/>
  <c r="S3" i="4"/>
  <c r="S52" i="4"/>
  <c r="S7" i="4"/>
  <c r="S38" i="4"/>
  <c r="S40" i="4"/>
  <c r="AD40" i="4" s="1"/>
  <c r="S9" i="4"/>
  <c r="S25" i="4"/>
  <c r="S12" i="4"/>
  <c r="C49" i="4"/>
  <c r="S37" i="4"/>
  <c r="S36" i="4"/>
  <c r="S42" i="4"/>
  <c r="S5" i="4"/>
  <c r="S21" i="4"/>
  <c r="S31" i="4"/>
  <c r="S26" i="4"/>
  <c r="S22" i="4"/>
  <c r="Q53" i="4"/>
  <c r="R53" i="4"/>
  <c r="P56" i="4"/>
  <c r="R55" i="4"/>
  <c r="Q55" i="4"/>
  <c r="S55" i="4"/>
  <c r="U55" i="4"/>
  <c r="V55" i="4"/>
  <c r="E54" i="4"/>
  <c r="E55" i="4"/>
  <c r="D55" i="4"/>
  <c r="D54" i="4"/>
  <c r="C55" i="4"/>
  <c r="C54" i="4"/>
  <c r="AS12" i="4" l="1"/>
  <c r="AQ5" i="4"/>
  <c r="AQ9" i="4"/>
  <c r="AS5" i="4"/>
  <c r="BU13" i="4"/>
  <c r="BU6" i="4"/>
  <c r="BW14" i="4"/>
  <c r="BV7" i="4"/>
  <c r="BU11" i="4"/>
  <c r="BW6" i="4"/>
  <c r="BG18" i="4"/>
  <c r="BH18" i="4"/>
  <c r="BG14" i="4"/>
  <c r="BH19" i="4"/>
  <c r="BG8" i="4"/>
  <c r="BF14" i="4"/>
  <c r="BG6" i="4"/>
  <c r="BH4" i="4"/>
  <c r="BF18" i="4"/>
  <c r="BG9" i="4"/>
  <c r="BG15" i="4"/>
  <c r="BH11" i="4"/>
  <c r="BU10" i="4"/>
  <c r="BF19" i="4"/>
  <c r="BH8" i="4"/>
  <c r="BG19" i="4"/>
  <c r="BF15" i="4"/>
  <c r="BF11" i="4"/>
  <c r="BH9" i="4"/>
  <c r="BH3" i="4"/>
  <c r="BF7" i="4"/>
  <c r="BH15" i="4"/>
  <c r="BG11" i="4"/>
  <c r="BH7" i="4"/>
  <c r="BH10" i="4"/>
  <c r="BF17" i="4"/>
  <c r="BG13" i="4"/>
  <c r="BF6" i="4"/>
  <c r="BG10" i="4"/>
  <c r="BH14" i="4"/>
  <c r="BH5" i="4"/>
  <c r="BF5" i="4"/>
  <c r="BH17" i="4"/>
  <c r="BH13" i="4"/>
  <c r="BF4" i="4"/>
  <c r="BF3" i="4"/>
  <c r="BG17" i="4"/>
  <c r="BF13" i="4"/>
  <c r="BF9" i="4"/>
  <c r="BG7" i="4"/>
  <c r="BG16" i="4"/>
  <c r="BH12" i="4"/>
  <c r="BH6" i="4"/>
  <c r="BF10" i="4"/>
  <c r="BF16" i="4"/>
  <c r="BG12" i="4"/>
  <c r="BG3" i="4"/>
  <c r="BG5" i="4"/>
  <c r="BH16" i="4"/>
  <c r="BF12" i="4"/>
  <c r="BG4" i="4"/>
  <c r="BF8" i="4"/>
  <c r="BV10" i="4"/>
  <c r="BW8" i="4"/>
  <c r="BV5" i="4"/>
  <c r="BV12" i="4"/>
  <c r="BV8" i="4"/>
  <c r="BU4" i="4"/>
  <c r="BV4" i="4"/>
  <c r="BW11" i="4"/>
  <c r="BV3" i="4"/>
  <c r="BW7" i="4"/>
  <c r="BU3" i="4"/>
  <c r="BV13" i="4"/>
  <c r="BV11" i="4"/>
  <c r="BU7" i="4"/>
  <c r="BU5" i="4"/>
  <c r="BW9" i="4"/>
  <c r="BV6" i="4"/>
  <c r="BF20" i="4"/>
  <c r="AR13" i="4"/>
  <c r="AS9" i="4"/>
  <c r="AR5" i="4"/>
  <c r="T56" i="4"/>
  <c r="AA56" i="4"/>
  <c r="AQ7" i="4"/>
  <c r="AS7" i="4"/>
  <c r="AQ14" i="4"/>
  <c r="AS10" i="4"/>
  <c r="AQ6" i="4"/>
  <c r="AS14" i="4"/>
  <c r="AQ10" i="4"/>
  <c r="AS6" i="4"/>
  <c r="AS13" i="4"/>
  <c r="AR12" i="4"/>
  <c r="AS8" i="4"/>
  <c r="AS4" i="4"/>
  <c r="AR9" i="4"/>
  <c r="AQ12" i="4"/>
  <c r="AQ8" i="4"/>
  <c r="AS3" i="4"/>
  <c r="AQ11" i="4"/>
  <c r="AQ4" i="4"/>
  <c r="AQ13" i="4"/>
  <c r="AD42" i="4"/>
  <c r="AS11" i="4"/>
  <c r="AR3" i="4"/>
  <c r="AR11" i="4"/>
  <c r="AR7" i="4"/>
  <c r="AQ3" i="4"/>
  <c r="AR10" i="4"/>
  <c r="AR6" i="4"/>
  <c r="BM16" i="4"/>
  <c r="BT16" i="4"/>
  <c r="BI17" i="4"/>
  <c r="BN16" i="4"/>
  <c r="BK16" i="4"/>
  <c r="BL16" i="4"/>
  <c r="BJ16" i="4"/>
  <c r="BO16" i="4"/>
  <c r="AR15" i="4"/>
  <c r="AS15" i="4"/>
  <c r="AE17" i="4"/>
  <c r="AF16" i="4"/>
  <c r="AJ16" i="4"/>
  <c r="AK16" i="4"/>
  <c r="AI16" i="4"/>
  <c r="AH16" i="4"/>
  <c r="AG16" i="4"/>
  <c r="AQ15" i="4"/>
  <c r="BH20" i="4"/>
  <c r="BG20" i="4"/>
  <c r="AW21" i="4"/>
  <c r="AZ21" i="4"/>
  <c r="AV21" i="4"/>
  <c r="AU21" i="4"/>
  <c r="AX21" i="4"/>
  <c r="AY21" i="4"/>
  <c r="BV15" i="4"/>
  <c r="BU15" i="4"/>
  <c r="BU14" i="4"/>
  <c r="BV14" i="4"/>
  <c r="AD17" i="4"/>
  <c r="AD30" i="4"/>
  <c r="AD48" i="4"/>
  <c r="AD5" i="4"/>
  <c r="AD12" i="4"/>
  <c r="AD20" i="4"/>
  <c r="AD7" i="4"/>
  <c r="AD33" i="4"/>
  <c r="AC53" i="4"/>
  <c r="AD32" i="4"/>
  <c r="AC3" i="4"/>
  <c r="AD31" i="4"/>
  <c r="AB23" i="4"/>
  <c r="AD24" i="4"/>
  <c r="AD9" i="4"/>
  <c r="AD8" i="4"/>
  <c r="AD21" i="4"/>
  <c r="AD23" i="4"/>
  <c r="AB3" i="4"/>
  <c r="AD35" i="4"/>
  <c r="AD15" i="4"/>
  <c r="C58" i="4"/>
  <c r="AD28" i="4"/>
  <c r="AD51" i="4"/>
  <c r="AD54" i="4"/>
  <c r="AC13" i="4"/>
  <c r="C59" i="4"/>
  <c r="C60" i="4" s="1"/>
  <c r="AD6" i="4"/>
  <c r="AD41" i="4"/>
  <c r="AD3" i="4"/>
  <c r="AD44" i="4"/>
  <c r="AD10" i="4"/>
  <c r="AD50" i="4"/>
  <c r="AD52" i="4"/>
  <c r="AC47" i="4"/>
  <c r="AD53" i="4"/>
  <c r="AD25" i="4"/>
  <c r="AD18" i="4"/>
  <c r="AD4" i="4"/>
  <c r="AD29" i="4"/>
  <c r="AD45" i="4"/>
  <c r="AD16" i="4"/>
  <c r="AD39" i="4"/>
  <c r="AD43" i="4"/>
  <c r="AD37" i="4"/>
  <c r="AD22" i="4"/>
  <c r="AD26" i="4"/>
  <c r="AD11" i="4"/>
  <c r="AD19" i="4"/>
  <c r="AD47" i="4"/>
  <c r="AD36" i="4"/>
  <c r="AD14" i="4"/>
  <c r="AD34" i="4"/>
  <c r="AD38" i="4"/>
  <c r="AD46" i="4"/>
  <c r="AB39" i="4"/>
  <c r="Q56" i="4"/>
  <c r="P57" i="4"/>
  <c r="R56" i="4"/>
  <c r="S56" i="4"/>
  <c r="U56" i="4"/>
  <c r="V56" i="4"/>
  <c r="AD55" i="4"/>
  <c r="E59" i="4"/>
  <c r="E58" i="4"/>
  <c r="D59" i="4"/>
  <c r="D58" i="4"/>
  <c r="AB10" i="4"/>
  <c r="AC19" i="4"/>
  <c r="AC43" i="4"/>
  <c r="AC29" i="4"/>
  <c r="AC49" i="4"/>
  <c r="AB44" i="4"/>
  <c r="AB19" i="4"/>
  <c r="AC48" i="4"/>
  <c r="AB51" i="4"/>
  <c r="AC36" i="4"/>
  <c r="AB29" i="4"/>
  <c r="AC45" i="4"/>
  <c r="AC28" i="4"/>
  <c r="AB17" i="4"/>
  <c r="AC4" i="4"/>
  <c r="AB11" i="4"/>
  <c r="AC6" i="4"/>
  <c r="AB15" i="4"/>
  <c r="AB55" i="4"/>
  <c r="AC25" i="4"/>
  <c r="AC38" i="4"/>
  <c r="AC22" i="4"/>
  <c r="AC52" i="4"/>
  <c r="AB27" i="4"/>
  <c r="AC26" i="4"/>
  <c r="AC34" i="4"/>
  <c r="AC44" i="4"/>
  <c r="AB43" i="4"/>
  <c r="AB48" i="4"/>
  <c r="AC50" i="4"/>
  <c r="AC10" i="4"/>
  <c r="AB21" i="4"/>
  <c r="AB47" i="4"/>
  <c r="AB9" i="4"/>
  <c r="AC21" i="4"/>
  <c r="AC54" i="4"/>
  <c r="AB20" i="4"/>
  <c r="AC33" i="4"/>
  <c r="AB32" i="4"/>
  <c r="AB50" i="4"/>
  <c r="AB12" i="4"/>
  <c r="AB41" i="4"/>
  <c r="AC41" i="4"/>
  <c r="AC40" i="4"/>
  <c r="AC32" i="4"/>
  <c r="AC31" i="4"/>
  <c r="AC11" i="4"/>
  <c r="AC42" i="4"/>
  <c r="AB8" i="4"/>
  <c r="AB46" i="4"/>
  <c r="AB42" i="4"/>
  <c r="AB38" i="4"/>
  <c r="AB26" i="4"/>
  <c r="AB54" i="4"/>
  <c r="AB31" i="4"/>
  <c r="AC14" i="4"/>
  <c r="AC24" i="4"/>
  <c r="AC12" i="4"/>
  <c r="AC18" i="4"/>
  <c r="AC30" i="4"/>
  <c r="AB52" i="4"/>
  <c r="AB25" i="4"/>
  <c r="AB14" i="4"/>
  <c r="AB40" i="4"/>
  <c r="AB45" i="4"/>
  <c r="AC37" i="4"/>
  <c r="AC8" i="4"/>
  <c r="AC55" i="4"/>
  <c r="AC23" i="4"/>
  <c r="AB16" i="4"/>
  <c r="AC9" i="4"/>
  <c r="AC20" i="4"/>
  <c r="AB18" i="4"/>
  <c r="AB7" i="4"/>
  <c r="AB4" i="4"/>
  <c r="AC15" i="4"/>
  <c r="AB35" i="4"/>
  <c r="AC46" i="4"/>
  <c r="AC7" i="4"/>
  <c r="AB49" i="4"/>
  <c r="AB13" i="4"/>
  <c r="AB34" i="4"/>
  <c r="AB24" i="4"/>
  <c r="AB53" i="4"/>
  <c r="AC39" i="4"/>
  <c r="AB30" i="4"/>
  <c r="AB37" i="4"/>
  <c r="AC51" i="4"/>
  <c r="AC27" i="4"/>
  <c r="AC35" i="4"/>
  <c r="AB28" i="4"/>
  <c r="AB22" i="4"/>
  <c r="AC17" i="4"/>
  <c r="AC16" i="4"/>
  <c r="AB33" i="4"/>
  <c r="AB6" i="4"/>
  <c r="AB5" i="4"/>
  <c r="AC5" i="4"/>
  <c r="T57" i="4" l="1"/>
  <c r="AA57" i="4"/>
  <c r="AS16" i="4"/>
  <c r="AR16" i="4"/>
  <c r="AQ16" i="4"/>
  <c r="BM17" i="4"/>
  <c r="BT17" i="4"/>
  <c r="BI18" i="4"/>
  <c r="BL17" i="4"/>
  <c r="BK17" i="4"/>
  <c r="BJ17" i="4"/>
  <c r="BO17" i="4"/>
  <c r="BN17" i="4"/>
  <c r="AE18" i="4"/>
  <c r="AI17" i="4"/>
  <c r="AG17" i="4"/>
  <c r="AK17" i="4"/>
  <c r="AF17" i="4"/>
  <c r="AH17" i="4"/>
  <c r="AJ17" i="4"/>
  <c r="BF21" i="4"/>
  <c r="BG21" i="4"/>
  <c r="BH21" i="4"/>
  <c r="AY22" i="4"/>
  <c r="AZ22" i="4"/>
  <c r="AV22" i="4"/>
  <c r="AX22" i="4"/>
  <c r="AU22" i="4"/>
  <c r="AW22" i="4"/>
  <c r="BW15" i="4"/>
  <c r="BV16" i="4"/>
  <c r="BW16" i="4"/>
  <c r="AB56" i="4"/>
  <c r="AD56" i="4"/>
  <c r="AC56" i="4"/>
  <c r="P58" i="4"/>
  <c r="Q57" i="4"/>
  <c r="R57" i="4"/>
  <c r="S57" i="4"/>
  <c r="V57" i="4"/>
  <c r="U57" i="4"/>
  <c r="D60" i="4"/>
  <c r="D61" i="4" s="1"/>
  <c r="T58" i="4" l="1"/>
  <c r="AA58" i="4"/>
  <c r="BI19" i="4"/>
  <c r="BM18" i="4"/>
  <c r="BT18" i="4"/>
  <c r="BL18" i="4"/>
  <c r="BK18" i="4"/>
  <c r="BO18" i="4"/>
  <c r="BJ18" i="4"/>
  <c r="BN18" i="4"/>
  <c r="AQ17" i="4"/>
  <c r="AS17" i="4"/>
  <c r="AR17" i="4"/>
  <c r="AE19" i="4"/>
  <c r="AJ18" i="4"/>
  <c r="AH18" i="4"/>
  <c r="AG18" i="4"/>
  <c r="AF18" i="4"/>
  <c r="AI18" i="4"/>
  <c r="AK18" i="4"/>
  <c r="BH22" i="4"/>
  <c r="BG22" i="4"/>
  <c r="BF22" i="4"/>
  <c r="AZ23" i="4"/>
  <c r="AV23" i="4"/>
  <c r="AU23" i="4"/>
  <c r="AX23" i="4"/>
  <c r="AW23" i="4"/>
  <c r="AY23" i="4"/>
  <c r="BU16" i="4"/>
  <c r="AD57" i="4"/>
  <c r="AC57" i="4"/>
  <c r="AB57" i="4"/>
  <c r="P59" i="4"/>
  <c r="Q58" i="4"/>
  <c r="R58" i="4"/>
  <c r="S58" i="4"/>
  <c r="V58" i="4"/>
  <c r="U58" i="4"/>
  <c r="E60" i="4"/>
  <c r="E61" i="4" s="1"/>
  <c r="C61" i="4"/>
  <c r="T59" i="4" l="1"/>
  <c r="AA59" i="4"/>
  <c r="AQ18" i="4"/>
  <c r="BT19" i="4"/>
  <c r="BI20" i="4"/>
  <c r="BM19" i="4"/>
  <c r="BL19" i="4"/>
  <c r="BN19" i="4"/>
  <c r="BO19" i="4"/>
  <c r="BJ19" i="4"/>
  <c r="BK19" i="4"/>
  <c r="AS18" i="4"/>
  <c r="AE20" i="4"/>
  <c r="AG19" i="4"/>
  <c r="AJ19" i="4"/>
  <c r="AF19" i="4"/>
  <c r="AK19" i="4"/>
  <c r="AI19" i="4"/>
  <c r="AH19" i="4"/>
  <c r="AR18" i="4"/>
  <c r="BH23" i="4"/>
  <c r="BG23" i="4"/>
  <c r="BF23" i="4"/>
  <c r="AZ24" i="4"/>
  <c r="AY24" i="4"/>
  <c r="AV24" i="4"/>
  <c r="AU24" i="4"/>
  <c r="AX24" i="4"/>
  <c r="AW24" i="4"/>
  <c r="BW18" i="4"/>
  <c r="BV18" i="4"/>
  <c r="BU18" i="4"/>
  <c r="BV17" i="4"/>
  <c r="BW17" i="4"/>
  <c r="BU17" i="4"/>
  <c r="AC58" i="4"/>
  <c r="P60" i="4"/>
  <c r="R59" i="4"/>
  <c r="S59" i="4"/>
  <c r="Q59" i="4"/>
  <c r="V59" i="4"/>
  <c r="U59" i="4"/>
  <c r="AD58" i="4"/>
  <c r="AB58" i="4"/>
  <c r="AS19" i="4" l="1"/>
  <c r="T60" i="4"/>
  <c r="AA60" i="4"/>
  <c r="AQ19" i="4"/>
  <c r="BI21" i="4"/>
  <c r="BO20" i="4"/>
  <c r="BL20" i="4"/>
  <c r="BT20" i="4"/>
  <c r="BM20" i="4"/>
  <c r="BJ20" i="4"/>
  <c r="BN20" i="4"/>
  <c r="BK20" i="4"/>
  <c r="AR19" i="4"/>
  <c r="AE21" i="4"/>
  <c r="AL1" i="4" s="1"/>
  <c r="AE22" i="4" s="1"/>
  <c r="AE23" i="4" s="1"/>
  <c r="AE24" i="4" s="1"/>
  <c r="AE25" i="4" s="1"/>
  <c r="AE26" i="4" s="1"/>
  <c r="AE27" i="4" s="1"/>
  <c r="AE28" i="4" s="1"/>
  <c r="AE29" i="4" s="1"/>
  <c r="AE30" i="4" s="1"/>
  <c r="AE31" i="4" s="1"/>
  <c r="AE32" i="4" s="1"/>
  <c r="AE33" i="4" s="1"/>
  <c r="AE34" i="4" s="1"/>
  <c r="AE35" i="4" s="1"/>
  <c r="AE36" i="4" s="1"/>
  <c r="AE37" i="4" s="1"/>
  <c r="AE38" i="4" s="1"/>
  <c r="AE39" i="4" s="1"/>
  <c r="AE40" i="4" s="1"/>
  <c r="AE41" i="4" s="1"/>
  <c r="AE42" i="4" s="1"/>
  <c r="AE43" i="4" s="1"/>
  <c r="AE44" i="4" s="1"/>
  <c r="AE45" i="4" s="1"/>
  <c r="AE46" i="4" s="1"/>
  <c r="AE47" i="4" s="1"/>
  <c r="AE48" i="4" s="1"/>
  <c r="AE49" i="4" s="1"/>
  <c r="AE50" i="4" s="1"/>
  <c r="AE51" i="4" s="1"/>
  <c r="AE52" i="4" s="1"/>
  <c r="AE53" i="4" s="1"/>
  <c r="AE54" i="4" s="1"/>
  <c r="AE55" i="4" s="1"/>
  <c r="AE56" i="4" s="1"/>
  <c r="AE57" i="4" s="1"/>
  <c r="AE58" i="4" s="1"/>
  <c r="AE59" i="4" s="1"/>
  <c r="AE60" i="4" s="1"/>
  <c r="AE61" i="4" s="1"/>
  <c r="AE62" i="4" s="1"/>
  <c r="AE63" i="4" s="1"/>
  <c r="AE64" i="4" s="1"/>
  <c r="AE65" i="4" s="1"/>
  <c r="AE66" i="4" s="1"/>
  <c r="AE67" i="4" s="1"/>
  <c r="AE68" i="4" s="1"/>
  <c r="AE69" i="4" s="1"/>
  <c r="AE70" i="4" s="1"/>
  <c r="AE71" i="4" s="1"/>
  <c r="AE72" i="4" s="1"/>
  <c r="AE73" i="4" s="1"/>
  <c r="AE74" i="4" s="1"/>
  <c r="AE75" i="4" s="1"/>
  <c r="AE76" i="4" s="1"/>
  <c r="AE77" i="4" s="1"/>
  <c r="AE78" i="4" s="1"/>
  <c r="AE79" i="4" s="1"/>
  <c r="AE80" i="4" s="1"/>
  <c r="AE81" i="4" s="1"/>
  <c r="AE82" i="4" s="1"/>
  <c r="AE83" i="4" s="1"/>
  <c r="AE84" i="4" s="1"/>
  <c r="AE85" i="4" s="1"/>
  <c r="AE86" i="4" s="1"/>
  <c r="AE87" i="4" s="1"/>
  <c r="AE88" i="4" s="1"/>
  <c r="AE89" i="4" s="1"/>
  <c r="AE90" i="4" s="1"/>
  <c r="AE91" i="4" s="1"/>
  <c r="AE92" i="4" s="1"/>
  <c r="AE93" i="4" s="1"/>
  <c r="AE94" i="4" s="1"/>
  <c r="AE95" i="4" s="1"/>
  <c r="AE96" i="4" s="1"/>
  <c r="AE97" i="4" s="1"/>
  <c r="AE98" i="4" s="1"/>
  <c r="AE99" i="4" s="1"/>
  <c r="AE100" i="4" s="1"/>
  <c r="AE101" i="4" s="1"/>
  <c r="AE102" i="4" s="1"/>
  <c r="AE103" i="4" s="1"/>
  <c r="AE104" i="4" s="1"/>
  <c r="AE105" i="4" s="1"/>
  <c r="AE106" i="4" s="1"/>
  <c r="AE107" i="4" s="1"/>
  <c r="AE108" i="4" s="1"/>
  <c r="AE109" i="4" s="1"/>
  <c r="AE110" i="4" s="1"/>
  <c r="AE111" i="4" s="1"/>
  <c r="AE112" i="4" s="1"/>
  <c r="AE113" i="4" s="1"/>
  <c r="AE114" i="4" s="1"/>
  <c r="AE115" i="4" s="1"/>
  <c r="AE116" i="4" s="1"/>
  <c r="AE117" i="4" s="1"/>
  <c r="AE118" i="4" s="1"/>
  <c r="AE119" i="4" s="1"/>
  <c r="AE120" i="4" s="1"/>
  <c r="AE121" i="4" s="1"/>
  <c r="AE122" i="4" s="1"/>
  <c r="AE123" i="4" s="1"/>
  <c r="AE124" i="4" s="1"/>
  <c r="AE125" i="4" s="1"/>
  <c r="AE126" i="4" s="1"/>
  <c r="AE127" i="4" s="1"/>
  <c r="AE128" i="4" s="1"/>
  <c r="AE129" i="4" s="1"/>
  <c r="AE130" i="4" s="1"/>
  <c r="AE131" i="4" s="1"/>
  <c r="AE132" i="4" s="1"/>
  <c r="AE133" i="4" s="1"/>
  <c r="AE134" i="4" s="1"/>
  <c r="AE135" i="4" s="1"/>
  <c r="AE136" i="4" s="1"/>
  <c r="AE137" i="4" s="1"/>
  <c r="AE138" i="4" s="1"/>
  <c r="AE139" i="4" s="1"/>
  <c r="AE140" i="4" s="1"/>
  <c r="AE141" i="4" s="1"/>
  <c r="AE142" i="4" s="1"/>
  <c r="AE143" i="4" s="1"/>
  <c r="AE144" i="4" s="1"/>
  <c r="AE145" i="4" s="1"/>
  <c r="AE146" i="4" s="1"/>
  <c r="AE147" i="4" s="1"/>
  <c r="AE148" i="4" s="1"/>
  <c r="AE149" i="4" s="1"/>
  <c r="AE150" i="4" s="1"/>
  <c r="AE151" i="4" s="1"/>
  <c r="AE152" i="4" s="1"/>
  <c r="AE153" i="4" s="1"/>
  <c r="AE154" i="4" s="1"/>
  <c r="AE155" i="4" s="1"/>
  <c r="AE156" i="4" s="1"/>
  <c r="AE157" i="4" s="1"/>
  <c r="AE158" i="4" s="1"/>
  <c r="AE159" i="4" s="1"/>
  <c r="AE160" i="4" s="1"/>
  <c r="AE161" i="4" s="1"/>
  <c r="AE162" i="4" s="1"/>
  <c r="AE163" i="4" s="1"/>
  <c r="AE164" i="4" s="1"/>
  <c r="AE165" i="4" s="1"/>
  <c r="AE166" i="4" s="1"/>
  <c r="AE167" i="4" s="1"/>
  <c r="AE168" i="4" s="1"/>
  <c r="AE169" i="4" s="1"/>
  <c r="AE170" i="4" s="1"/>
  <c r="AE171" i="4" s="1"/>
  <c r="AE172" i="4" s="1"/>
  <c r="AE173" i="4" s="1"/>
  <c r="AE174" i="4" s="1"/>
  <c r="AE175" i="4" s="1"/>
  <c r="AE176" i="4" s="1"/>
  <c r="AE177" i="4" s="1"/>
  <c r="AE178" i="4" s="1"/>
  <c r="AE179" i="4" s="1"/>
  <c r="AE180" i="4" s="1"/>
  <c r="AE181" i="4" s="1"/>
  <c r="AE182" i="4" s="1"/>
  <c r="AE183" i="4" s="1"/>
  <c r="AE184" i="4" s="1"/>
  <c r="AE185" i="4" s="1"/>
  <c r="AE186" i="4" s="1"/>
  <c r="AE187" i="4" s="1"/>
  <c r="AE188" i="4" s="1"/>
  <c r="AE189" i="4" s="1"/>
  <c r="AE190" i="4" s="1"/>
  <c r="AE191" i="4" s="1"/>
  <c r="AE192" i="4" s="1"/>
  <c r="AE193" i="4" s="1"/>
  <c r="AE194" i="4" s="1"/>
  <c r="AE195" i="4" s="1"/>
  <c r="AE196" i="4" s="1"/>
  <c r="AE197" i="4" s="1"/>
  <c r="AE198" i="4" s="1"/>
  <c r="AE199" i="4" s="1"/>
  <c r="AE200" i="4" s="1"/>
  <c r="AE201" i="4" s="1"/>
  <c r="AE202" i="4" s="1"/>
  <c r="AE203" i="4" s="1"/>
  <c r="AE204" i="4" s="1"/>
  <c r="AE205" i="4" s="1"/>
  <c r="AE206" i="4" s="1"/>
  <c r="AE207" i="4" s="1"/>
  <c r="AE208" i="4" s="1"/>
  <c r="AE209" i="4" s="1"/>
  <c r="AE210" i="4" s="1"/>
  <c r="AE211" i="4" s="1"/>
  <c r="AE212" i="4" s="1"/>
  <c r="AE213" i="4" s="1"/>
  <c r="AE214" i="4" s="1"/>
  <c r="AG20" i="4"/>
  <c r="AH20" i="4"/>
  <c r="AF20" i="4"/>
  <c r="AJ20" i="4"/>
  <c r="AK20" i="4"/>
  <c r="AI20" i="4"/>
  <c r="BH24" i="4"/>
  <c r="BG24" i="4"/>
  <c r="BF24" i="4"/>
  <c r="AY25" i="4"/>
  <c r="AV25" i="4"/>
  <c r="AU25" i="4"/>
  <c r="AX25" i="4"/>
  <c r="AZ25" i="4"/>
  <c r="AW25" i="4"/>
  <c r="BV19" i="4"/>
  <c r="BU19" i="4"/>
  <c r="AD59" i="4"/>
  <c r="AB59" i="4"/>
  <c r="AC59" i="4"/>
  <c r="S60" i="4"/>
  <c r="U60" i="4"/>
  <c r="V60" i="4"/>
  <c r="Q60" i="4"/>
  <c r="P61" i="4"/>
  <c r="R60" i="4"/>
  <c r="T61" i="4" l="1"/>
  <c r="AA61" i="4"/>
  <c r="BO21" i="4"/>
  <c r="BP1" i="4"/>
  <c r="BI22" i="4" s="1"/>
  <c r="BI23" i="4" s="1"/>
  <c r="BI24" i="4" s="1"/>
  <c r="BI25" i="4" s="1"/>
  <c r="BI26" i="4" s="1"/>
  <c r="BI27" i="4" s="1"/>
  <c r="BI28" i="4" s="1"/>
  <c r="BI29" i="4" s="1"/>
  <c r="BI30" i="4" s="1"/>
  <c r="BI31" i="4" s="1"/>
  <c r="BI32" i="4" s="1"/>
  <c r="BI33" i="4" s="1"/>
  <c r="BI34" i="4" s="1"/>
  <c r="BI35" i="4" s="1"/>
  <c r="BI36" i="4" s="1"/>
  <c r="BI37" i="4" s="1"/>
  <c r="BI38" i="4" s="1"/>
  <c r="BI39" i="4" s="1"/>
  <c r="BI40" i="4" s="1"/>
  <c r="BI41" i="4" s="1"/>
  <c r="BI42" i="4" s="1"/>
  <c r="BI43" i="4" s="1"/>
  <c r="BI44" i="4" s="1"/>
  <c r="BI45" i="4" s="1"/>
  <c r="BI46" i="4" s="1"/>
  <c r="BI47" i="4" s="1"/>
  <c r="BI48" i="4" s="1"/>
  <c r="BI49" i="4" s="1"/>
  <c r="BI50" i="4" s="1"/>
  <c r="BI51" i="4" s="1"/>
  <c r="BI52" i="4" s="1"/>
  <c r="BI53" i="4" s="1"/>
  <c r="BI54" i="4" s="1"/>
  <c r="BI55" i="4" s="1"/>
  <c r="BI56" i="4" s="1"/>
  <c r="BI57" i="4" s="1"/>
  <c r="BI58" i="4" s="1"/>
  <c r="BI59" i="4" s="1"/>
  <c r="BI60" i="4" s="1"/>
  <c r="BI61" i="4" s="1"/>
  <c r="BI62" i="4" s="1"/>
  <c r="BI63" i="4" s="1"/>
  <c r="BI64" i="4" s="1"/>
  <c r="BI65" i="4" s="1"/>
  <c r="BI66" i="4" s="1"/>
  <c r="BI67" i="4" s="1"/>
  <c r="BI68" i="4" s="1"/>
  <c r="BI69" i="4" s="1"/>
  <c r="BI70" i="4" s="1"/>
  <c r="BI71" i="4" s="1"/>
  <c r="BI72" i="4" s="1"/>
  <c r="BI73" i="4" s="1"/>
  <c r="BI74" i="4" s="1"/>
  <c r="BI75" i="4" s="1"/>
  <c r="BI76" i="4" s="1"/>
  <c r="BI77" i="4" s="1"/>
  <c r="BI78" i="4" s="1"/>
  <c r="BI79" i="4" s="1"/>
  <c r="BI80" i="4" s="1"/>
  <c r="BI81" i="4" s="1"/>
  <c r="BI82" i="4" s="1"/>
  <c r="BI83" i="4" s="1"/>
  <c r="BI84" i="4" s="1"/>
  <c r="BI85" i="4" s="1"/>
  <c r="BI86" i="4" s="1"/>
  <c r="BI87" i="4" s="1"/>
  <c r="BI88" i="4" s="1"/>
  <c r="BI89" i="4" s="1"/>
  <c r="BI90" i="4" s="1"/>
  <c r="BI91" i="4" s="1"/>
  <c r="BI92" i="4" s="1"/>
  <c r="BI93" i="4" s="1"/>
  <c r="BI94" i="4" s="1"/>
  <c r="BI95" i="4" s="1"/>
  <c r="BI96" i="4" s="1"/>
  <c r="BI97" i="4" s="1"/>
  <c r="BI98" i="4" s="1"/>
  <c r="BI99" i="4" s="1"/>
  <c r="BI100" i="4" s="1"/>
  <c r="BI101" i="4" s="1"/>
  <c r="BI102" i="4" s="1"/>
  <c r="BI103" i="4" s="1"/>
  <c r="BI104" i="4" s="1"/>
  <c r="BI105" i="4" s="1"/>
  <c r="BI106" i="4" s="1"/>
  <c r="BI107" i="4" s="1"/>
  <c r="BI108" i="4" s="1"/>
  <c r="BI109" i="4" s="1"/>
  <c r="BI110" i="4" s="1"/>
  <c r="BI111" i="4" s="1"/>
  <c r="BI112" i="4" s="1"/>
  <c r="BI113" i="4" s="1"/>
  <c r="BI114" i="4" s="1"/>
  <c r="BI115" i="4" s="1"/>
  <c r="BI116" i="4" s="1"/>
  <c r="BI117" i="4" s="1"/>
  <c r="BI118" i="4" s="1"/>
  <c r="BI119" i="4" s="1"/>
  <c r="BI120" i="4" s="1"/>
  <c r="BI121" i="4" s="1"/>
  <c r="BI122" i="4" s="1"/>
  <c r="BI123" i="4" s="1"/>
  <c r="BI124" i="4" s="1"/>
  <c r="BI125" i="4" s="1"/>
  <c r="BI126" i="4" s="1"/>
  <c r="BI127" i="4" s="1"/>
  <c r="BI128" i="4" s="1"/>
  <c r="BI129" i="4" s="1"/>
  <c r="BI130" i="4" s="1"/>
  <c r="BI131" i="4" s="1"/>
  <c r="BI132" i="4" s="1"/>
  <c r="BI133" i="4" s="1"/>
  <c r="BI134" i="4" s="1"/>
  <c r="BI135" i="4" s="1"/>
  <c r="BI136" i="4" s="1"/>
  <c r="BI137" i="4" s="1"/>
  <c r="BI138" i="4" s="1"/>
  <c r="BI139" i="4" s="1"/>
  <c r="BI140" i="4" s="1"/>
  <c r="BI141" i="4" s="1"/>
  <c r="BI142" i="4" s="1"/>
  <c r="BI143" i="4" s="1"/>
  <c r="BI144" i="4" s="1"/>
  <c r="BI145" i="4" s="1"/>
  <c r="BI146" i="4" s="1"/>
  <c r="BI147" i="4" s="1"/>
  <c r="BI148" i="4" s="1"/>
  <c r="BI149" i="4" s="1"/>
  <c r="BI150" i="4" s="1"/>
  <c r="BI151" i="4" s="1"/>
  <c r="BI152" i="4" s="1"/>
  <c r="BI153" i="4" s="1"/>
  <c r="BI154" i="4" s="1"/>
  <c r="BI155" i="4" s="1"/>
  <c r="BI156" i="4" s="1"/>
  <c r="BI157" i="4" s="1"/>
  <c r="BI158" i="4" s="1"/>
  <c r="BI159" i="4" s="1"/>
  <c r="BI160" i="4" s="1"/>
  <c r="BI161" i="4" s="1"/>
  <c r="BI162" i="4" s="1"/>
  <c r="BI163" i="4" s="1"/>
  <c r="BI164" i="4" s="1"/>
  <c r="BI165" i="4" s="1"/>
  <c r="BI166" i="4" s="1"/>
  <c r="BI167" i="4" s="1"/>
  <c r="BI168" i="4" s="1"/>
  <c r="BI169" i="4" s="1"/>
  <c r="BI170" i="4" s="1"/>
  <c r="BI171" i="4" s="1"/>
  <c r="BI172" i="4" s="1"/>
  <c r="BI173" i="4" s="1"/>
  <c r="BI174" i="4" s="1"/>
  <c r="BI175" i="4" s="1"/>
  <c r="BI176" i="4" s="1"/>
  <c r="BI177" i="4" s="1"/>
  <c r="BI178" i="4" s="1"/>
  <c r="BI179" i="4" s="1"/>
  <c r="BI180" i="4" s="1"/>
  <c r="BI181" i="4" s="1"/>
  <c r="BI182" i="4" s="1"/>
  <c r="BI183" i="4" s="1"/>
  <c r="BI184" i="4" s="1"/>
  <c r="BI185" i="4" s="1"/>
  <c r="BI186" i="4" s="1"/>
  <c r="BI187" i="4" s="1"/>
  <c r="BI188" i="4" s="1"/>
  <c r="BI189" i="4" s="1"/>
  <c r="BI190" i="4" s="1"/>
  <c r="BI191" i="4" s="1"/>
  <c r="BI192" i="4" s="1"/>
  <c r="BI193" i="4" s="1"/>
  <c r="BI194" i="4" s="1"/>
  <c r="BI195" i="4" s="1"/>
  <c r="BI196" i="4" s="1"/>
  <c r="BI197" i="4" s="1"/>
  <c r="BI198" i="4" s="1"/>
  <c r="BI199" i="4" s="1"/>
  <c r="BI200" i="4" s="1"/>
  <c r="BI201" i="4" s="1"/>
  <c r="BI202" i="4" s="1"/>
  <c r="BI203" i="4" s="1"/>
  <c r="BI204" i="4" s="1"/>
  <c r="BI205" i="4" s="1"/>
  <c r="BI206" i="4" s="1"/>
  <c r="BI207" i="4" s="1"/>
  <c r="BI208" i="4" s="1"/>
  <c r="BI209" i="4" s="1"/>
  <c r="BI210" i="4" s="1"/>
  <c r="BI211" i="4" s="1"/>
  <c r="BI212" i="4" s="1"/>
  <c r="BI213" i="4" s="1"/>
  <c r="BI214" i="4" s="1"/>
  <c r="BK21" i="4"/>
  <c r="BT21" i="4"/>
  <c r="BJ21" i="4"/>
  <c r="BM21" i="4"/>
  <c r="BL21" i="4"/>
  <c r="BN21" i="4"/>
  <c r="AQ20" i="4"/>
  <c r="AR20" i="4"/>
  <c r="AS20" i="4"/>
  <c r="AG21" i="4"/>
  <c r="AI21" i="4"/>
  <c r="AK21" i="4"/>
  <c r="AJ21" i="4"/>
  <c r="AH21" i="4"/>
  <c r="AF21" i="4"/>
  <c r="BF25" i="4"/>
  <c r="BH25" i="4"/>
  <c r="BG25" i="4"/>
  <c r="AX26" i="4"/>
  <c r="AY26" i="4"/>
  <c r="AU26" i="4"/>
  <c r="AZ26" i="4"/>
  <c r="AW26" i="4"/>
  <c r="AV26" i="4"/>
  <c r="BW19" i="4"/>
  <c r="BV20" i="4"/>
  <c r="BU20" i="4"/>
  <c r="AB60" i="4"/>
  <c r="AC60" i="4"/>
  <c r="AD60" i="4"/>
  <c r="U61" i="4"/>
  <c r="V61" i="4"/>
  <c r="Q61" i="4"/>
  <c r="P62" i="4"/>
  <c r="R61" i="4"/>
  <c r="S61" i="4"/>
  <c r="AQ21" i="4" l="1"/>
  <c r="T62" i="4"/>
  <c r="AA62" i="4"/>
  <c r="BG26" i="4"/>
  <c r="BH26" i="4"/>
  <c r="AS21" i="4"/>
  <c r="AR21" i="4"/>
  <c r="AG22" i="4"/>
  <c r="AJ22" i="4"/>
  <c r="AH22" i="4"/>
  <c r="AK22" i="4"/>
  <c r="AI22" i="4"/>
  <c r="AF22" i="4"/>
  <c r="BF26" i="4"/>
  <c r="AY27" i="4"/>
  <c r="AW27" i="4"/>
  <c r="AU27" i="4"/>
  <c r="AX27" i="4"/>
  <c r="AZ27" i="4"/>
  <c r="AV27" i="4"/>
  <c r="BW20" i="4"/>
  <c r="AD61" i="4"/>
  <c r="AB61" i="4"/>
  <c r="AC61" i="4"/>
  <c r="V62" i="4"/>
  <c r="Q62" i="4"/>
  <c r="U62" i="4"/>
  <c r="R62" i="4"/>
  <c r="P63" i="4"/>
  <c r="S62" i="4"/>
  <c r="T63" i="4" l="1"/>
  <c r="AA63" i="4"/>
  <c r="BK22" i="4"/>
  <c r="BL22" i="4"/>
  <c r="BO22" i="4"/>
  <c r="BJ22" i="4"/>
  <c r="BN22" i="4"/>
  <c r="BM22" i="4"/>
  <c r="BT22" i="4"/>
  <c r="BH27" i="4"/>
  <c r="AQ22" i="4"/>
  <c r="AR22" i="4"/>
  <c r="AK23" i="4"/>
  <c r="AI23" i="4"/>
  <c r="AF23" i="4"/>
  <c r="AG23" i="4"/>
  <c r="AH23" i="4"/>
  <c r="AJ23" i="4"/>
  <c r="AS22" i="4"/>
  <c r="BG27" i="4"/>
  <c r="BF27" i="4"/>
  <c r="AX28" i="4"/>
  <c r="AY28" i="4"/>
  <c r="AZ28" i="4"/>
  <c r="AW28" i="4"/>
  <c r="AU28" i="4"/>
  <c r="AV28" i="4"/>
  <c r="BV21" i="4"/>
  <c r="BW21" i="4"/>
  <c r="BU21" i="4"/>
  <c r="AD62" i="4"/>
  <c r="AB62" i="4"/>
  <c r="S63" i="4"/>
  <c r="V63" i="4"/>
  <c r="U63" i="4"/>
  <c r="Q63" i="4"/>
  <c r="P64" i="4"/>
  <c r="R63" i="4"/>
  <c r="AC62" i="4"/>
  <c r="T64" i="4" l="1"/>
  <c r="AA64" i="4"/>
  <c r="BO23" i="4"/>
  <c r="BN23" i="4"/>
  <c r="BJ23" i="4"/>
  <c r="BT23" i="4"/>
  <c r="BK23" i="4"/>
  <c r="BM23" i="4"/>
  <c r="BL23" i="4"/>
  <c r="BG28" i="4"/>
  <c r="BF28" i="4"/>
  <c r="AR23" i="4"/>
  <c r="AQ23" i="4"/>
  <c r="AS23" i="4"/>
  <c r="AJ24" i="4"/>
  <c r="AK24" i="4"/>
  <c r="AG24" i="4"/>
  <c r="AH24" i="4"/>
  <c r="AF24" i="4"/>
  <c r="AI24" i="4"/>
  <c r="BH28" i="4"/>
  <c r="AZ29" i="4"/>
  <c r="AX29" i="4"/>
  <c r="AW29" i="4"/>
  <c r="AV29" i="4"/>
  <c r="AY29" i="4"/>
  <c r="AU29" i="4"/>
  <c r="BW22" i="4"/>
  <c r="BV22" i="4"/>
  <c r="BU22" i="4"/>
  <c r="AB63" i="4"/>
  <c r="AC63" i="4"/>
  <c r="Q64" i="4"/>
  <c r="S64" i="4"/>
  <c r="V64" i="4"/>
  <c r="P65" i="4"/>
  <c r="R64" i="4"/>
  <c r="U64" i="4"/>
  <c r="AD63" i="4"/>
  <c r="BW23" i="4" l="1"/>
  <c r="T65" i="4"/>
  <c r="AA65" i="4"/>
  <c r="BV23" i="4"/>
  <c r="BU23" i="4"/>
  <c r="BN24" i="4"/>
  <c r="BO24" i="4"/>
  <c r="BT24" i="4"/>
  <c r="BM24" i="4"/>
  <c r="BK24" i="4"/>
  <c r="BJ24" i="4"/>
  <c r="BL24" i="4"/>
  <c r="AS24" i="4"/>
  <c r="AQ24" i="4"/>
  <c r="AR24" i="4"/>
  <c r="AI25" i="4"/>
  <c r="AF25" i="4"/>
  <c r="AK25" i="4"/>
  <c r="AG25" i="4"/>
  <c r="AH25" i="4"/>
  <c r="AJ25" i="4"/>
  <c r="BF29" i="4"/>
  <c r="BG29" i="4"/>
  <c r="BH29" i="4"/>
  <c r="AW30" i="4"/>
  <c r="AX30" i="4"/>
  <c r="AY30" i="4"/>
  <c r="AZ30" i="4"/>
  <c r="AU30" i="4"/>
  <c r="AV30" i="4"/>
  <c r="AC64" i="4"/>
  <c r="R65" i="4"/>
  <c r="Q65" i="4"/>
  <c r="S65" i="4"/>
  <c r="U65" i="4"/>
  <c r="P66" i="4"/>
  <c r="V65" i="4"/>
  <c r="AD64" i="4"/>
  <c r="AB64" i="4"/>
  <c r="BW24" i="4" l="1"/>
  <c r="BU24" i="4"/>
  <c r="T66" i="4"/>
  <c r="AA66" i="4"/>
  <c r="BV24" i="4"/>
  <c r="BN25" i="4"/>
  <c r="BO25" i="4"/>
  <c r="BM25" i="4"/>
  <c r="BJ25" i="4"/>
  <c r="BK25" i="4"/>
  <c r="BL25" i="4"/>
  <c r="BT25" i="4"/>
  <c r="BG30" i="4"/>
  <c r="BF30" i="4"/>
  <c r="AQ25" i="4"/>
  <c r="AS25" i="4"/>
  <c r="AG26" i="4"/>
  <c r="AJ26" i="4"/>
  <c r="AF26" i="4"/>
  <c r="AH26" i="4"/>
  <c r="AI26" i="4"/>
  <c r="AK26" i="4"/>
  <c r="AR25" i="4"/>
  <c r="BH30" i="4"/>
  <c r="AW31" i="4"/>
  <c r="AX31" i="4"/>
  <c r="AY31" i="4"/>
  <c r="AZ31" i="4"/>
  <c r="AV31" i="4"/>
  <c r="AU31" i="4"/>
  <c r="P67" i="4"/>
  <c r="R66" i="4"/>
  <c r="Q66" i="4"/>
  <c r="U66" i="4"/>
  <c r="V66" i="4"/>
  <c r="S66" i="4"/>
  <c r="AD65" i="4"/>
  <c r="AB65" i="4"/>
  <c r="AC65" i="4"/>
  <c r="T67" i="4" l="1"/>
  <c r="AA67" i="4"/>
  <c r="BW25" i="4"/>
  <c r="BO26" i="4"/>
  <c r="BM26" i="4"/>
  <c r="BJ26" i="4"/>
  <c r="BT26" i="4"/>
  <c r="BK26" i="4"/>
  <c r="BN26" i="4"/>
  <c r="BL26" i="4"/>
  <c r="BF31" i="4"/>
  <c r="BG31" i="4"/>
  <c r="AQ26" i="4"/>
  <c r="AS26" i="4"/>
  <c r="AR26" i="4"/>
  <c r="AI27" i="4"/>
  <c r="AF27" i="4"/>
  <c r="AK27" i="4"/>
  <c r="AJ27" i="4"/>
  <c r="AH27" i="4"/>
  <c r="AG27" i="4"/>
  <c r="AR27" i="4" s="1"/>
  <c r="BH31" i="4"/>
  <c r="AZ32" i="4"/>
  <c r="AW32" i="4"/>
  <c r="AX32" i="4"/>
  <c r="AV32" i="4"/>
  <c r="AY32" i="4"/>
  <c r="AU32" i="4"/>
  <c r="BV25" i="4"/>
  <c r="BU25" i="4"/>
  <c r="AD66" i="4"/>
  <c r="AB66" i="4"/>
  <c r="AC66" i="4"/>
  <c r="S67" i="4"/>
  <c r="V67" i="4"/>
  <c r="U67" i="4"/>
  <c r="P68" i="4"/>
  <c r="R67" i="4"/>
  <c r="Q67" i="4"/>
  <c r="AS27" i="4" l="1"/>
  <c r="T68" i="4"/>
  <c r="AA68" i="4"/>
  <c r="BU26" i="4"/>
  <c r="BN27" i="4"/>
  <c r="BL27" i="4"/>
  <c r="BT27" i="4"/>
  <c r="BK27" i="4"/>
  <c r="BO27" i="4"/>
  <c r="BM27" i="4"/>
  <c r="BJ27" i="4"/>
  <c r="BF32" i="4"/>
  <c r="AJ28" i="4"/>
  <c r="AK28" i="4"/>
  <c r="AH28" i="4"/>
  <c r="AF28" i="4"/>
  <c r="AG28" i="4"/>
  <c r="AI28" i="4"/>
  <c r="AQ27" i="4"/>
  <c r="BG32" i="4"/>
  <c r="BH32" i="4"/>
  <c r="AW33" i="4"/>
  <c r="AX33" i="4"/>
  <c r="AV33" i="4"/>
  <c r="AZ33" i="4"/>
  <c r="AY33" i="4"/>
  <c r="AU33" i="4"/>
  <c r="BV26" i="4"/>
  <c r="BW26" i="4"/>
  <c r="AB67" i="4"/>
  <c r="R68" i="4"/>
  <c r="U68" i="4"/>
  <c r="P69" i="4"/>
  <c r="Q68" i="4"/>
  <c r="S68" i="4"/>
  <c r="V68" i="4"/>
  <c r="AC67" i="4"/>
  <c r="AD67" i="4"/>
  <c r="T69" i="4" l="1"/>
  <c r="AA69" i="4"/>
  <c r="BV27" i="4"/>
  <c r="BW27" i="4"/>
  <c r="BM28" i="4"/>
  <c r="BN28" i="4"/>
  <c r="BL28" i="4"/>
  <c r="BK28" i="4"/>
  <c r="BT28" i="4"/>
  <c r="BO28" i="4"/>
  <c r="BJ28" i="4"/>
  <c r="AR28" i="4"/>
  <c r="AQ28" i="4"/>
  <c r="AS28" i="4"/>
  <c r="AI29" i="4"/>
  <c r="AK29" i="4"/>
  <c r="AG29" i="4"/>
  <c r="AJ29" i="4"/>
  <c r="AF29" i="4"/>
  <c r="AH29" i="4"/>
  <c r="BF33" i="4"/>
  <c r="BG33" i="4"/>
  <c r="BH33" i="4"/>
  <c r="AY34" i="4"/>
  <c r="AZ34" i="4"/>
  <c r="AW34" i="4"/>
  <c r="AX34" i="4"/>
  <c r="AU34" i="4"/>
  <c r="AV34" i="4"/>
  <c r="BU27" i="4"/>
  <c r="AD68" i="4"/>
  <c r="AB68" i="4"/>
  <c r="AC68" i="4"/>
  <c r="P70" i="4"/>
  <c r="Q69" i="4"/>
  <c r="R69" i="4"/>
  <c r="S69" i="4"/>
  <c r="V69" i="4"/>
  <c r="U69" i="4"/>
  <c r="AS29" i="4" l="1"/>
  <c r="T70" i="4"/>
  <c r="AA70" i="4"/>
  <c r="AQ29" i="4"/>
  <c r="BM29" i="4"/>
  <c r="BT29" i="4"/>
  <c r="BN29" i="4"/>
  <c r="BO29" i="4"/>
  <c r="BL29" i="4"/>
  <c r="BK29" i="4"/>
  <c r="BJ29" i="4"/>
  <c r="AR29" i="4"/>
  <c r="AH30" i="4"/>
  <c r="AI30" i="4"/>
  <c r="AJ30" i="4"/>
  <c r="AG30" i="4"/>
  <c r="AK30" i="4"/>
  <c r="AF30" i="4"/>
  <c r="BF34" i="4"/>
  <c r="BH34" i="4"/>
  <c r="BG34" i="4"/>
  <c r="AZ35" i="4"/>
  <c r="AW35" i="4"/>
  <c r="AX35" i="4"/>
  <c r="AY35" i="4"/>
  <c r="AU35" i="4"/>
  <c r="AV35" i="4"/>
  <c r="BV28" i="4"/>
  <c r="BU28" i="4"/>
  <c r="BW28" i="4"/>
  <c r="AD69" i="4"/>
  <c r="Q70" i="4"/>
  <c r="R70" i="4"/>
  <c r="S70" i="4"/>
  <c r="V70" i="4"/>
  <c r="P71" i="4"/>
  <c r="U70" i="4"/>
  <c r="AC69" i="4"/>
  <c r="AB69" i="4"/>
  <c r="BV29" i="4" l="1"/>
  <c r="T71" i="4"/>
  <c r="AA71" i="4"/>
  <c r="AQ30" i="4"/>
  <c r="BL30" i="4"/>
  <c r="BN30" i="4"/>
  <c r="BO30" i="4"/>
  <c r="BT30" i="4"/>
  <c r="BK30" i="4"/>
  <c r="BM30" i="4"/>
  <c r="BJ30" i="4"/>
  <c r="BG35" i="4"/>
  <c r="AS30" i="4"/>
  <c r="AF31" i="4"/>
  <c r="AH31" i="4"/>
  <c r="AJ31" i="4"/>
  <c r="AK31" i="4"/>
  <c r="AI31" i="4"/>
  <c r="AG31" i="4"/>
  <c r="AR30" i="4"/>
  <c r="BH35" i="4"/>
  <c r="BF35" i="4"/>
  <c r="AZ36" i="4"/>
  <c r="AX36" i="4"/>
  <c r="AW36" i="4"/>
  <c r="AV36" i="4"/>
  <c r="AY36" i="4"/>
  <c r="AU36" i="4"/>
  <c r="BW29" i="4"/>
  <c r="BU29" i="4"/>
  <c r="R71" i="4"/>
  <c r="S71" i="4"/>
  <c r="V71" i="4"/>
  <c r="Q71" i="4"/>
  <c r="U71" i="4"/>
  <c r="P72" i="4"/>
  <c r="AD70" i="4"/>
  <c r="AC70" i="4"/>
  <c r="AB70" i="4"/>
  <c r="T72" i="4" l="1"/>
  <c r="AA72" i="4"/>
  <c r="BU30" i="4"/>
  <c r="BV30" i="4"/>
  <c r="BT31" i="4"/>
  <c r="BL31" i="4"/>
  <c r="BK31" i="4"/>
  <c r="BM31" i="4"/>
  <c r="BJ31" i="4"/>
  <c r="BO31" i="4"/>
  <c r="BN31" i="4"/>
  <c r="AR31" i="4"/>
  <c r="AS31" i="4"/>
  <c r="AQ31" i="4"/>
  <c r="AF32" i="4"/>
  <c r="AJ32" i="4"/>
  <c r="AG32" i="4"/>
  <c r="AK32" i="4"/>
  <c r="AH32" i="4"/>
  <c r="AI32" i="4"/>
  <c r="BG36" i="4"/>
  <c r="BH36" i="4"/>
  <c r="BF36" i="4"/>
  <c r="AY37" i="4"/>
  <c r="AZ37" i="4"/>
  <c r="AV37" i="4"/>
  <c r="AX37" i="4"/>
  <c r="AW37" i="4"/>
  <c r="AU37" i="4"/>
  <c r="BW30" i="4"/>
  <c r="P73" i="4"/>
  <c r="Q72" i="4"/>
  <c r="S72" i="4"/>
  <c r="U72" i="4"/>
  <c r="V72" i="4"/>
  <c r="R72" i="4"/>
  <c r="AB71" i="4"/>
  <c r="AD71" i="4"/>
  <c r="AC71" i="4"/>
  <c r="T73" i="4" l="1"/>
  <c r="AA73" i="4"/>
  <c r="BV31" i="4"/>
  <c r="BO32" i="4"/>
  <c r="BL32" i="4"/>
  <c r="BT32" i="4"/>
  <c r="BM32" i="4"/>
  <c r="BK32" i="4"/>
  <c r="BN32" i="4"/>
  <c r="BJ32" i="4"/>
  <c r="BH37" i="4"/>
  <c r="AS32" i="4"/>
  <c r="AQ32" i="4"/>
  <c r="AR32" i="4"/>
  <c r="AK33" i="4"/>
  <c r="AG33" i="4"/>
  <c r="AF33" i="4"/>
  <c r="AH33" i="4"/>
  <c r="AJ33" i="4"/>
  <c r="AI33" i="4"/>
  <c r="BG37" i="4"/>
  <c r="BF37" i="4"/>
  <c r="AX38" i="4"/>
  <c r="AZ38" i="4"/>
  <c r="AU38" i="4"/>
  <c r="AV38" i="4"/>
  <c r="AW38" i="4"/>
  <c r="AY38" i="4"/>
  <c r="BU31" i="4"/>
  <c r="BW31" i="4"/>
  <c r="AC72" i="4"/>
  <c r="AD72" i="4"/>
  <c r="AB72" i="4"/>
  <c r="P74" i="4"/>
  <c r="Q73" i="4"/>
  <c r="R73" i="4"/>
  <c r="S73" i="4"/>
  <c r="V73" i="4"/>
  <c r="U73" i="4"/>
  <c r="T74" i="4" l="1"/>
  <c r="AA74" i="4"/>
  <c r="BV32" i="4"/>
  <c r="BO33" i="4"/>
  <c r="BM33" i="4"/>
  <c r="BK33" i="4"/>
  <c r="BL33" i="4"/>
  <c r="BT33" i="4"/>
  <c r="BJ33" i="4"/>
  <c r="BN33" i="4"/>
  <c r="AQ33" i="4"/>
  <c r="AS33" i="4"/>
  <c r="AR33" i="4"/>
  <c r="AG34" i="4"/>
  <c r="AF34" i="4"/>
  <c r="AJ34" i="4"/>
  <c r="AK34" i="4"/>
  <c r="AI34" i="4"/>
  <c r="AH34" i="4"/>
  <c r="BH38" i="4"/>
  <c r="BG38" i="4"/>
  <c r="BF38" i="4"/>
  <c r="AZ39" i="4"/>
  <c r="AV39" i="4"/>
  <c r="AW39" i="4"/>
  <c r="AX39" i="4"/>
  <c r="AU39" i="4"/>
  <c r="AY39" i="4"/>
  <c r="BW32" i="4"/>
  <c r="BU32" i="4"/>
  <c r="AD73" i="4"/>
  <c r="AC73" i="4"/>
  <c r="AB73" i="4"/>
  <c r="R74" i="4"/>
  <c r="Q74" i="4"/>
  <c r="S74" i="4"/>
  <c r="U74" i="4"/>
  <c r="V74" i="4"/>
  <c r="P75" i="4"/>
  <c r="T75" i="4" l="1"/>
  <c r="AA75" i="4"/>
  <c r="BT34" i="4"/>
  <c r="BM34" i="4"/>
  <c r="BK34" i="4"/>
  <c r="BL34" i="4"/>
  <c r="BN34" i="4"/>
  <c r="BJ34" i="4"/>
  <c r="BO34" i="4"/>
  <c r="AS34" i="4"/>
  <c r="AQ34" i="4"/>
  <c r="AR34" i="4"/>
  <c r="AG35" i="4"/>
  <c r="AF35" i="4"/>
  <c r="AJ35" i="4"/>
  <c r="AH35" i="4"/>
  <c r="AK35" i="4"/>
  <c r="AI35" i="4"/>
  <c r="BF39" i="4"/>
  <c r="BG39" i="4"/>
  <c r="BH39" i="4"/>
  <c r="AY40" i="4"/>
  <c r="AV40" i="4"/>
  <c r="AZ40" i="4"/>
  <c r="AU40" i="4"/>
  <c r="AX40" i="4"/>
  <c r="AW40" i="4"/>
  <c r="BV33" i="4"/>
  <c r="BW33" i="4"/>
  <c r="BU33" i="4"/>
  <c r="Q75" i="4"/>
  <c r="S75" i="4"/>
  <c r="U75" i="4"/>
  <c r="P76" i="4"/>
  <c r="R75" i="4"/>
  <c r="V75" i="4"/>
  <c r="AD74" i="4"/>
  <c r="AB74" i="4"/>
  <c r="AC74" i="4"/>
  <c r="T76" i="4" l="1"/>
  <c r="AA76" i="4"/>
  <c r="BT35" i="4"/>
  <c r="BK35" i="4"/>
  <c r="BN35" i="4"/>
  <c r="BM35" i="4"/>
  <c r="BL35" i="4"/>
  <c r="BJ35" i="4"/>
  <c r="BO35" i="4"/>
  <c r="AS35" i="4"/>
  <c r="AR35" i="4"/>
  <c r="AQ35" i="4"/>
  <c r="AK36" i="4"/>
  <c r="AF36" i="4"/>
  <c r="AG36" i="4"/>
  <c r="AH36" i="4"/>
  <c r="AJ36" i="4"/>
  <c r="AI36" i="4"/>
  <c r="BH40" i="4"/>
  <c r="BF40" i="4"/>
  <c r="BG40" i="4"/>
  <c r="AZ41" i="4"/>
  <c r="AX41" i="4"/>
  <c r="AV41" i="4"/>
  <c r="AY41" i="4"/>
  <c r="AW41" i="4"/>
  <c r="AU41" i="4"/>
  <c r="BU34" i="4"/>
  <c r="BV34" i="4"/>
  <c r="BW34" i="4"/>
  <c r="AC75" i="4"/>
  <c r="U76" i="4"/>
  <c r="V76" i="4"/>
  <c r="R76" i="4"/>
  <c r="P77" i="4"/>
  <c r="Q76" i="4"/>
  <c r="S76" i="4"/>
  <c r="AD75" i="4"/>
  <c r="AB75" i="4"/>
  <c r="T77" i="4" l="1"/>
  <c r="AA77" i="4"/>
  <c r="BU35" i="4"/>
  <c r="BN36" i="4"/>
  <c r="BT36" i="4"/>
  <c r="BM36" i="4"/>
  <c r="BJ36" i="4"/>
  <c r="BL36" i="4"/>
  <c r="BK36" i="4"/>
  <c r="BO36" i="4"/>
  <c r="BF41" i="4"/>
  <c r="BH41" i="4"/>
  <c r="AQ36" i="4"/>
  <c r="AS36" i="4"/>
  <c r="AR36" i="4"/>
  <c r="AF37" i="4"/>
  <c r="AJ37" i="4"/>
  <c r="AK37" i="4"/>
  <c r="AH37" i="4"/>
  <c r="AG37" i="4"/>
  <c r="AI37" i="4"/>
  <c r="BG41" i="4"/>
  <c r="AW42" i="4"/>
  <c r="AY42" i="4"/>
  <c r="AV42" i="4"/>
  <c r="AU42" i="4"/>
  <c r="AX42" i="4"/>
  <c r="AZ42" i="4"/>
  <c r="BV35" i="4"/>
  <c r="BW35" i="4"/>
  <c r="AB76" i="4"/>
  <c r="AD76" i="4"/>
  <c r="AC76" i="4"/>
  <c r="P78" i="4"/>
  <c r="R77" i="4"/>
  <c r="Q77" i="4"/>
  <c r="S77" i="4"/>
  <c r="V77" i="4"/>
  <c r="U77" i="4"/>
  <c r="T78" i="4" l="1"/>
  <c r="AA78" i="4"/>
  <c r="BV36" i="4"/>
  <c r="BU36" i="4"/>
  <c r="BN37" i="4"/>
  <c r="BT37" i="4"/>
  <c r="BO37" i="4"/>
  <c r="BL37" i="4"/>
  <c r="BK37" i="4"/>
  <c r="BJ37" i="4"/>
  <c r="BM37" i="4"/>
  <c r="BG42" i="4"/>
  <c r="AR37" i="4"/>
  <c r="AQ37" i="4"/>
  <c r="AS37" i="4"/>
  <c r="AJ38" i="4"/>
  <c r="AH38" i="4"/>
  <c r="AK38" i="4"/>
  <c r="AF38" i="4"/>
  <c r="AG38" i="4"/>
  <c r="AI38" i="4"/>
  <c r="BF42" i="4"/>
  <c r="BH42" i="4"/>
  <c r="AX43" i="4"/>
  <c r="AY43" i="4"/>
  <c r="AW43" i="4"/>
  <c r="AV43" i="4"/>
  <c r="AU43" i="4"/>
  <c r="AZ43" i="4"/>
  <c r="BW36" i="4"/>
  <c r="AD77" i="4"/>
  <c r="AC77" i="4"/>
  <c r="AB77" i="4"/>
  <c r="P79" i="4"/>
  <c r="R78" i="4"/>
  <c r="Q78" i="4"/>
  <c r="S78" i="4"/>
  <c r="U78" i="4"/>
  <c r="V78" i="4"/>
  <c r="T79" i="4" l="1"/>
  <c r="AA79" i="4"/>
  <c r="BO38" i="4"/>
  <c r="BL38" i="4"/>
  <c r="BN38" i="4"/>
  <c r="BJ38" i="4"/>
  <c r="BT38" i="4"/>
  <c r="BM38" i="4"/>
  <c r="BK38" i="4"/>
  <c r="AR38" i="4"/>
  <c r="AQ38" i="4"/>
  <c r="AS38" i="4"/>
  <c r="AI39" i="4"/>
  <c r="AH39" i="4"/>
  <c r="AJ39" i="4"/>
  <c r="AG39" i="4"/>
  <c r="AF39" i="4"/>
  <c r="AK39" i="4"/>
  <c r="BF43" i="4"/>
  <c r="BG43" i="4"/>
  <c r="BH43" i="4"/>
  <c r="AZ44" i="4"/>
  <c r="AW44" i="4"/>
  <c r="AX44" i="4"/>
  <c r="AV44" i="4"/>
  <c r="AY44" i="4"/>
  <c r="AU44" i="4"/>
  <c r="BV37" i="4"/>
  <c r="BW37" i="4"/>
  <c r="BU37" i="4"/>
  <c r="AB78" i="4"/>
  <c r="AC78" i="4"/>
  <c r="AD78" i="4"/>
  <c r="P80" i="4"/>
  <c r="R79" i="4"/>
  <c r="S79" i="4"/>
  <c r="Q79" i="4"/>
  <c r="U79" i="4"/>
  <c r="V79" i="4"/>
  <c r="T80" i="4" l="1"/>
  <c r="AA80" i="4"/>
  <c r="BV38" i="4"/>
  <c r="BW38" i="4"/>
  <c r="BO39" i="4"/>
  <c r="BL39" i="4"/>
  <c r="BJ39" i="4"/>
  <c r="BT39" i="4"/>
  <c r="BM39" i="4"/>
  <c r="BN39" i="4"/>
  <c r="BK39" i="4"/>
  <c r="AH40" i="4"/>
  <c r="AF40" i="4"/>
  <c r="AJ40" i="4"/>
  <c r="AG40" i="4"/>
  <c r="AK40" i="4"/>
  <c r="AI40" i="4"/>
  <c r="AQ39" i="4"/>
  <c r="AR39" i="4"/>
  <c r="AS39" i="4"/>
  <c r="BF44" i="4"/>
  <c r="BG44" i="4"/>
  <c r="BH44" i="4"/>
  <c r="AW45" i="4"/>
  <c r="AX45" i="4"/>
  <c r="AV45" i="4"/>
  <c r="AZ45" i="4"/>
  <c r="AU45" i="4"/>
  <c r="AY45" i="4"/>
  <c r="BU38" i="4"/>
  <c r="AC79" i="4"/>
  <c r="AB79" i="4"/>
  <c r="AD79" i="4"/>
  <c r="Q80" i="4"/>
  <c r="R80" i="4"/>
  <c r="S80" i="4"/>
  <c r="U80" i="4"/>
  <c r="V80" i="4"/>
  <c r="P81" i="4"/>
  <c r="BV39" i="4" l="1"/>
  <c r="T81" i="4"/>
  <c r="AA81" i="4"/>
  <c r="BM40" i="4"/>
  <c r="BO40" i="4"/>
  <c r="BT40" i="4"/>
  <c r="BL40" i="4"/>
  <c r="BJ40" i="4"/>
  <c r="BN40" i="4"/>
  <c r="BK40" i="4"/>
  <c r="AR40" i="4"/>
  <c r="AQ40" i="4"/>
  <c r="AS40" i="4"/>
  <c r="AJ41" i="4"/>
  <c r="AG41" i="4"/>
  <c r="AH41" i="4"/>
  <c r="AF41" i="4"/>
  <c r="AK41" i="4"/>
  <c r="AI41" i="4"/>
  <c r="BF45" i="4"/>
  <c r="BH45" i="4"/>
  <c r="BG45" i="4"/>
  <c r="AY46" i="4"/>
  <c r="AW46" i="4"/>
  <c r="AX46" i="4"/>
  <c r="AZ46" i="4"/>
  <c r="AU46" i="4"/>
  <c r="AV46" i="4"/>
  <c r="BW39" i="4"/>
  <c r="BU39" i="4"/>
  <c r="P82" i="4"/>
  <c r="R81" i="4"/>
  <c r="Q81" i="4"/>
  <c r="U81" i="4"/>
  <c r="S81" i="4"/>
  <c r="V81" i="4"/>
  <c r="AD80" i="4"/>
  <c r="AC80" i="4"/>
  <c r="AB80" i="4"/>
  <c r="T82" i="4" l="1"/>
  <c r="AA82" i="4"/>
  <c r="BV40" i="4"/>
  <c r="BU40" i="4"/>
  <c r="BM41" i="4"/>
  <c r="BT41" i="4"/>
  <c r="BO41" i="4"/>
  <c r="BN41" i="4"/>
  <c r="BK41" i="4"/>
  <c r="BL41" i="4"/>
  <c r="BW41" i="4" s="1"/>
  <c r="BJ41" i="4"/>
  <c r="AQ41" i="4"/>
  <c r="AH42" i="4"/>
  <c r="AG42" i="4"/>
  <c r="AF42" i="4"/>
  <c r="AI42" i="4"/>
  <c r="AK42" i="4"/>
  <c r="AJ42" i="4"/>
  <c r="AS41" i="4"/>
  <c r="AR41" i="4"/>
  <c r="BF46" i="4"/>
  <c r="BG46" i="4"/>
  <c r="BH46" i="4"/>
  <c r="AW47" i="4"/>
  <c r="AX47" i="4"/>
  <c r="AU47" i="4"/>
  <c r="AZ47" i="4"/>
  <c r="AY47" i="4"/>
  <c r="AV47" i="4"/>
  <c r="BW40" i="4"/>
  <c r="AD81" i="4"/>
  <c r="AB81" i="4"/>
  <c r="AC81" i="4"/>
  <c r="P83" i="4"/>
  <c r="R82" i="4"/>
  <c r="Q82" i="4"/>
  <c r="S82" i="4"/>
  <c r="U82" i="4"/>
  <c r="V82" i="4"/>
  <c r="T83" i="4" l="1"/>
  <c r="AA83" i="4"/>
  <c r="BN42" i="4"/>
  <c r="BT42" i="4"/>
  <c r="BM42" i="4"/>
  <c r="BL42" i="4"/>
  <c r="BK42" i="4"/>
  <c r="BJ42" i="4"/>
  <c r="BO42" i="4"/>
  <c r="BG47" i="4"/>
  <c r="AR42" i="4"/>
  <c r="AS42" i="4"/>
  <c r="AQ42" i="4"/>
  <c r="AH43" i="4"/>
  <c r="AK43" i="4"/>
  <c r="AG43" i="4"/>
  <c r="AI43" i="4"/>
  <c r="AJ43" i="4"/>
  <c r="AF43" i="4"/>
  <c r="BF47" i="4"/>
  <c r="BH47" i="4"/>
  <c r="AZ48" i="4"/>
  <c r="AW48" i="4"/>
  <c r="AX48" i="4"/>
  <c r="AY48" i="4"/>
  <c r="AV48" i="4"/>
  <c r="AU48" i="4"/>
  <c r="BV41" i="4"/>
  <c r="BU41" i="4"/>
  <c r="AD82" i="4"/>
  <c r="AB82" i="4"/>
  <c r="AC82" i="4"/>
  <c r="Q83" i="4"/>
  <c r="S83" i="4"/>
  <c r="R83" i="4"/>
  <c r="U83" i="4"/>
  <c r="V83" i="4"/>
  <c r="P84" i="4"/>
  <c r="T84" i="4" l="1"/>
  <c r="AA84" i="4"/>
  <c r="BT43" i="4"/>
  <c r="BL43" i="4"/>
  <c r="BN43" i="4"/>
  <c r="BK43" i="4"/>
  <c r="BM43" i="4"/>
  <c r="BO43" i="4"/>
  <c r="BJ43" i="4"/>
  <c r="AQ43" i="4"/>
  <c r="AR43" i="4"/>
  <c r="AS43" i="4"/>
  <c r="AF44" i="4"/>
  <c r="AH44" i="4"/>
  <c r="AI44" i="4"/>
  <c r="AG44" i="4"/>
  <c r="AK44" i="4"/>
  <c r="AJ44" i="4"/>
  <c r="BG48" i="4"/>
  <c r="BH48" i="4"/>
  <c r="BF48" i="4"/>
  <c r="AY49" i="4"/>
  <c r="AZ49" i="4"/>
  <c r="AW49" i="4"/>
  <c r="AX49" i="4"/>
  <c r="AU49" i="4"/>
  <c r="AV49" i="4"/>
  <c r="BU42" i="4"/>
  <c r="BW42" i="4"/>
  <c r="BV42" i="4"/>
  <c r="AC83" i="4"/>
  <c r="Q84" i="4"/>
  <c r="R84" i="4"/>
  <c r="P85" i="4"/>
  <c r="S84" i="4"/>
  <c r="U84" i="4"/>
  <c r="V84" i="4"/>
  <c r="AD83" i="4"/>
  <c r="AB83" i="4"/>
  <c r="T85" i="4" l="1"/>
  <c r="AA85" i="4"/>
  <c r="BO44" i="4"/>
  <c r="BL44" i="4"/>
  <c r="BT44" i="4"/>
  <c r="BN44" i="4"/>
  <c r="BM44" i="4"/>
  <c r="BK44" i="4"/>
  <c r="BJ44" i="4"/>
  <c r="BG49" i="4"/>
  <c r="AQ44" i="4"/>
  <c r="AR44" i="4"/>
  <c r="AS44" i="4"/>
  <c r="AI45" i="4"/>
  <c r="AG45" i="4"/>
  <c r="AJ45" i="4"/>
  <c r="AH45" i="4"/>
  <c r="AF45" i="4"/>
  <c r="AK45" i="4"/>
  <c r="BH49" i="4"/>
  <c r="BF49" i="4"/>
  <c r="AX50" i="4"/>
  <c r="AZ50" i="4"/>
  <c r="AU50" i="4"/>
  <c r="AW50" i="4"/>
  <c r="AY50" i="4"/>
  <c r="AV50" i="4"/>
  <c r="BV43" i="4"/>
  <c r="BW43" i="4"/>
  <c r="BU43" i="4"/>
  <c r="AD84" i="4"/>
  <c r="P86" i="4"/>
  <c r="Q85" i="4"/>
  <c r="R85" i="4"/>
  <c r="S85" i="4"/>
  <c r="U85" i="4"/>
  <c r="V85" i="4"/>
  <c r="AC84" i="4"/>
  <c r="AB84" i="4"/>
  <c r="BV44" i="4" l="1"/>
  <c r="BW44" i="4"/>
  <c r="BG50" i="4"/>
  <c r="T86" i="4"/>
  <c r="AA86" i="4"/>
  <c r="BO45" i="4"/>
  <c r="BL45" i="4"/>
  <c r="BJ45" i="4"/>
  <c r="BT45" i="4"/>
  <c r="BN45" i="4"/>
  <c r="BK45" i="4"/>
  <c r="BM45" i="4"/>
  <c r="AQ45" i="4"/>
  <c r="AR45" i="4"/>
  <c r="AS45" i="4"/>
  <c r="AH46" i="4"/>
  <c r="AI46" i="4"/>
  <c r="AF46" i="4"/>
  <c r="AG46" i="4"/>
  <c r="AJ46" i="4"/>
  <c r="AK46" i="4"/>
  <c r="BH50" i="4"/>
  <c r="BF50" i="4"/>
  <c r="AZ51" i="4"/>
  <c r="AY51" i="4"/>
  <c r="AU51" i="4"/>
  <c r="AW51" i="4"/>
  <c r="AV51" i="4"/>
  <c r="AX51" i="4"/>
  <c r="BU44" i="4"/>
  <c r="AD85" i="4"/>
  <c r="AC85" i="4"/>
  <c r="AB85" i="4"/>
  <c r="P87" i="4"/>
  <c r="R86" i="4"/>
  <c r="Q86" i="4"/>
  <c r="S86" i="4"/>
  <c r="U86" i="4"/>
  <c r="V86" i="4"/>
  <c r="BW45" i="4" l="1"/>
  <c r="T87" i="4"/>
  <c r="AA87" i="4"/>
  <c r="BV45" i="4"/>
  <c r="BM46" i="4"/>
  <c r="BL46" i="4"/>
  <c r="BK46" i="4"/>
  <c r="BO46" i="4"/>
  <c r="BT46" i="4"/>
  <c r="BN46" i="4"/>
  <c r="BJ46" i="4"/>
  <c r="AR46" i="4"/>
  <c r="AQ46" i="4"/>
  <c r="AS46" i="4"/>
  <c r="AG47" i="4"/>
  <c r="AF47" i="4"/>
  <c r="AK47" i="4"/>
  <c r="AH47" i="4"/>
  <c r="AI47" i="4"/>
  <c r="AJ47" i="4"/>
  <c r="BG51" i="4"/>
  <c r="BF51" i="4"/>
  <c r="BH51" i="4"/>
  <c r="AZ52" i="4"/>
  <c r="AY52" i="4"/>
  <c r="AV52" i="4"/>
  <c r="AX52" i="4"/>
  <c r="AU52" i="4"/>
  <c r="AW52" i="4"/>
  <c r="BU45" i="4"/>
  <c r="AD86" i="4"/>
  <c r="AB86" i="4"/>
  <c r="AC86" i="4"/>
  <c r="Q87" i="4"/>
  <c r="S87" i="4"/>
  <c r="R87" i="4"/>
  <c r="V87" i="4"/>
  <c r="P88" i="4"/>
  <c r="U87" i="4"/>
  <c r="T88" i="4" l="1"/>
  <c r="AA88" i="4"/>
  <c r="BM47" i="4"/>
  <c r="BN47" i="4"/>
  <c r="BK47" i="4"/>
  <c r="BO47" i="4"/>
  <c r="BJ47" i="4"/>
  <c r="BT47" i="4"/>
  <c r="BL47" i="4"/>
  <c r="AF48" i="4"/>
  <c r="AI48" i="4"/>
  <c r="AG48" i="4"/>
  <c r="AJ48" i="4"/>
  <c r="AH48" i="4"/>
  <c r="AK48" i="4"/>
  <c r="AS47" i="4"/>
  <c r="AR47" i="4"/>
  <c r="AQ47" i="4"/>
  <c r="BH52" i="4"/>
  <c r="BG52" i="4"/>
  <c r="BF52" i="4"/>
  <c r="AZ53" i="4"/>
  <c r="AX53" i="4"/>
  <c r="AV53" i="4"/>
  <c r="AW53" i="4"/>
  <c r="AY53" i="4"/>
  <c r="AU53" i="4"/>
  <c r="BU46" i="4"/>
  <c r="BV46" i="4"/>
  <c r="BW46" i="4"/>
  <c r="AD87" i="4"/>
  <c r="P89" i="4"/>
  <c r="R88" i="4"/>
  <c r="Q88" i="4"/>
  <c r="S88" i="4"/>
  <c r="U88" i="4"/>
  <c r="V88" i="4"/>
  <c r="AB87" i="4"/>
  <c r="AC87" i="4"/>
  <c r="T89" i="4" l="1"/>
  <c r="AA89" i="4"/>
  <c r="BU47" i="4"/>
  <c r="BV47" i="4"/>
  <c r="BN48" i="4"/>
  <c r="BM48" i="4"/>
  <c r="BO48" i="4"/>
  <c r="BK48" i="4"/>
  <c r="BJ48" i="4"/>
  <c r="BT48" i="4"/>
  <c r="BL48" i="4"/>
  <c r="AR48" i="4"/>
  <c r="AS48" i="4"/>
  <c r="AQ48" i="4"/>
  <c r="AI49" i="4"/>
  <c r="AG49" i="4"/>
  <c r="AK49" i="4"/>
  <c r="AH49" i="4"/>
  <c r="AF49" i="4"/>
  <c r="AJ49" i="4"/>
  <c r="BF53" i="4"/>
  <c r="BH53" i="4"/>
  <c r="BG53" i="4"/>
  <c r="AW54" i="4"/>
  <c r="AY54" i="4"/>
  <c r="AV54" i="4"/>
  <c r="AZ54" i="4"/>
  <c r="AX54" i="4"/>
  <c r="AU54" i="4"/>
  <c r="BW47" i="4"/>
  <c r="AD88" i="4"/>
  <c r="AB88" i="4"/>
  <c r="AC88" i="4"/>
  <c r="P90" i="4"/>
  <c r="R89" i="4"/>
  <c r="Q89" i="4"/>
  <c r="S89" i="4"/>
  <c r="V89" i="4"/>
  <c r="U89" i="4"/>
  <c r="T90" i="4" l="1"/>
  <c r="AA90" i="4"/>
  <c r="BV48" i="4"/>
  <c r="BN49" i="4"/>
  <c r="BT49" i="4"/>
  <c r="BO49" i="4"/>
  <c r="BM49" i="4"/>
  <c r="BK49" i="4"/>
  <c r="BJ49" i="4"/>
  <c r="BL49" i="4"/>
  <c r="AQ49" i="4"/>
  <c r="AS49" i="4"/>
  <c r="AR49" i="4"/>
  <c r="AG50" i="4"/>
  <c r="AF50" i="4"/>
  <c r="AH50" i="4"/>
  <c r="AI50" i="4"/>
  <c r="AK50" i="4"/>
  <c r="AJ50" i="4"/>
  <c r="BF54" i="4"/>
  <c r="BG54" i="4"/>
  <c r="BH54" i="4"/>
  <c r="AY55" i="4"/>
  <c r="AZ55" i="4"/>
  <c r="AX55" i="4"/>
  <c r="AW55" i="4"/>
  <c r="AU55" i="4"/>
  <c r="AV55" i="4"/>
  <c r="BW48" i="4"/>
  <c r="BU48" i="4"/>
  <c r="AB89" i="4"/>
  <c r="AD89" i="4"/>
  <c r="AC89" i="4"/>
  <c r="R90" i="4"/>
  <c r="Q90" i="4"/>
  <c r="V90" i="4"/>
  <c r="U90" i="4"/>
  <c r="P91" i="4"/>
  <c r="S90" i="4"/>
  <c r="BV49" i="4" l="1"/>
  <c r="BW49" i="4"/>
  <c r="BF55" i="4"/>
  <c r="BH55" i="4"/>
  <c r="T91" i="4"/>
  <c r="AA91" i="4"/>
  <c r="BT50" i="4"/>
  <c r="BM50" i="4"/>
  <c r="BN50" i="4"/>
  <c r="BK50" i="4"/>
  <c r="BJ50" i="4"/>
  <c r="BL50" i="4"/>
  <c r="BO50" i="4"/>
  <c r="AR50" i="4"/>
  <c r="AS50" i="4"/>
  <c r="AH51" i="4"/>
  <c r="AF51" i="4"/>
  <c r="AG51" i="4"/>
  <c r="AJ51" i="4"/>
  <c r="AK51" i="4"/>
  <c r="AI51" i="4"/>
  <c r="AQ50" i="4"/>
  <c r="BG55" i="4"/>
  <c r="AZ56" i="4"/>
  <c r="AY56" i="4"/>
  <c r="AV56" i="4"/>
  <c r="AX56" i="4"/>
  <c r="AW56" i="4"/>
  <c r="AU56" i="4"/>
  <c r="BU49" i="4"/>
  <c r="AD90" i="4"/>
  <c r="P92" i="4"/>
  <c r="Q91" i="4"/>
  <c r="S91" i="4"/>
  <c r="U91" i="4"/>
  <c r="V91" i="4"/>
  <c r="R91" i="4"/>
  <c r="AB90" i="4"/>
  <c r="AC90" i="4"/>
  <c r="T92" i="4" l="1"/>
  <c r="AA92" i="4"/>
  <c r="BV50" i="4"/>
  <c r="BU50" i="4"/>
  <c r="BW50" i="4"/>
  <c r="BT51" i="4"/>
  <c r="BJ51" i="4"/>
  <c r="BL51" i="4"/>
  <c r="BO51" i="4"/>
  <c r="BN51" i="4"/>
  <c r="BM51" i="4"/>
  <c r="BK51" i="4"/>
  <c r="BF56" i="4"/>
  <c r="BH56" i="4"/>
  <c r="AQ51" i="4"/>
  <c r="AR51" i="4"/>
  <c r="AS51" i="4"/>
  <c r="AF52" i="4"/>
  <c r="AH52" i="4"/>
  <c r="AI52" i="4"/>
  <c r="AK52" i="4"/>
  <c r="AJ52" i="4"/>
  <c r="AG52" i="4"/>
  <c r="BG56" i="4"/>
  <c r="AW57" i="4"/>
  <c r="AX57" i="4"/>
  <c r="AY57" i="4"/>
  <c r="AV57" i="4"/>
  <c r="AZ57" i="4"/>
  <c r="AU57" i="4"/>
  <c r="AC91" i="4"/>
  <c r="AD91" i="4"/>
  <c r="AB91" i="4"/>
  <c r="P93" i="4"/>
  <c r="Q92" i="4"/>
  <c r="R92" i="4"/>
  <c r="S92" i="4"/>
  <c r="U92" i="4"/>
  <c r="V92" i="4"/>
  <c r="T93" i="4" l="1"/>
  <c r="AA93" i="4"/>
  <c r="BM52" i="4"/>
  <c r="BO52" i="4"/>
  <c r="BJ52" i="4"/>
  <c r="BT52" i="4"/>
  <c r="BK52" i="4"/>
  <c r="BL52" i="4"/>
  <c r="BN52" i="4"/>
  <c r="BF57" i="4"/>
  <c r="BG57" i="4"/>
  <c r="AR52" i="4"/>
  <c r="AS52" i="4"/>
  <c r="AQ52" i="4"/>
  <c r="AH53" i="4"/>
  <c r="AJ53" i="4"/>
  <c r="AK53" i="4"/>
  <c r="AI53" i="4"/>
  <c r="AF53" i="4"/>
  <c r="AG53" i="4"/>
  <c r="BH57" i="4"/>
  <c r="AY58" i="4"/>
  <c r="AX58" i="4"/>
  <c r="AZ58" i="4"/>
  <c r="AW58" i="4"/>
  <c r="AV58" i="4"/>
  <c r="AU58" i="4"/>
  <c r="BU51" i="4"/>
  <c r="BV51" i="4"/>
  <c r="BW51" i="4"/>
  <c r="AC92" i="4"/>
  <c r="P94" i="4"/>
  <c r="R93" i="4"/>
  <c r="S93" i="4"/>
  <c r="U93" i="4"/>
  <c r="Q93" i="4"/>
  <c r="V93" i="4"/>
  <c r="AD92" i="4"/>
  <c r="AB92" i="4"/>
  <c r="BV52" i="4" l="1"/>
  <c r="T94" i="4"/>
  <c r="AA94" i="4"/>
  <c r="AR53" i="4"/>
  <c r="AQ53" i="4"/>
  <c r="BW52" i="4"/>
  <c r="BU52" i="4"/>
  <c r="BM53" i="4"/>
  <c r="BT53" i="4"/>
  <c r="BO53" i="4"/>
  <c r="BN53" i="4"/>
  <c r="BL53" i="4"/>
  <c r="BJ53" i="4"/>
  <c r="BK53" i="4"/>
  <c r="BF58" i="4"/>
  <c r="BH58" i="4"/>
  <c r="AJ54" i="4"/>
  <c r="AG54" i="4"/>
  <c r="AH54" i="4"/>
  <c r="AI54" i="4"/>
  <c r="AF54" i="4"/>
  <c r="AK54" i="4"/>
  <c r="AS53" i="4"/>
  <c r="BG58" i="4"/>
  <c r="AW59" i="4"/>
  <c r="AX59" i="4"/>
  <c r="AY59" i="4"/>
  <c r="AZ59" i="4"/>
  <c r="AV59" i="4"/>
  <c r="AU59" i="4"/>
  <c r="AB93" i="4"/>
  <c r="AD93" i="4"/>
  <c r="AC93" i="4"/>
  <c r="R94" i="4"/>
  <c r="Q94" i="4"/>
  <c r="S94" i="4"/>
  <c r="U94" i="4"/>
  <c r="V94" i="4"/>
  <c r="P95" i="4"/>
  <c r="T95" i="4" l="1"/>
  <c r="AA95" i="4"/>
  <c r="BO54" i="4"/>
  <c r="BL54" i="4"/>
  <c r="BN54" i="4"/>
  <c r="BJ54" i="4"/>
  <c r="BK54" i="4"/>
  <c r="BM54" i="4"/>
  <c r="BT54" i="4"/>
  <c r="AQ54" i="4"/>
  <c r="AS54" i="4"/>
  <c r="AR54" i="4"/>
  <c r="AG55" i="4"/>
  <c r="AH55" i="4"/>
  <c r="AI55" i="4"/>
  <c r="AJ55" i="4"/>
  <c r="AF55" i="4"/>
  <c r="AK55" i="4"/>
  <c r="BG59" i="4"/>
  <c r="BF59" i="4"/>
  <c r="BH59" i="4"/>
  <c r="AW60" i="4"/>
  <c r="AX60" i="4"/>
  <c r="AU60" i="4"/>
  <c r="AY60" i="4"/>
  <c r="AZ60" i="4"/>
  <c r="AV60" i="4"/>
  <c r="BV53" i="4"/>
  <c r="BW53" i="4"/>
  <c r="BU53" i="4"/>
  <c r="P96" i="4"/>
  <c r="R95" i="4"/>
  <c r="Q95" i="4"/>
  <c r="U95" i="4"/>
  <c r="V95" i="4"/>
  <c r="S95" i="4"/>
  <c r="AB94" i="4"/>
  <c r="AC94" i="4"/>
  <c r="AD94" i="4"/>
  <c r="BG60" i="4" l="1"/>
  <c r="BF60" i="4"/>
  <c r="T96" i="4"/>
  <c r="AA96" i="4"/>
  <c r="BT55" i="4"/>
  <c r="BN55" i="4"/>
  <c r="BM55" i="4"/>
  <c r="BL55" i="4"/>
  <c r="BO55" i="4"/>
  <c r="BK55" i="4"/>
  <c r="BJ55" i="4"/>
  <c r="AS55" i="4"/>
  <c r="AQ55" i="4"/>
  <c r="AR55" i="4"/>
  <c r="AK56" i="4"/>
  <c r="AJ56" i="4"/>
  <c r="AG56" i="4"/>
  <c r="AF56" i="4"/>
  <c r="AI56" i="4"/>
  <c r="AH56" i="4"/>
  <c r="BH60" i="4"/>
  <c r="AY61" i="4"/>
  <c r="AW61" i="4"/>
  <c r="AX61" i="4"/>
  <c r="AZ61" i="4"/>
  <c r="AV61" i="4"/>
  <c r="AU61" i="4"/>
  <c r="BV54" i="4"/>
  <c r="BU54" i="4"/>
  <c r="BW54" i="4"/>
  <c r="AD95" i="4"/>
  <c r="AB95" i="4"/>
  <c r="AC95" i="4"/>
  <c r="P97" i="4"/>
  <c r="Q96" i="4"/>
  <c r="S96" i="4"/>
  <c r="U96" i="4"/>
  <c r="R96" i="4"/>
  <c r="V96" i="4"/>
  <c r="T97" i="4" l="1"/>
  <c r="AA97" i="4"/>
  <c r="BO56" i="4"/>
  <c r="BL56" i="4"/>
  <c r="BT56" i="4"/>
  <c r="BN56" i="4"/>
  <c r="BM56" i="4"/>
  <c r="BK56" i="4"/>
  <c r="BJ56" i="4"/>
  <c r="BG61" i="4"/>
  <c r="AS56" i="4"/>
  <c r="AQ56" i="4"/>
  <c r="AR56" i="4"/>
  <c r="AH57" i="4"/>
  <c r="AG57" i="4"/>
  <c r="AJ57" i="4"/>
  <c r="AK57" i="4"/>
  <c r="AF57" i="4"/>
  <c r="AI57" i="4"/>
  <c r="BF61" i="4"/>
  <c r="BH61" i="4"/>
  <c r="AX62" i="4"/>
  <c r="AZ62" i="4"/>
  <c r="AW62" i="4"/>
  <c r="AU62" i="4"/>
  <c r="AY62" i="4"/>
  <c r="AV62" i="4"/>
  <c r="BU55" i="4"/>
  <c r="BV55" i="4"/>
  <c r="BW55" i="4"/>
  <c r="AB96" i="4"/>
  <c r="AC96" i="4"/>
  <c r="AD96" i="4"/>
  <c r="Q97" i="4"/>
  <c r="R97" i="4"/>
  <c r="V97" i="4"/>
  <c r="S97" i="4"/>
  <c r="U97" i="4"/>
  <c r="P98" i="4"/>
  <c r="BU56" i="4" l="1"/>
  <c r="T98" i="4"/>
  <c r="AA98" i="4"/>
  <c r="BW56" i="4"/>
  <c r="BO57" i="4"/>
  <c r="BL57" i="4"/>
  <c r="BN57" i="4"/>
  <c r="BT57" i="4"/>
  <c r="BJ57" i="4"/>
  <c r="BK57" i="4"/>
  <c r="BM57" i="4"/>
  <c r="BV56" i="4"/>
  <c r="AQ57" i="4"/>
  <c r="AR57" i="4"/>
  <c r="AS57" i="4"/>
  <c r="AK58" i="4"/>
  <c r="AG58" i="4"/>
  <c r="AF58" i="4"/>
  <c r="AJ58" i="4"/>
  <c r="AH58" i="4"/>
  <c r="AI58" i="4"/>
  <c r="BG62" i="4"/>
  <c r="BF62" i="4"/>
  <c r="BH62" i="4"/>
  <c r="AZ63" i="4"/>
  <c r="AW63" i="4"/>
  <c r="AX63" i="4"/>
  <c r="AY63" i="4"/>
  <c r="AV63" i="4"/>
  <c r="AU63" i="4"/>
  <c r="AB97" i="4"/>
  <c r="R98" i="4"/>
  <c r="Q98" i="4"/>
  <c r="U98" i="4"/>
  <c r="V98" i="4"/>
  <c r="P99" i="4"/>
  <c r="S98" i="4"/>
  <c r="AD97" i="4"/>
  <c r="AC97" i="4"/>
  <c r="T99" i="4" l="1"/>
  <c r="AA99" i="4"/>
  <c r="BL58" i="4"/>
  <c r="BN58" i="4"/>
  <c r="BK58" i="4"/>
  <c r="BT58" i="4"/>
  <c r="BO58" i="4"/>
  <c r="BM58" i="4"/>
  <c r="BJ58" i="4"/>
  <c r="BG63" i="4"/>
  <c r="BF63" i="4"/>
  <c r="AS58" i="4"/>
  <c r="AQ58" i="4"/>
  <c r="AR58" i="4"/>
  <c r="AG59" i="4"/>
  <c r="AJ59" i="4"/>
  <c r="AK59" i="4"/>
  <c r="AF59" i="4"/>
  <c r="AH59" i="4"/>
  <c r="AI59" i="4"/>
  <c r="BH63" i="4"/>
  <c r="AZ64" i="4"/>
  <c r="AX64" i="4"/>
  <c r="AU64" i="4"/>
  <c r="AY64" i="4"/>
  <c r="AW64" i="4"/>
  <c r="AV64" i="4"/>
  <c r="BW57" i="4"/>
  <c r="BV57" i="4"/>
  <c r="BU57" i="4"/>
  <c r="AD98" i="4"/>
  <c r="P100" i="4"/>
  <c r="R99" i="4"/>
  <c r="Q99" i="4"/>
  <c r="U99" i="4"/>
  <c r="S99" i="4"/>
  <c r="V99" i="4"/>
  <c r="AB98" i="4"/>
  <c r="AC98" i="4"/>
  <c r="BU58" i="4" l="1"/>
  <c r="T100" i="4"/>
  <c r="AA100" i="4"/>
  <c r="BV58" i="4"/>
  <c r="BW58" i="4"/>
  <c r="BL59" i="4"/>
  <c r="BO59" i="4"/>
  <c r="BM59" i="4"/>
  <c r="BT59" i="4"/>
  <c r="BN59" i="4"/>
  <c r="BK59" i="4"/>
  <c r="BJ59" i="4"/>
  <c r="BH64" i="4"/>
  <c r="BG64" i="4"/>
  <c r="AQ59" i="4"/>
  <c r="AS59" i="4"/>
  <c r="AR59" i="4"/>
  <c r="AF60" i="4"/>
  <c r="AG60" i="4"/>
  <c r="AJ60" i="4"/>
  <c r="AH60" i="4"/>
  <c r="AK60" i="4"/>
  <c r="AI60" i="4"/>
  <c r="BF64" i="4"/>
  <c r="AZ65" i="4"/>
  <c r="AX65" i="4"/>
  <c r="AV65" i="4"/>
  <c r="AY65" i="4"/>
  <c r="AU65" i="4"/>
  <c r="AW65" i="4"/>
  <c r="AD99" i="4"/>
  <c r="AB99" i="4"/>
  <c r="AC99" i="4"/>
  <c r="P101" i="4"/>
  <c r="R100" i="4"/>
  <c r="Q100" i="4"/>
  <c r="V100" i="4"/>
  <c r="S100" i="4"/>
  <c r="U100" i="4"/>
  <c r="BH65" i="4" l="1"/>
  <c r="BF65" i="4"/>
  <c r="T101" i="4"/>
  <c r="AA101" i="4"/>
  <c r="BU59" i="4"/>
  <c r="BN60" i="4"/>
  <c r="BM60" i="4"/>
  <c r="BK60" i="4"/>
  <c r="BL60" i="4"/>
  <c r="BO60" i="4"/>
  <c r="BT60" i="4"/>
  <c r="BJ60" i="4"/>
  <c r="AR60" i="4"/>
  <c r="AS60" i="4"/>
  <c r="AQ60" i="4"/>
  <c r="AJ61" i="4"/>
  <c r="AF61" i="4"/>
  <c r="AG61" i="4"/>
  <c r="AI61" i="4"/>
  <c r="AH61" i="4"/>
  <c r="AK61" i="4"/>
  <c r="BG65" i="4"/>
  <c r="AW66" i="4"/>
  <c r="AZ66" i="4"/>
  <c r="AX66" i="4"/>
  <c r="AY66" i="4"/>
  <c r="AU66" i="4"/>
  <c r="AV66" i="4"/>
  <c r="BW59" i="4"/>
  <c r="BV59" i="4"/>
  <c r="AD100" i="4"/>
  <c r="AB100" i="4"/>
  <c r="AC100" i="4"/>
  <c r="P102" i="4"/>
  <c r="R101" i="4"/>
  <c r="V101" i="4"/>
  <c r="Q101" i="4"/>
  <c r="U101" i="4"/>
  <c r="S101" i="4"/>
  <c r="T102" i="4" l="1"/>
  <c r="AA102" i="4"/>
  <c r="BW60" i="4"/>
  <c r="BN61" i="4"/>
  <c r="BM61" i="4"/>
  <c r="BT61" i="4"/>
  <c r="BL61" i="4"/>
  <c r="BO61" i="4"/>
  <c r="BK61" i="4"/>
  <c r="BJ61" i="4"/>
  <c r="BG66" i="4"/>
  <c r="AS61" i="4"/>
  <c r="AQ61" i="4"/>
  <c r="AR61" i="4"/>
  <c r="AF62" i="4"/>
  <c r="AG62" i="4"/>
  <c r="AJ62" i="4"/>
  <c r="AK62" i="4"/>
  <c r="AI62" i="4"/>
  <c r="AH62" i="4"/>
  <c r="BF66" i="4"/>
  <c r="BH66" i="4"/>
  <c r="AZ67" i="4"/>
  <c r="AX67" i="4"/>
  <c r="AU67" i="4"/>
  <c r="AY67" i="4"/>
  <c r="AV67" i="4"/>
  <c r="AW67" i="4"/>
  <c r="BU60" i="4"/>
  <c r="BV60" i="4"/>
  <c r="AD101" i="4"/>
  <c r="AC101" i="4"/>
  <c r="R102" i="4"/>
  <c r="Q102" i="4"/>
  <c r="V102" i="4"/>
  <c r="S102" i="4"/>
  <c r="P103" i="4"/>
  <c r="U102" i="4"/>
  <c r="AB101" i="4"/>
  <c r="BH67" i="4" l="1"/>
  <c r="BG67" i="4"/>
  <c r="T103" i="4"/>
  <c r="AA103" i="4"/>
  <c r="BW61" i="4"/>
  <c r="BM62" i="4"/>
  <c r="BK62" i="4"/>
  <c r="BJ62" i="4"/>
  <c r="BL62" i="4"/>
  <c r="BO62" i="4"/>
  <c r="BN62" i="4"/>
  <c r="BT62" i="4"/>
  <c r="AS62" i="4"/>
  <c r="AR62" i="4"/>
  <c r="AQ62" i="4"/>
  <c r="AF63" i="4"/>
  <c r="AJ63" i="4"/>
  <c r="AK63" i="4"/>
  <c r="AI63" i="4"/>
  <c r="AG63" i="4"/>
  <c r="AH63" i="4"/>
  <c r="BF67" i="4"/>
  <c r="AZ68" i="4"/>
  <c r="AY68" i="4"/>
  <c r="AV68" i="4"/>
  <c r="AU68" i="4"/>
  <c r="AW68" i="4"/>
  <c r="AX68" i="4"/>
  <c r="BV61" i="4"/>
  <c r="BU61" i="4"/>
  <c r="AD102" i="4"/>
  <c r="P104" i="4"/>
  <c r="R103" i="4"/>
  <c r="Q103" i="4"/>
  <c r="S103" i="4"/>
  <c r="V103" i="4"/>
  <c r="U103" i="4"/>
  <c r="AB102" i="4"/>
  <c r="AC102" i="4"/>
  <c r="AR63" i="4" l="1"/>
  <c r="AS63" i="4"/>
  <c r="T104" i="4"/>
  <c r="AA104" i="4"/>
  <c r="BW62" i="4"/>
  <c r="BV62" i="4"/>
  <c r="BU62" i="4"/>
  <c r="BT63" i="4"/>
  <c r="BK63" i="4"/>
  <c r="BO63" i="4"/>
  <c r="BM63" i="4"/>
  <c r="BJ63" i="4"/>
  <c r="BL63" i="4"/>
  <c r="BN63" i="4"/>
  <c r="AG64" i="4"/>
  <c r="AH64" i="4"/>
  <c r="AF64" i="4"/>
  <c r="AI64" i="4"/>
  <c r="AK64" i="4"/>
  <c r="AJ64" i="4"/>
  <c r="AQ63" i="4"/>
  <c r="BH68" i="4"/>
  <c r="BF68" i="4"/>
  <c r="BG68" i="4"/>
  <c r="AW69" i="4"/>
  <c r="AY69" i="4"/>
  <c r="AV69" i="4"/>
  <c r="AZ69" i="4"/>
  <c r="AX69" i="4"/>
  <c r="AU69" i="4"/>
  <c r="AD103" i="4"/>
  <c r="AB103" i="4"/>
  <c r="AC103" i="4"/>
  <c r="P105" i="4"/>
  <c r="Q104" i="4"/>
  <c r="R104" i="4"/>
  <c r="S104" i="4"/>
  <c r="U104" i="4"/>
  <c r="V104" i="4"/>
  <c r="BW63" i="4" l="1"/>
  <c r="T105" i="4"/>
  <c r="AA105" i="4"/>
  <c r="BU63" i="4"/>
  <c r="BV63" i="4"/>
  <c r="BM64" i="4"/>
  <c r="BT64" i="4"/>
  <c r="BJ64" i="4"/>
  <c r="BN64" i="4"/>
  <c r="BL64" i="4"/>
  <c r="BO64" i="4"/>
  <c r="BK64" i="4"/>
  <c r="AQ64" i="4"/>
  <c r="AS64" i="4"/>
  <c r="AR64" i="4"/>
  <c r="AI65" i="4"/>
  <c r="AJ65" i="4"/>
  <c r="AH65" i="4"/>
  <c r="AG65" i="4"/>
  <c r="AK65" i="4"/>
  <c r="AF65" i="4"/>
  <c r="BF69" i="4"/>
  <c r="BG69" i="4"/>
  <c r="BH69" i="4"/>
  <c r="AY70" i="4"/>
  <c r="AV70" i="4"/>
  <c r="AU70" i="4"/>
  <c r="AZ70" i="4"/>
  <c r="AW70" i="4"/>
  <c r="AX70" i="4"/>
  <c r="AC104" i="4"/>
  <c r="AD104" i="4"/>
  <c r="AB104" i="4"/>
  <c r="S105" i="4"/>
  <c r="U105" i="4"/>
  <c r="P106" i="4"/>
  <c r="R105" i="4"/>
  <c r="Q105" i="4"/>
  <c r="V105" i="4"/>
  <c r="AQ65" i="4" l="1"/>
  <c r="T106" i="4"/>
  <c r="AA106" i="4"/>
  <c r="BU64" i="4"/>
  <c r="BM65" i="4"/>
  <c r="BT65" i="4"/>
  <c r="BO65" i="4"/>
  <c r="BJ65" i="4"/>
  <c r="BK65" i="4"/>
  <c r="BL65" i="4"/>
  <c r="BN65" i="4"/>
  <c r="AR65" i="4"/>
  <c r="AI66" i="4"/>
  <c r="AJ66" i="4"/>
  <c r="AG66" i="4"/>
  <c r="AK66" i="4"/>
  <c r="AH66" i="4"/>
  <c r="AF66" i="4"/>
  <c r="AS65" i="4"/>
  <c r="BH70" i="4"/>
  <c r="BG70" i="4"/>
  <c r="BF70" i="4"/>
  <c r="AX71" i="4"/>
  <c r="AY71" i="4"/>
  <c r="AZ71" i="4"/>
  <c r="AU71" i="4"/>
  <c r="AW71" i="4"/>
  <c r="AV71" i="4"/>
  <c r="BV64" i="4"/>
  <c r="BW64" i="4"/>
  <c r="AB105" i="4"/>
  <c r="AC105" i="4"/>
  <c r="Q106" i="4"/>
  <c r="R106" i="4"/>
  <c r="V106" i="4"/>
  <c r="P107" i="4"/>
  <c r="S106" i="4"/>
  <c r="U106" i="4"/>
  <c r="AD105" i="4"/>
  <c r="T107" i="4" l="1"/>
  <c r="AA107" i="4"/>
  <c r="AQ66" i="4"/>
  <c r="AS66" i="4"/>
  <c r="BO66" i="4"/>
  <c r="BT66" i="4"/>
  <c r="BN66" i="4"/>
  <c r="BM66" i="4"/>
  <c r="BK66" i="4"/>
  <c r="BL66" i="4"/>
  <c r="BJ66" i="4"/>
  <c r="BG71" i="4"/>
  <c r="BH71" i="4"/>
  <c r="AR66" i="4"/>
  <c r="AI67" i="4"/>
  <c r="AF67" i="4"/>
  <c r="AH67" i="4"/>
  <c r="AK67" i="4"/>
  <c r="AJ67" i="4"/>
  <c r="AG67" i="4"/>
  <c r="BF71" i="4"/>
  <c r="AX72" i="4"/>
  <c r="AY72" i="4"/>
  <c r="AV72" i="4"/>
  <c r="AU72" i="4"/>
  <c r="AW72" i="4"/>
  <c r="AZ72" i="4"/>
  <c r="BV65" i="4"/>
  <c r="BW65" i="4"/>
  <c r="BU65" i="4"/>
  <c r="AD106" i="4"/>
  <c r="Q107" i="4"/>
  <c r="S107" i="4"/>
  <c r="U107" i="4"/>
  <c r="R107" i="4"/>
  <c r="V107" i="4"/>
  <c r="P108" i="4"/>
  <c r="AC106" i="4"/>
  <c r="AB106" i="4"/>
  <c r="BU66" i="4" l="1"/>
  <c r="T108" i="4"/>
  <c r="AA108" i="4"/>
  <c r="BT67" i="4"/>
  <c r="BO67" i="4"/>
  <c r="BM67" i="4"/>
  <c r="BL67" i="4"/>
  <c r="BN67" i="4"/>
  <c r="BK67" i="4"/>
  <c r="BJ67" i="4"/>
  <c r="BF72" i="4"/>
  <c r="AR67" i="4"/>
  <c r="AS67" i="4"/>
  <c r="AQ67" i="4"/>
  <c r="AI68" i="4"/>
  <c r="AF68" i="4"/>
  <c r="AJ68" i="4"/>
  <c r="AK68" i="4"/>
  <c r="AH68" i="4"/>
  <c r="AG68" i="4"/>
  <c r="BH72" i="4"/>
  <c r="BG72" i="4"/>
  <c r="AY73" i="4"/>
  <c r="AW73" i="4"/>
  <c r="AX73" i="4"/>
  <c r="AU73" i="4"/>
  <c r="AZ73" i="4"/>
  <c r="AV73" i="4"/>
  <c r="BW66" i="4"/>
  <c r="BV66" i="4"/>
  <c r="AD107" i="4"/>
  <c r="Q108" i="4"/>
  <c r="R108" i="4"/>
  <c r="S108" i="4"/>
  <c r="V108" i="4"/>
  <c r="P109" i="4"/>
  <c r="U108" i="4"/>
  <c r="AC107" i="4"/>
  <c r="AB107" i="4"/>
  <c r="BV67" i="4" l="1"/>
  <c r="T109" i="4"/>
  <c r="AA109" i="4"/>
  <c r="BO68" i="4"/>
  <c r="BL68" i="4"/>
  <c r="BT68" i="4"/>
  <c r="BM68" i="4"/>
  <c r="BJ68" i="4"/>
  <c r="BN68" i="4"/>
  <c r="BK68" i="4"/>
  <c r="BF73" i="4"/>
  <c r="BG73" i="4"/>
  <c r="AQ68" i="4"/>
  <c r="AF69" i="4"/>
  <c r="AK69" i="4"/>
  <c r="AG69" i="4"/>
  <c r="AI69" i="4"/>
  <c r="AJ69" i="4"/>
  <c r="AH69" i="4"/>
  <c r="AR68" i="4"/>
  <c r="AS68" i="4"/>
  <c r="BH73" i="4"/>
  <c r="AX74" i="4"/>
  <c r="AW74" i="4"/>
  <c r="AY74" i="4"/>
  <c r="AU74" i="4"/>
  <c r="AV74" i="4"/>
  <c r="AZ74" i="4"/>
  <c r="BU67" i="4"/>
  <c r="BW67" i="4"/>
  <c r="AD108" i="4"/>
  <c r="R109" i="4"/>
  <c r="S109" i="4"/>
  <c r="U109" i="4"/>
  <c r="P110" i="4"/>
  <c r="V109" i="4"/>
  <c r="Q109" i="4"/>
  <c r="AC108" i="4"/>
  <c r="AB108" i="4"/>
  <c r="T110" i="4" l="1"/>
  <c r="AA110" i="4"/>
  <c r="AS69" i="4"/>
  <c r="BO69" i="4"/>
  <c r="BT69" i="4"/>
  <c r="BJ69" i="4"/>
  <c r="BN69" i="4"/>
  <c r="BL69" i="4"/>
  <c r="BK69" i="4"/>
  <c r="BM69" i="4"/>
  <c r="AR69" i="4"/>
  <c r="AQ69" i="4"/>
  <c r="AK70" i="4"/>
  <c r="AG70" i="4"/>
  <c r="AI70" i="4"/>
  <c r="AJ70" i="4"/>
  <c r="AH70" i="4"/>
  <c r="AF70" i="4"/>
  <c r="BG74" i="4"/>
  <c r="BF74" i="4"/>
  <c r="BH74" i="4"/>
  <c r="AX75" i="4"/>
  <c r="AZ75" i="4"/>
  <c r="AW75" i="4"/>
  <c r="AU75" i="4"/>
  <c r="AV75" i="4"/>
  <c r="AY75" i="4"/>
  <c r="BV68" i="4"/>
  <c r="BU68" i="4"/>
  <c r="BW68" i="4"/>
  <c r="AB109" i="4"/>
  <c r="Q110" i="4"/>
  <c r="S110" i="4"/>
  <c r="U110" i="4"/>
  <c r="P111" i="4"/>
  <c r="R110" i="4"/>
  <c r="V110" i="4"/>
  <c r="AD109" i="4"/>
  <c r="AC109" i="4"/>
  <c r="T111" i="4" l="1"/>
  <c r="AA111" i="4"/>
  <c r="BW69" i="4"/>
  <c r="BV69" i="4"/>
  <c r="BN70" i="4"/>
  <c r="BL70" i="4"/>
  <c r="BO70" i="4"/>
  <c r="BK70" i="4"/>
  <c r="BM70" i="4"/>
  <c r="BT70" i="4"/>
  <c r="BJ70" i="4"/>
  <c r="AR70" i="4"/>
  <c r="AQ70" i="4"/>
  <c r="AS70" i="4"/>
  <c r="AF71" i="4"/>
  <c r="AK71" i="4"/>
  <c r="AI71" i="4"/>
  <c r="AH71" i="4"/>
  <c r="AJ71" i="4"/>
  <c r="AG71" i="4"/>
  <c r="BG75" i="4"/>
  <c r="BF75" i="4"/>
  <c r="BH75" i="4"/>
  <c r="AZ76" i="4"/>
  <c r="AW76" i="4"/>
  <c r="AX76" i="4"/>
  <c r="AV76" i="4"/>
  <c r="AY76" i="4"/>
  <c r="AU76" i="4"/>
  <c r="BU69" i="4"/>
  <c r="AC110" i="4"/>
  <c r="P112" i="4"/>
  <c r="Q111" i="4"/>
  <c r="S111" i="4"/>
  <c r="U111" i="4"/>
  <c r="R111" i="4"/>
  <c r="V111" i="4"/>
  <c r="AD110" i="4"/>
  <c r="AB110" i="4"/>
  <c r="BU70" i="4" l="1"/>
  <c r="BW70" i="4"/>
  <c r="T112" i="4"/>
  <c r="AA112" i="4"/>
  <c r="BN71" i="4"/>
  <c r="BL71" i="4"/>
  <c r="BO71" i="4"/>
  <c r="BT71" i="4"/>
  <c r="BM71" i="4"/>
  <c r="BK71" i="4"/>
  <c r="BJ71" i="4"/>
  <c r="AR71" i="4"/>
  <c r="AQ71" i="4"/>
  <c r="AI72" i="4"/>
  <c r="AG72" i="4"/>
  <c r="AF72" i="4"/>
  <c r="AJ72" i="4"/>
  <c r="AH72" i="4"/>
  <c r="AK72" i="4"/>
  <c r="AS71" i="4"/>
  <c r="BF76" i="4"/>
  <c r="BG76" i="4"/>
  <c r="BH76" i="4"/>
  <c r="AZ77" i="4"/>
  <c r="AX77" i="4"/>
  <c r="AV77" i="4"/>
  <c r="AW77" i="4"/>
  <c r="AY77" i="4"/>
  <c r="AU77" i="4"/>
  <c r="BV70" i="4"/>
  <c r="AC111" i="4"/>
  <c r="AD111" i="4"/>
  <c r="AB111" i="4"/>
  <c r="P113" i="4"/>
  <c r="R112" i="4"/>
  <c r="S112" i="4"/>
  <c r="V112" i="4"/>
  <c r="U112" i="4"/>
  <c r="Q112" i="4"/>
  <c r="BW71" i="4" l="1"/>
  <c r="T113" i="4"/>
  <c r="AA113" i="4"/>
  <c r="BU71" i="4"/>
  <c r="BV71" i="4"/>
  <c r="BN72" i="4"/>
  <c r="BL72" i="4"/>
  <c r="BM72" i="4"/>
  <c r="BT72" i="4"/>
  <c r="BK72" i="4"/>
  <c r="BO72" i="4"/>
  <c r="BJ72" i="4"/>
  <c r="AS72" i="4"/>
  <c r="AR72" i="4"/>
  <c r="AQ72" i="4"/>
  <c r="AF73" i="4"/>
  <c r="AJ73" i="4"/>
  <c r="AI73" i="4"/>
  <c r="AH73" i="4"/>
  <c r="AK73" i="4"/>
  <c r="AG73" i="4"/>
  <c r="BF77" i="4"/>
  <c r="BH77" i="4"/>
  <c r="BG77" i="4"/>
  <c r="AW78" i="4"/>
  <c r="AZ78" i="4"/>
  <c r="AY78" i="4"/>
  <c r="AV78" i="4"/>
  <c r="AX78" i="4"/>
  <c r="AU78" i="4"/>
  <c r="AB112" i="4"/>
  <c r="AD112" i="4"/>
  <c r="AC112" i="4"/>
  <c r="Q113" i="4"/>
  <c r="S113" i="4"/>
  <c r="V113" i="4"/>
  <c r="U113" i="4"/>
  <c r="P114" i="4"/>
  <c r="R113" i="4"/>
  <c r="BU72" i="4" l="1"/>
  <c r="T114" i="4"/>
  <c r="AA114" i="4"/>
  <c r="BV72" i="4"/>
  <c r="BN73" i="4"/>
  <c r="BK73" i="4"/>
  <c r="BO73" i="4"/>
  <c r="BT73" i="4"/>
  <c r="BM73" i="4"/>
  <c r="BJ73" i="4"/>
  <c r="BL73" i="4"/>
  <c r="AR73" i="4"/>
  <c r="AS73" i="4"/>
  <c r="AQ73" i="4"/>
  <c r="AG74" i="4"/>
  <c r="AK74" i="4"/>
  <c r="AI74" i="4"/>
  <c r="AJ74" i="4"/>
  <c r="AF74" i="4"/>
  <c r="AH74" i="4"/>
  <c r="BF78" i="4"/>
  <c r="BG78" i="4"/>
  <c r="BH78" i="4"/>
  <c r="AZ79" i="4"/>
  <c r="AW79" i="4"/>
  <c r="AY79" i="4"/>
  <c r="AV79" i="4"/>
  <c r="AU79" i="4"/>
  <c r="AX79" i="4"/>
  <c r="BW72" i="4"/>
  <c r="AC113" i="4"/>
  <c r="P115" i="4"/>
  <c r="R114" i="4"/>
  <c r="Q114" i="4"/>
  <c r="S114" i="4"/>
  <c r="U114" i="4"/>
  <c r="V114" i="4"/>
  <c r="AD113" i="4"/>
  <c r="AB113" i="4"/>
  <c r="T115" i="4" l="1"/>
  <c r="AA115" i="4"/>
  <c r="BM74" i="4"/>
  <c r="BN74" i="4"/>
  <c r="BL74" i="4"/>
  <c r="BO74" i="4"/>
  <c r="BT74" i="4"/>
  <c r="BK74" i="4"/>
  <c r="BJ74" i="4"/>
  <c r="AS74" i="4"/>
  <c r="AQ74" i="4"/>
  <c r="AR74" i="4"/>
  <c r="AK75" i="4"/>
  <c r="AI75" i="4"/>
  <c r="AG75" i="4"/>
  <c r="AJ75" i="4"/>
  <c r="AF75" i="4"/>
  <c r="AH75" i="4"/>
  <c r="BF79" i="4"/>
  <c r="BG79" i="4"/>
  <c r="BH79" i="4"/>
  <c r="AZ80" i="4"/>
  <c r="AW80" i="4"/>
  <c r="AY80" i="4"/>
  <c r="AV80" i="4"/>
  <c r="AX80" i="4"/>
  <c r="AU80" i="4"/>
  <c r="BV73" i="4"/>
  <c r="BW73" i="4"/>
  <c r="BU73" i="4"/>
  <c r="AD114" i="4"/>
  <c r="AB114" i="4"/>
  <c r="AC114" i="4"/>
  <c r="Q115" i="4"/>
  <c r="S115" i="4"/>
  <c r="U115" i="4"/>
  <c r="R115" i="4"/>
  <c r="V115" i="4"/>
  <c r="P116" i="4"/>
  <c r="BU74" i="4" l="1"/>
  <c r="BF80" i="4"/>
  <c r="T116" i="4"/>
  <c r="AA116" i="4"/>
  <c r="AS75" i="4"/>
  <c r="AQ75" i="4"/>
  <c r="BW74" i="4"/>
  <c r="BM75" i="4"/>
  <c r="BT75" i="4"/>
  <c r="BK75" i="4"/>
  <c r="BN75" i="4"/>
  <c r="BJ75" i="4"/>
  <c r="BO75" i="4"/>
  <c r="BL75" i="4"/>
  <c r="BV74" i="4"/>
  <c r="AR75" i="4"/>
  <c r="AJ76" i="4"/>
  <c r="AG76" i="4"/>
  <c r="AK76" i="4"/>
  <c r="AI76" i="4"/>
  <c r="AF76" i="4"/>
  <c r="AH76" i="4"/>
  <c r="BG80" i="4"/>
  <c r="BH80" i="4"/>
  <c r="AW81" i="4"/>
  <c r="AZ81" i="4"/>
  <c r="AV81" i="4"/>
  <c r="AX81" i="4"/>
  <c r="AY81" i="4"/>
  <c r="AU81" i="4"/>
  <c r="P117" i="4"/>
  <c r="Q116" i="4"/>
  <c r="R116" i="4"/>
  <c r="S116" i="4"/>
  <c r="V116" i="4"/>
  <c r="U116" i="4"/>
  <c r="AC115" i="4"/>
  <c r="AD115" i="4"/>
  <c r="AB115" i="4"/>
  <c r="T117" i="4" l="1"/>
  <c r="AA117" i="4"/>
  <c r="AS76" i="4"/>
  <c r="AQ76" i="4"/>
  <c r="BM76" i="4"/>
  <c r="BT76" i="4"/>
  <c r="BO76" i="4"/>
  <c r="BL76" i="4"/>
  <c r="BK76" i="4"/>
  <c r="BN76" i="4"/>
  <c r="BJ76" i="4"/>
  <c r="AR76" i="4"/>
  <c r="AH77" i="4"/>
  <c r="AI77" i="4"/>
  <c r="AJ77" i="4"/>
  <c r="AF77" i="4"/>
  <c r="AK77" i="4"/>
  <c r="AG77" i="4"/>
  <c r="BF81" i="4"/>
  <c r="BG81" i="4"/>
  <c r="BH81" i="4"/>
  <c r="AY82" i="4"/>
  <c r="AZ82" i="4"/>
  <c r="AX82" i="4"/>
  <c r="AW82" i="4"/>
  <c r="AV82" i="4"/>
  <c r="AU82" i="4"/>
  <c r="BU75" i="4"/>
  <c r="BW75" i="4"/>
  <c r="BV75" i="4"/>
  <c r="AD116" i="4"/>
  <c r="AC116" i="4"/>
  <c r="AB116" i="4"/>
  <c r="R117" i="4"/>
  <c r="Q117" i="4"/>
  <c r="U117" i="4"/>
  <c r="V117" i="4"/>
  <c r="P118" i="4"/>
  <c r="S117" i="4"/>
  <c r="T118" i="4" l="1"/>
  <c r="AA118" i="4"/>
  <c r="BM77" i="4"/>
  <c r="BT77" i="4"/>
  <c r="BN77" i="4"/>
  <c r="BJ77" i="4"/>
  <c r="BL77" i="4"/>
  <c r="BK77" i="4"/>
  <c r="BO77" i="4"/>
  <c r="BF82" i="4"/>
  <c r="BH82" i="4"/>
  <c r="AR77" i="4"/>
  <c r="AQ77" i="4"/>
  <c r="AK78" i="4"/>
  <c r="AH78" i="4"/>
  <c r="AF78" i="4"/>
  <c r="AG78" i="4"/>
  <c r="AI78" i="4"/>
  <c r="AJ78" i="4"/>
  <c r="AS77" i="4"/>
  <c r="BG82" i="4"/>
  <c r="AY83" i="4"/>
  <c r="AZ83" i="4"/>
  <c r="AV83" i="4"/>
  <c r="AX83" i="4"/>
  <c r="AW83" i="4"/>
  <c r="AU83" i="4"/>
  <c r="BW76" i="4"/>
  <c r="BU76" i="4"/>
  <c r="BV76" i="4"/>
  <c r="AD117" i="4"/>
  <c r="P119" i="4"/>
  <c r="R118" i="4"/>
  <c r="Q118" i="4"/>
  <c r="S118" i="4"/>
  <c r="V118" i="4"/>
  <c r="U118" i="4"/>
  <c r="AB117" i="4"/>
  <c r="AC117" i="4"/>
  <c r="T119" i="4" l="1"/>
  <c r="AA119" i="4"/>
  <c r="BM78" i="4"/>
  <c r="BN78" i="4"/>
  <c r="BJ78" i="4"/>
  <c r="BT78" i="4"/>
  <c r="BO78" i="4"/>
  <c r="BL78" i="4"/>
  <c r="BK78" i="4"/>
  <c r="BH83" i="4"/>
  <c r="AR78" i="4"/>
  <c r="AQ78" i="4"/>
  <c r="AS78" i="4"/>
  <c r="AF79" i="4"/>
  <c r="AK79" i="4"/>
  <c r="AG79" i="4"/>
  <c r="AI79" i="4"/>
  <c r="AH79" i="4"/>
  <c r="AJ79" i="4"/>
  <c r="BG83" i="4"/>
  <c r="BF83" i="4"/>
  <c r="AY84" i="4"/>
  <c r="AZ84" i="4"/>
  <c r="AV84" i="4"/>
  <c r="AX84" i="4"/>
  <c r="AW84" i="4"/>
  <c r="AU84" i="4"/>
  <c r="BV77" i="4"/>
  <c r="BW77" i="4"/>
  <c r="BU77" i="4"/>
  <c r="AD118" i="4"/>
  <c r="AB118" i="4"/>
  <c r="AC118" i="4"/>
  <c r="P120" i="4"/>
  <c r="Q119" i="4"/>
  <c r="R119" i="4"/>
  <c r="V119" i="4"/>
  <c r="S119" i="4"/>
  <c r="U119" i="4"/>
  <c r="BH84" i="4" l="1"/>
  <c r="T120" i="4"/>
  <c r="AA120" i="4"/>
  <c r="BT79" i="4"/>
  <c r="BN79" i="4"/>
  <c r="BJ79" i="4"/>
  <c r="BM79" i="4"/>
  <c r="BO79" i="4"/>
  <c r="BL79" i="4"/>
  <c r="BK79" i="4"/>
  <c r="AS79" i="4"/>
  <c r="AF80" i="4"/>
  <c r="AK80" i="4"/>
  <c r="AG80" i="4"/>
  <c r="AI80" i="4"/>
  <c r="AJ80" i="4"/>
  <c r="AH80" i="4"/>
  <c r="AR79" i="4"/>
  <c r="AQ79" i="4"/>
  <c r="BG84" i="4"/>
  <c r="BF84" i="4"/>
  <c r="AY85" i="4"/>
  <c r="AX85" i="4"/>
  <c r="AZ85" i="4"/>
  <c r="AU85" i="4"/>
  <c r="AW85" i="4"/>
  <c r="AV85" i="4"/>
  <c r="BU78" i="4"/>
  <c r="BW78" i="4"/>
  <c r="BV78" i="4"/>
  <c r="AD119" i="4"/>
  <c r="R120" i="4"/>
  <c r="Q120" i="4"/>
  <c r="S120" i="4"/>
  <c r="U120" i="4"/>
  <c r="P121" i="4"/>
  <c r="V120" i="4"/>
  <c r="AB119" i="4"/>
  <c r="AC119" i="4"/>
  <c r="T121" i="4" l="1"/>
  <c r="AA121" i="4"/>
  <c r="AS80" i="4"/>
  <c r="BV79" i="4"/>
  <c r="BW79" i="4"/>
  <c r="BU79" i="4"/>
  <c r="BO80" i="4"/>
  <c r="BL80" i="4"/>
  <c r="BT80" i="4"/>
  <c r="BJ80" i="4"/>
  <c r="BN80" i="4"/>
  <c r="BM80" i="4"/>
  <c r="BK80" i="4"/>
  <c r="BG85" i="4"/>
  <c r="BH85" i="4"/>
  <c r="AQ80" i="4"/>
  <c r="AR80" i="4"/>
  <c r="AI81" i="4"/>
  <c r="AJ81" i="4"/>
  <c r="AG81" i="4"/>
  <c r="AH81" i="4"/>
  <c r="AK81" i="4"/>
  <c r="AF81" i="4"/>
  <c r="BF85" i="4"/>
  <c r="AX86" i="4"/>
  <c r="AY86" i="4"/>
  <c r="AU86" i="4"/>
  <c r="AZ86" i="4"/>
  <c r="AV86" i="4"/>
  <c r="AW86" i="4"/>
  <c r="R121" i="4"/>
  <c r="Q121" i="4"/>
  <c r="V121" i="4"/>
  <c r="S121" i="4"/>
  <c r="U121" i="4"/>
  <c r="P122" i="4"/>
  <c r="AD120" i="4"/>
  <c r="AB120" i="4"/>
  <c r="AC120" i="4"/>
  <c r="BU80" i="4" l="1"/>
  <c r="T122" i="4"/>
  <c r="AA122" i="4"/>
  <c r="BV80" i="4"/>
  <c r="BW80" i="4"/>
  <c r="BO81" i="4"/>
  <c r="BJ81" i="4"/>
  <c r="BL81" i="4"/>
  <c r="BN81" i="4"/>
  <c r="BM81" i="4"/>
  <c r="BT81" i="4"/>
  <c r="BK81" i="4"/>
  <c r="BH86" i="4"/>
  <c r="BG86" i="4"/>
  <c r="AQ81" i="4"/>
  <c r="AS81" i="4"/>
  <c r="AK82" i="4"/>
  <c r="AI82" i="4"/>
  <c r="AF82" i="4"/>
  <c r="AG82" i="4"/>
  <c r="AH82" i="4"/>
  <c r="AJ82" i="4"/>
  <c r="AR81" i="4"/>
  <c r="BF86" i="4"/>
  <c r="AW87" i="4"/>
  <c r="AX87" i="4"/>
  <c r="AY87" i="4"/>
  <c r="AU87" i="4"/>
  <c r="AZ87" i="4"/>
  <c r="AV87" i="4"/>
  <c r="P123" i="4"/>
  <c r="R122" i="4"/>
  <c r="V122" i="4"/>
  <c r="Q122" i="4"/>
  <c r="U122" i="4"/>
  <c r="S122" i="4"/>
  <c r="AD121" i="4"/>
  <c r="AB121" i="4"/>
  <c r="AC121" i="4"/>
  <c r="T123" i="4" l="1"/>
  <c r="AA123" i="4"/>
  <c r="BW81" i="4"/>
  <c r="BT82" i="4"/>
  <c r="BO82" i="4"/>
  <c r="BK82" i="4"/>
  <c r="BL82" i="4"/>
  <c r="BJ82" i="4"/>
  <c r="BN82" i="4"/>
  <c r="BM82" i="4"/>
  <c r="BG87" i="4"/>
  <c r="BH87" i="4"/>
  <c r="AQ82" i="4"/>
  <c r="AS82" i="4"/>
  <c r="AR82" i="4"/>
  <c r="AG83" i="4"/>
  <c r="AF83" i="4"/>
  <c r="AK83" i="4"/>
  <c r="AI83" i="4"/>
  <c r="AJ83" i="4"/>
  <c r="AH83" i="4"/>
  <c r="BF87" i="4"/>
  <c r="AW88" i="4"/>
  <c r="AX88" i="4"/>
  <c r="AY88" i="4"/>
  <c r="AU88" i="4"/>
  <c r="AV88" i="4"/>
  <c r="AZ88" i="4"/>
  <c r="BU81" i="4"/>
  <c r="BV81" i="4"/>
  <c r="AB122" i="4"/>
  <c r="AD122" i="4"/>
  <c r="AC122" i="4"/>
  <c r="P124" i="4"/>
  <c r="Q123" i="4"/>
  <c r="R123" i="4"/>
  <c r="S123" i="4"/>
  <c r="V123" i="4"/>
  <c r="U123" i="4"/>
  <c r="T124" i="4" l="1"/>
  <c r="AA124" i="4"/>
  <c r="BL83" i="4"/>
  <c r="BT83" i="4"/>
  <c r="BO83" i="4"/>
  <c r="BN83" i="4"/>
  <c r="BM83" i="4"/>
  <c r="BK83" i="4"/>
  <c r="BJ83" i="4"/>
  <c r="AS83" i="4"/>
  <c r="AQ83" i="4"/>
  <c r="AR83" i="4"/>
  <c r="AK84" i="4"/>
  <c r="AI84" i="4"/>
  <c r="AF84" i="4"/>
  <c r="AH84" i="4"/>
  <c r="AG84" i="4"/>
  <c r="AJ84" i="4"/>
  <c r="BG88" i="4"/>
  <c r="BF88" i="4"/>
  <c r="BH88" i="4"/>
  <c r="AZ89" i="4"/>
  <c r="AX89" i="4"/>
  <c r="AV89" i="4"/>
  <c r="AU89" i="4"/>
  <c r="AW89" i="4"/>
  <c r="AY89" i="4"/>
  <c r="BV82" i="4"/>
  <c r="BW82" i="4"/>
  <c r="BU82" i="4"/>
  <c r="AD123" i="4"/>
  <c r="AC123" i="4"/>
  <c r="AB123" i="4"/>
  <c r="R124" i="4"/>
  <c r="Q124" i="4"/>
  <c r="V124" i="4"/>
  <c r="U124" i="4"/>
  <c r="S124" i="4"/>
  <c r="P125" i="4"/>
  <c r="T125" i="4" l="1"/>
  <c r="AA125" i="4"/>
  <c r="BW83" i="4"/>
  <c r="BN84" i="4"/>
  <c r="BL84" i="4"/>
  <c r="BT84" i="4"/>
  <c r="BO84" i="4"/>
  <c r="BK84" i="4"/>
  <c r="BJ84" i="4"/>
  <c r="BM84" i="4"/>
  <c r="AR84" i="4"/>
  <c r="AS84" i="4"/>
  <c r="AQ84" i="4"/>
  <c r="AI85" i="4"/>
  <c r="AJ85" i="4"/>
  <c r="AH85" i="4"/>
  <c r="AK85" i="4"/>
  <c r="AG85" i="4"/>
  <c r="AF85" i="4"/>
  <c r="BH89" i="4"/>
  <c r="BF89" i="4"/>
  <c r="BG89" i="4"/>
  <c r="AW90" i="4"/>
  <c r="AX90" i="4"/>
  <c r="AU90" i="4"/>
  <c r="AZ90" i="4"/>
  <c r="AV90" i="4"/>
  <c r="AY90" i="4"/>
  <c r="BV83" i="4"/>
  <c r="BU83" i="4"/>
  <c r="AD124" i="4"/>
  <c r="AC124" i="4"/>
  <c r="R125" i="4"/>
  <c r="Q125" i="4"/>
  <c r="V125" i="4"/>
  <c r="U125" i="4"/>
  <c r="P126" i="4"/>
  <c r="S125" i="4"/>
  <c r="AB124" i="4"/>
  <c r="BW84" i="4" l="1"/>
  <c r="BU84" i="4"/>
  <c r="T126" i="4"/>
  <c r="AA126" i="4"/>
  <c r="BV84" i="4"/>
  <c r="BN85" i="4"/>
  <c r="BL85" i="4"/>
  <c r="BO85" i="4"/>
  <c r="BT85" i="4"/>
  <c r="BK85" i="4"/>
  <c r="BM85" i="4"/>
  <c r="BJ85" i="4"/>
  <c r="AQ85" i="4"/>
  <c r="AR85" i="4"/>
  <c r="AS85" i="4"/>
  <c r="AF86" i="4"/>
  <c r="AI86" i="4"/>
  <c r="AG86" i="4"/>
  <c r="AK86" i="4"/>
  <c r="AJ86" i="4"/>
  <c r="AH86" i="4"/>
  <c r="BG90" i="4"/>
  <c r="BF90" i="4"/>
  <c r="BH90" i="4"/>
  <c r="AZ91" i="4"/>
  <c r="AW91" i="4"/>
  <c r="AX91" i="4"/>
  <c r="AU91" i="4"/>
  <c r="AY91" i="4"/>
  <c r="AV91" i="4"/>
  <c r="P127" i="4"/>
  <c r="R126" i="4"/>
  <c r="S126" i="4"/>
  <c r="U126" i="4"/>
  <c r="Q126" i="4"/>
  <c r="V126" i="4"/>
  <c r="AD125" i="4"/>
  <c r="AB125" i="4"/>
  <c r="AC125" i="4"/>
  <c r="T127" i="4" l="1"/>
  <c r="AA127" i="4"/>
  <c r="BN86" i="4"/>
  <c r="BK86" i="4"/>
  <c r="BM86" i="4"/>
  <c r="BO86" i="4"/>
  <c r="BT86" i="4"/>
  <c r="BL86" i="4"/>
  <c r="BJ86" i="4"/>
  <c r="AS86" i="4"/>
  <c r="AR86" i="4"/>
  <c r="AQ86" i="4"/>
  <c r="AJ87" i="4"/>
  <c r="AH87" i="4"/>
  <c r="AF87" i="4"/>
  <c r="AK87" i="4"/>
  <c r="AG87" i="4"/>
  <c r="AI87" i="4"/>
  <c r="BF91" i="4"/>
  <c r="BH91" i="4"/>
  <c r="BG91" i="4"/>
  <c r="AZ92" i="4"/>
  <c r="AW92" i="4"/>
  <c r="AV92" i="4"/>
  <c r="AY92" i="4"/>
  <c r="AX92" i="4"/>
  <c r="AU92" i="4"/>
  <c r="BW85" i="4"/>
  <c r="BU85" i="4"/>
  <c r="BV85" i="4"/>
  <c r="AB126" i="4"/>
  <c r="AC126" i="4"/>
  <c r="AD126" i="4"/>
  <c r="P128" i="4"/>
  <c r="Q127" i="4"/>
  <c r="S127" i="4"/>
  <c r="V127" i="4"/>
  <c r="U127" i="4"/>
  <c r="R127" i="4"/>
  <c r="T128" i="4" l="1"/>
  <c r="AA128" i="4"/>
  <c r="BN87" i="4"/>
  <c r="BO87" i="4"/>
  <c r="BT87" i="4"/>
  <c r="BL87" i="4"/>
  <c r="BK87" i="4"/>
  <c r="BM87" i="4"/>
  <c r="BJ87" i="4"/>
  <c r="AQ87" i="4"/>
  <c r="AS87" i="4"/>
  <c r="AR87" i="4"/>
  <c r="AG88" i="4"/>
  <c r="AK88" i="4"/>
  <c r="AJ88" i="4"/>
  <c r="AF88" i="4"/>
  <c r="AI88" i="4"/>
  <c r="AH88" i="4"/>
  <c r="BF92" i="4"/>
  <c r="BG92" i="4"/>
  <c r="BH92" i="4"/>
  <c r="AW93" i="4"/>
  <c r="AZ93" i="4"/>
  <c r="AV93" i="4"/>
  <c r="AX93" i="4"/>
  <c r="AY93" i="4"/>
  <c r="AU93" i="4"/>
  <c r="BU86" i="4"/>
  <c r="BV86" i="4"/>
  <c r="BW86" i="4"/>
  <c r="AC127" i="4"/>
  <c r="AD127" i="4"/>
  <c r="AB127" i="4"/>
  <c r="P129" i="4"/>
  <c r="R128" i="4"/>
  <c r="S128" i="4"/>
  <c r="U128" i="4"/>
  <c r="Q128" i="4"/>
  <c r="V128" i="4"/>
  <c r="BW87" i="4" l="1"/>
  <c r="T129" i="4"/>
  <c r="AA129" i="4"/>
  <c r="BU87" i="4"/>
  <c r="BM88" i="4"/>
  <c r="BN88" i="4"/>
  <c r="BO88" i="4"/>
  <c r="BK88" i="4"/>
  <c r="BL88" i="4"/>
  <c r="BT88" i="4"/>
  <c r="BJ88" i="4"/>
  <c r="AS88" i="4"/>
  <c r="AQ88" i="4"/>
  <c r="AR88" i="4"/>
  <c r="AI89" i="4"/>
  <c r="AJ89" i="4"/>
  <c r="AG89" i="4"/>
  <c r="AK89" i="4"/>
  <c r="AH89" i="4"/>
  <c r="AF89" i="4"/>
  <c r="BF93" i="4"/>
  <c r="BG93" i="4"/>
  <c r="BH93" i="4"/>
  <c r="AY94" i="4"/>
  <c r="AZ94" i="4"/>
  <c r="AX94" i="4"/>
  <c r="AV94" i="4"/>
  <c r="AW94" i="4"/>
  <c r="AU94" i="4"/>
  <c r="BV87" i="4"/>
  <c r="AB128" i="4"/>
  <c r="AD128" i="4"/>
  <c r="P130" i="4"/>
  <c r="Q129" i="4"/>
  <c r="R129" i="4"/>
  <c r="S129" i="4"/>
  <c r="V129" i="4"/>
  <c r="U129" i="4"/>
  <c r="AC128" i="4"/>
  <c r="BV88" i="4" l="1"/>
  <c r="BF94" i="4"/>
  <c r="BH94" i="4"/>
  <c r="T130" i="4"/>
  <c r="AA130" i="4"/>
  <c r="AQ89" i="4"/>
  <c r="AS89" i="4"/>
  <c r="BU88" i="4"/>
  <c r="BW88" i="4"/>
  <c r="BM89" i="4"/>
  <c r="BT89" i="4"/>
  <c r="BL89" i="4"/>
  <c r="BO89" i="4"/>
  <c r="BK89" i="4"/>
  <c r="BN89" i="4"/>
  <c r="BJ89" i="4"/>
  <c r="AK90" i="4"/>
  <c r="AJ90" i="4"/>
  <c r="AF90" i="4"/>
  <c r="AH90" i="4"/>
  <c r="AI90" i="4"/>
  <c r="AG90" i="4"/>
  <c r="AR89" i="4"/>
  <c r="BG94" i="4"/>
  <c r="AZ95" i="4"/>
  <c r="AY95" i="4"/>
  <c r="AX95" i="4"/>
  <c r="AW95" i="4"/>
  <c r="AV95" i="4"/>
  <c r="AU95" i="4"/>
  <c r="AD129" i="4"/>
  <c r="AC129" i="4"/>
  <c r="AB129" i="4"/>
  <c r="R130" i="4"/>
  <c r="Q130" i="4"/>
  <c r="S130" i="4"/>
  <c r="V130" i="4"/>
  <c r="U130" i="4"/>
  <c r="P131" i="4"/>
  <c r="T131" i="4" l="1"/>
  <c r="AA131" i="4"/>
  <c r="AR90" i="4"/>
  <c r="BM90" i="4"/>
  <c r="BL90" i="4"/>
  <c r="BK90" i="4"/>
  <c r="BJ90" i="4"/>
  <c r="BT90" i="4"/>
  <c r="BO90" i="4"/>
  <c r="BN90" i="4"/>
  <c r="BG95" i="4"/>
  <c r="BH95" i="4"/>
  <c r="AS90" i="4"/>
  <c r="AQ90" i="4"/>
  <c r="AG91" i="4"/>
  <c r="AH91" i="4"/>
  <c r="AI91" i="4"/>
  <c r="AJ91" i="4"/>
  <c r="AF91" i="4"/>
  <c r="AK91" i="4"/>
  <c r="BF95" i="4"/>
  <c r="AZ96" i="4"/>
  <c r="AV96" i="4"/>
  <c r="AY96" i="4"/>
  <c r="AX96" i="4"/>
  <c r="AU96" i="4"/>
  <c r="AW96" i="4"/>
  <c r="BU89" i="4"/>
  <c r="BW89" i="4"/>
  <c r="BV89" i="4"/>
  <c r="AB130" i="4"/>
  <c r="AD130" i="4"/>
  <c r="AC130" i="4"/>
  <c r="P132" i="4"/>
  <c r="R131" i="4"/>
  <c r="Q131" i="4"/>
  <c r="S131" i="4"/>
  <c r="U131" i="4"/>
  <c r="V131" i="4"/>
  <c r="T132" i="4" l="1"/>
  <c r="AA132" i="4"/>
  <c r="BV90" i="4"/>
  <c r="BT91" i="4"/>
  <c r="BM91" i="4"/>
  <c r="BK91" i="4"/>
  <c r="BJ91" i="4"/>
  <c r="BL91" i="4"/>
  <c r="BO91" i="4"/>
  <c r="BN91" i="4"/>
  <c r="BH96" i="4"/>
  <c r="AQ91" i="4"/>
  <c r="AR91" i="4"/>
  <c r="AG92" i="4"/>
  <c r="AJ92" i="4"/>
  <c r="AF92" i="4"/>
  <c r="AK92" i="4"/>
  <c r="AI92" i="4"/>
  <c r="AH92" i="4"/>
  <c r="AS91" i="4"/>
  <c r="BG96" i="4"/>
  <c r="BF96" i="4"/>
  <c r="AY97" i="4"/>
  <c r="AV97" i="4"/>
  <c r="AX97" i="4"/>
  <c r="AU97" i="4"/>
  <c r="AZ97" i="4"/>
  <c r="AW97" i="4"/>
  <c r="BW90" i="4"/>
  <c r="BU90" i="4"/>
  <c r="AB131" i="4"/>
  <c r="AC131" i="4"/>
  <c r="Q132" i="4"/>
  <c r="S132" i="4"/>
  <c r="V132" i="4"/>
  <c r="R132" i="4"/>
  <c r="U132" i="4"/>
  <c r="P133" i="4"/>
  <c r="AD131" i="4"/>
  <c r="T133" i="4" l="1"/>
  <c r="AA133" i="4"/>
  <c r="BW91" i="4"/>
  <c r="BO92" i="4"/>
  <c r="BL92" i="4"/>
  <c r="BT92" i="4"/>
  <c r="BM92" i="4"/>
  <c r="BN92" i="4"/>
  <c r="BK92" i="4"/>
  <c r="BJ92" i="4"/>
  <c r="BF97" i="4"/>
  <c r="AQ92" i="4"/>
  <c r="AS92" i="4"/>
  <c r="AR92" i="4"/>
  <c r="AG93" i="4"/>
  <c r="AK93" i="4"/>
  <c r="AJ93" i="4"/>
  <c r="AH93" i="4"/>
  <c r="AF93" i="4"/>
  <c r="AI93" i="4"/>
  <c r="BH97" i="4"/>
  <c r="BG97" i="4"/>
  <c r="AX98" i="4"/>
  <c r="AY98" i="4"/>
  <c r="AU98" i="4"/>
  <c r="AW98" i="4"/>
  <c r="AV98" i="4"/>
  <c r="AZ98" i="4"/>
  <c r="BU91" i="4"/>
  <c r="BV91" i="4"/>
  <c r="P134" i="4"/>
  <c r="Q133" i="4"/>
  <c r="S133" i="4"/>
  <c r="V133" i="4"/>
  <c r="U133" i="4"/>
  <c r="R133" i="4"/>
  <c r="AC132" i="4"/>
  <c r="AD132" i="4"/>
  <c r="AB132" i="4"/>
  <c r="BV92" i="4" l="1"/>
  <c r="T134" i="4"/>
  <c r="AA134" i="4"/>
  <c r="BW92" i="4"/>
  <c r="BO93" i="4"/>
  <c r="BJ93" i="4"/>
  <c r="BN93" i="4"/>
  <c r="BM93" i="4"/>
  <c r="BL93" i="4"/>
  <c r="BT93" i="4"/>
  <c r="BK93" i="4"/>
  <c r="AS93" i="4"/>
  <c r="AQ93" i="4"/>
  <c r="AR93" i="4"/>
  <c r="AH94" i="4"/>
  <c r="AI94" i="4"/>
  <c r="AF94" i="4"/>
  <c r="AG94" i="4"/>
  <c r="AK94" i="4"/>
  <c r="AJ94" i="4"/>
  <c r="BG98" i="4"/>
  <c r="BH98" i="4"/>
  <c r="BF98" i="4"/>
  <c r="AY99" i="4"/>
  <c r="AW99" i="4"/>
  <c r="AZ99" i="4"/>
  <c r="AV99" i="4"/>
  <c r="AU99" i="4"/>
  <c r="AX99" i="4"/>
  <c r="BU92" i="4"/>
  <c r="AD133" i="4"/>
  <c r="AC133" i="4"/>
  <c r="AB133" i="4"/>
  <c r="R134" i="4"/>
  <c r="Q134" i="4"/>
  <c r="S134" i="4"/>
  <c r="V134" i="4"/>
  <c r="U134" i="4"/>
  <c r="P135" i="4"/>
  <c r="T135" i="4" l="1"/>
  <c r="AA135" i="4"/>
  <c r="BW93" i="4"/>
  <c r="BK94" i="4"/>
  <c r="BN94" i="4"/>
  <c r="BM94" i="4"/>
  <c r="BL94" i="4"/>
  <c r="BO94" i="4"/>
  <c r="BJ94" i="4"/>
  <c r="BT94" i="4"/>
  <c r="AQ94" i="4"/>
  <c r="AI95" i="4"/>
  <c r="AF95" i="4"/>
  <c r="AG95" i="4"/>
  <c r="AK95" i="4"/>
  <c r="AH95" i="4"/>
  <c r="AJ95" i="4"/>
  <c r="AR94" i="4"/>
  <c r="AS94" i="4"/>
  <c r="BF99" i="4"/>
  <c r="BG99" i="4"/>
  <c r="BH99" i="4"/>
  <c r="AX100" i="4"/>
  <c r="AY100" i="4"/>
  <c r="AU100" i="4"/>
  <c r="AW100" i="4"/>
  <c r="AV100" i="4"/>
  <c r="AZ100" i="4"/>
  <c r="BU93" i="4"/>
  <c r="BV93" i="4"/>
  <c r="AC134" i="4"/>
  <c r="V135" i="4"/>
  <c r="P136" i="4"/>
  <c r="U135" i="4"/>
  <c r="S135" i="4"/>
  <c r="R135" i="4"/>
  <c r="Q135" i="4"/>
  <c r="AB134" i="4"/>
  <c r="AD134" i="4"/>
  <c r="T136" i="4" l="1"/>
  <c r="AA136" i="4"/>
  <c r="BU94" i="4"/>
  <c r="BO95" i="4"/>
  <c r="BT95" i="4"/>
  <c r="BM95" i="4"/>
  <c r="BL95" i="4"/>
  <c r="BJ95" i="4"/>
  <c r="BN95" i="4"/>
  <c r="BK95" i="4"/>
  <c r="AS95" i="4"/>
  <c r="AR95" i="4"/>
  <c r="AQ95" i="4"/>
  <c r="AF96" i="4"/>
  <c r="AG96" i="4"/>
  <c r="AH96" i="4"/>
  <c r="AI96" i="4"/>
  <c r="AJ96" i="4"/>
  <c r="AK96" i="4"/>
  <c r="BH100" i="4"/>
  <c r="BG100" i="4"/>
  <c r="BF100" i="4"/>
  <c r="AZ101" i="4"/>
  <c r="AX101" i="4"/>
  <c r="AW101" i="4"/>
  <c r="AV101" i="4"/>
  <c r="AY101" i="4"/>
  <c r="AU101" i="4"/>
  <c r="BW94" i="4"/>
  <c r="BV94" i="4"/>
  <c r="AB135" i="4"/>
  <c r="AD135" i="4"/>
  <c r="R136" i="4"/>
  <c r="S136" i="4"/>
  <c r="U136" i="4"/>
  <c r="V136" i="4"/>
  <c r="Q136" i="4"/>
  <c r="P137" i="4"/>
  <c r="AC135" i="4"/>
  <c r="BV95" i="4" l="1"/>
  <c r="BW95" i="4"/>
  <c r="T137" i="4"/>
  <c r="AA137" i="4"/>
  <c r="AB136" i="4"/>
  <c r="BN96" i="4"/>
  <c r="BO96" i="4"/>
  <c r="BL96" i="4"/>
  <c r="BT96" i="4"/>
  <c r="BM96" i="4"/>
  <c r="BJ96" i="4"/>
  <c r="BK96" i="4"/>
  <c r="AS96" i="4"/>
  <c r="AR96" i="4"/>
  <c r="AQ96" i="4"/>
  <c r="AK97" i="4"/>
  <c r="AH97" i="4"/>
  <c r="AJ97" i="4"/>
  <c r="AI97" i="4"/>
  <c r="AG97" i="4"/>
  <c r="AF97" i="4"/>
  <c r="BF101" i="4"/>
  <c r="BG101" i="4"/>
  <c r="BH101" i="4"/>
  <c r="AX102" i="4"/>
  <c r="AW102" i="4"/>
  <c r="AY102" i="4"/>
  <c r="AZ102" i="4"/>
  <c r="AU102" i="4"/>
  <c r="AV102" i="4"/>
  <c r="BU95" i="4"/>
  <c r="P138" i="4"/>
  <c r="R137" i="4"/>
  <c r="S137" i="4"/>
  <c r="V137" i="4"/>
  <c r="U137" i="4"/>
  <c r="Q137" i="4"/>
  <c r="AD136" i="4"/>
  <c r="AC136" i="4"/>
  <c r="BG102" i="4" l="1"/>
  <c r="BF102" i="4"/>
  <c r="T138" i="4"/>
  <c r="AA138" i="4"/>
  <c r="BN97" i="4"/>
  <c r="BT97" i="4"/>
  <c r="BO97" i="4"/>
  <c r="BL97" i="4"/>
  <c r="BM97" i="4"/>
  <c r="BJ97" i="4"/>
  <c r="BK97" i="4"/>
  <c r="AR97" i="4"/>
  <c r="AS97" i="4"/>
  <c r="AQ97" i="4"/>
  <c r="AH98" i="4"/>
  <c r="AK98" i="4"/>
  <c r="AJ98" i="4"/>
  <c r="AI98" i="4"/>
  <c r="AF98" i="4"/>
  <c r="AG98" i="4"/>
  <c r="BH102" i="4"/>
  <c r="AX103" i="4"/>
  <c r="AZ103" i="4"/>
  <c r="AW103" i="4"/>
  <c r="AU103" i="4"/>
  <c r="AY103" i="4"/>
  <c r="AV103" i="4"/>
  <c r="BW96" i="4"/>
  <c r="BV96" i="4"/>
  <c r="BU96" i="4"/>
  <c r="AB137" i="4"/>
  <c r="AD137" i="4"/>
  <c r="AC137" i="4"/>
  <c r="Q138" i="4"/>
  <c r="U138" i="4"/>
  <c r="P139" i="4"/>
  <c r="R138" i="4"/>
  <c r="S138" i="4"/>
  <c r="V138" i="4"/>
  <c r="T139" i="4" l="1"/>
  <c r="AA139" i="4"/>
  <c r="BT98" i="4"/>
  <c r="BO98" i="4"/>
  <c r="BL98" i="4"/>
  <c r="BN98" i="4"/>
  <c r="BM98" i="4"/>
  <c r="BJ98" i="4"/>
  <c r="BK98" i="4"/>
  <c r="AR98" i="4"/>
  <c r="AQ98" i="4"/>
  <c r="AS98" i="4"/>
  <c r="AH99" i="4"/>
  <c r="AF99" i="4"/>
  <c r="AK99" i="4"/>
  <c r="AI99" i="4"/>
  <c r="AG99" i="4"/>
  <c r="AJ99" i="4"/>
  <c r="BG103" i="4"/>
  <c r="BF103" i="4"/>
  <c r="BH103" i="4"/>
  <c r="AZ104" i="4"/>
  <c r="AX104" i="4"/>
  <c r="AW104" i="4"/>
  <c r="AY104" i="4"/>
  <c r="AU104" i="4"/>
  <c r="AV104" i="4"/>
  <c r="BU97" i="4"/>
  <c r="BW97" i="4"/>
  <c r="BV97" i="4"/>
  <c r="AD138" i="4"/>
  <c r="R139" i="4"/>
  <c r="S139" i="4"/>
  <c r="V139" i="4"/>
  <c r="P140" i="4"/>
  <c r="Q139" i="4"/>
  <c r="U139" i="4"/>
  <c r="AC138" i="4"/>
  <c r="AB138" i="4"/>
  <c r="T140" i="4" l="1"/>
  <c r="AA140" i="4"/>
  <c r="BT99" i="4"/>
  <c r="BK99" i="4"/>
  <c r="BO99" i="4"/>
  <c r="BN99" i="4"/>
  <c r="BJ99" i="4"/>
  <c r="BL99" i="4"/>
  <c r="BM99" i="4"/>
  <c r="BG104" i="4"/>
  <c r="BF104" i="4"/>
  <c r="AR99" i="4"/>
  <c r="AQ99" i="4"/>
  <c r="AS99" i="4"/>
  <c r="AJ100" i="4"/>
  <c r="AF100" i="4"/>
  <c r="AK100" i="4"/>
  <c r="AI100" i="4"/>
  <c r="AG100" i="4"/>
  <c r="AH100" i="4"/>
  <c r="BH104" i="4"/>
  <c r="AW105" i="4"/>
  <c r="AX105" i="4"/>
  <c r="AV105" i="4"/>
  <c r="AZ105" i="4"/>
  <c r="AY105" i="4"/>
  <c r="AU105" i="4"/>
  <c r="BW98" i="4"/>
  <c r="BV98" i="4"/>
  <c r="BU98" i="4"/>
  <c r="AB139" i="4"/>
  <c r="P141" i="4"/>
  <c r="Q140" i="4"/>
  <c r="S140" i="4"/>
  <c r="R140" i="4"/>
  <c r="U140" i="4"/>
  <c r="V140" i="4"/>
  <c r="AD139" i="4"/>
  <c r="AC139" i="4"/>
  <c r="AS100" i="4" l="1"/>
  <c r="T141" i="4"/>
  <c r="AA141" i="4"/>
  <c r="BV99" i="4"/>
  <c r="BM100" i="4"/>
  <c r="BN100" i="4"/>
  <c r="BT100" i="4"/>
  <c r="BO100" i="4"/>
  <c r="BK100" i="4"/>
  <c r="BJ100" i="4"/>
  <c r="BL100" i="4"/>
  <c r="BF105" i="4"/>
  <c r="AR100" i="4"/>
  <c r="AQ100" i="4"/>
  <c r="AG101" i="4"/>
  <c r="AH101" i="4"/>
  <c r="AK101" i="4"/>
  <c r="AJ101" i="4"/>
  <c r="AI101" i="4"/>
  <c r="AF101" i="4"/>
  <c r="BG105" i="4"/>
  <c r="BH105" i="4"/>
  <c r="AY106" i="4"/>
  <c r="AZ106" i="4"/>
  <c r="AW106" i="4"/>
  <c r="AU106" i="4"/>
  <c r="AX106" i="4"/>
  <c r="AV106" i="4"/>
  <c r="BU99" i="4"/>
  <c r="BW99" i="4"/>
  <c r="AC140" i="4"/>
  <c r="AD140" i="4"/>
  <c r="AB140" i="4"/>
  <c r="P142" i="4"/>
  <c r="Q141" i="4"/>
  <c r="R141" i="4"/>
  <c r="S141" i="4"/>
  <c r="U141" i="4"/>
  <c r="V141" i="4"/>
  <c r="BW100" i="4" l="1"/>
  <c r="BV100" i="4"/>
  <c r="T142" i="4"/>
  <c r="AA142" i="4"/>
  <c r="BM101" i="4"/>
  <c r="BT101" i="4"/>
  <c r="BN101" i="4"/>
  <c r="BK101" i="4"/>
  <c r="BJ101" i="4"/>
  <c r="BO101" i="4"/>
  <c r="BL101" i="4"/>
  <c r="AQ101" i="4"/>
  <c r="AS101" i="4"/>
  <c r="AR101" i="4"/>
  <c r="AI102" i="4"/>
  <c r="AH102" i="4"/>
  <c r="AG102" i="4"/>
  <c r="AF102" i="4"/>
  <c r="AK102" i="4"/>
  <c r="AJ102" i="4"/>
  <c r="BF106" i="4"/>
  <c r="BH106" i="4"/>
  <c r="BG106" i="4"/>
  <c r="AZ107" i="4"/>
  <c r="AX107" i="4"/>
  <c r="AY107" i="4"/>
  <c r="AW107" i="4"/>
  <c r="AU107" i="4"/>
  <c r="AV107" i="4"/>
  <c r="BU100" i="4"/>
  <c r="AC141" i="4"/>
  <c r="AD141" i="4"/>
  <c r="AB141" i="4"/>
  <c r="P143" i="4"/>
  <c r="R142" i="4"/>
  <c r="V142" i="4"/>
  <c r="Q142" i="4"/>
  <c r="S142" i="4"/>
  <c r="U142" i="4"/>
  <c r="BG107" i="4" l="1"/>
  <c r="BH107" i="4"/>
  <c r="T143" i="4"/>
  <c r="AA143" i="4"/>
  <c r="BN102" i="4"/>
  <c r="BM102" i="4"/>
  <c r="BT102" i="4"/>
  <c r="BO102" i="4"/>
  <c r="BK102" i="4"/>
  <c r="BL102" i="4"/>
  <c r="BJ102" i="4"/>
  <c r="AQ102" i="4"/>
  <c r="AR102" i="4"/>
  <c r="AS102" i="4"/>
  <c r="AH103" i="4"/>
  <c r="AJ103" i="4"/>
  <c r="AF103" i="4"/>
  <c r="AI103" i="4"/>
  <c r="AG103" i="4"/>
  <c r="AK103" i="4"/>
  <c r="BF107" i="4"/>
  <c r="AZ108" i="4"/>
  <c r="AX108" i="4"/>
  <c r="AY108" i="4"/>
  <c r="AW108" i="4"/>
  <c r="AU108" i="4"/>
  <c r="AV108" i="4"/>
  <c r="BU101" i="4"/>
  <c r="BW101" i="4"/>
  <c r="BV101" i="4"/>
  <c r="AB142" i="4"/>
  <c r="AD142" i="4"/>
  <c r="AC142" i="4"/>
  <c r="P144" i="4"/>
  <c r="R143" i="4"/>
  <c r="S143" i="4"/>
  <c r="Q143" i="4"/>
  <c r="U143" i="4"/>
  <c r="V143" i="4"/>
  <c r="BU102" i="4" l="1"/>
  <c r="BW102" i="4"/>
  <c r="T144" i="4"/>
  <c r="AA144" i="4"/>
  <c r="BT103" i="4"/>
  <c r="BJ103" i="4"/>
  <c r="BN103" i="4"/>
  <c r="BM103" i="4"/>
  <c r="BK103" i="4"/>
  <c r="BO103" i="4"/>
  <c r="BL103" i="4"/>
  <c r="BG108" i="4"/>
  <c r="BH108" i="4"/>
  <c r="AR103" i="4"/>
  <c r="AQ103" i="4"/>
  <c r="AS103" i="4"/>
  <c r="AH104" i="4"/>
  <c r="AI104" i="4"/>
  <c r="AJ104" i="4"/>
  <c r="AG104" i="4"/>
  <c r="AF104" i="4"/>
  <c r="AK104" i="4"/>
  <c r="BF108" i="4"/>
  <c r="AY109" i="4"/>
  <c r="AZ109" i="4"/>
  <c r="AX109" i="4"/>
  <c r="AU109" i="4"/>
  <c r="AW109" i="4"/>
  <c r="AV109" i="4"/>
  <c r="BV102" i="4"/>
  <c r="AC143" i="4"/>
  <c r="AB143" i="4"/>
  <c r="P145" i="4"/>
  <c r="R144" i="4"/>
  <c r="Q144" i="4"/>
  <c r="S144" i="4"/>
  <c r="V144" i="4"/>
  <c r="U144" i="4"/>
  <c r="AD143" i="4"/>
  <c r="BG109" i="4" l="1"/>
  <c r="T145" i="4"/>
  <c r="AA145" i="4"/>
  <c r="BV103" i="4"/>
  <c r="BO104" i="4"/>
  <c r="BL104" i="4"/>
  <c r="BT104" i="4"/>
  <c r="BM104" i="4"/>
  <c r="BK104" i="4"/>
  <c r="BJ104" i="4"/>
  <c r="BN104" i="4"/>
  <c r="BH109" i="4"/>
  <c r="AQ104" i="4"/>
  <c r="AR104" i="4"/>
  <c r="AS104" i="4"/>
  <c r="AK105" i="4"/>
  <c r="AG105" i="4"/>
  <c r="AJ105" i="4"/>
  <c r="AF105" i="4"/>
  <c r="AI105" i="4"/>
  <c r="AH105" i="4"/>
  <c r="BF109" i="4"/>
  <c r="AX110" i="4"/>
  <c r="AZ110" i="4"/>
  <c r="AU110" i="4"/>
  <c r="AW110" i="4"/>
  <c r="AY110" i="4"/>
  <c r="AV110" i="4"/>
  <c r="BU103" i="4"/>
  <c r="BW103" i="4"/>
  <c r="AB144" i="4"/>
  <c r="R145" i="4"/>
  <c r="S145" i="4"/>
  <c r="Q145" i="4"/>
  <c r="P146" i="4"/>
  <c r="V145" i="4"/>
  <c r="U145" i="4"/>
  <c r="AD144" i="4"/>
  <c r="AC144" i="4"/>
  <c r="T146" i="4" l="1"/>
  <c r="AA146" i="4"/>
  <c r="BO105" i="4"/>
  <c r="BM105" i="4"/>
  <c r="BN105" i="4"/>
  <c r="BJ105" i="4"/>
  <c r="BK105" i="4"/>
  <c r="BT105" i="4"/>
  <c r="BL105" i="4"/>
  <c r="BG110" i="4"/>
  <c r="AQ105" i="4"/>
  <c r="AS105" i="4"/>
  <c r="AR105" i="4"/>
  <c r="AI106" i="4"/>
  <c r="AF106" i="4"/>
  <c r="AG106" i="4"/>
  <c r="AJ106" i="4"/>
  <c r="AH106" i="4"/>
  <c r="AK106" i="4"/>
  <c r="BH110" i="4"/>
  <c r="BF110" i="4"/>
  <c r="AV111" i="4"/>
  <c r="AZ111" i="4"/>
  <c r="AX111" i="4"/>
  <c r="AW111" i="4"/>
  <c r="AU111" i="4"/>
  <c r="AY111" i="4"/>
  <c r="BV104" i="4"/>
  <c r="BW104" i="4"/>
  <c r="BU104" i="4"/>
  <c r="R146" i="4"/>
  <c r="Q146" i="4"/>
  <c r="S146" i="4"/>
  <c r="P147" i="4"/>
  <c r="V146" i="4"/>
  <c r="U146" i="4"/>
  <c r="AB145" i="4"/>
  <c r="AD145" i="4"/>
  <c r="AC145" i="4"/>
  <c r="T147" i="4" l="1"/>
  <c r="AA147" i="4"/>
  <c r="BM106" i="4"/>
  <c r="BK106" i="4"/>
  <c r="BO106" i="4"/>
  <c r="BL106" i="4"/>
  <c r="BN106" i="4"/>
  <c r="BJ106" i="4"/>
  <c r="BT106" i="4"/>
  <c r="AS106" i="4"/>
  <c r="AQ106" i="4"/>
  <c r="AR106" i="4"/>
  <c r="AJ107" i="4"/>
  <c r="AK107" i="4"/>
  <c r="AI107" i="4"/>
  <c r="AH107" i="4"/>
  <c r="AF107" i="4"/>
  <c r="AG107" i="4"/>
  <c r="BF111" i="4"/>
  <c r="BH111" i="4"/>
  <c r="BG111" i="4"/>
  <c r="AY112" i="4"/>
  <c r="AV112" i="4"/>
  <c r="AZ112" i="4"/>
  <c r="AW112" i="4"/>
  <c r="AX112" i="4"/>
  <c r="AU112" i="4"/>
  <c r="BU105" i="4"/>
  <c r="BV105" i="4"/>
  <c r="BW105" i="4"/>
  <c r="S147" i="4"/>
  <c r="P148" i="4"/>
  <c r="Q147" i="4"/>
  <c r="U147" i="4"/>
  <c r="V147" i="4"/>
  <c r="R147" i="4"/>
  <c r="AD146" i="4"/>
  <c r="AB146" i="4"/>
  <c r="AC146" i="4"/>
  <c r="BW106" i="4" l="1"/>
  <c r="T148" i="4"/>
  <c r="AA148" i="4"/>
  <c r="AR107" i="4"/>
  <c r="AQ107" i="4"/>
  <c r="BL107" i="4"/>
  <c r="BO107" i="4"/>
  <c r="BK107" i="4"/>
  <c r="BN107" i="4"/>
  <c r="BM107" i="4"/>
  <c r="BT107" i="4"/>
  <c r="BJ107" i="4"/>
  <c r="BF112" i="4"/>
  <c r="AS107" i="4"/>
  <c r="AI108" i="4"/>
  <c r="AG108" i="4"/>
  <c r="AJ108" i="4"/>
  <c r="AH108" i="4"/>
  <c r="AF108" i="4"/>
  <c r="AK108" i="4"/>
  <c r="BH112" i="4"/>
  <c r="BG112" i="4"/>
  <c r="AZ113" i="4"/>
  <c r="AX113" i="4"/>
  <c r="AV113" i="4"/>
  <c r="AY113" i="4"/>
  <c r="AU113" i="4"/>
  <c r="AW113" i="4"/>
  <c r="BV106" i="4"/>
  <c r="BU106" i="4"/>
  <c r="AC147" i="4"/>
  <c r="AB147" i="4"/>
  <c r="P149" i="4"/>
  <c r="R148" i="4"/>
  <c r="Q148" i="4"/>
  <c r="S148" i="4"/>
  <c r="U148" i="4"/>
  <c r="V148" i="4"/>
  <c r="AD147" i="4"/>
  <c r="T149" i="4" l="1"/>
  <c r="AA149" i="4"/>
  <c r="BW107" i="4"/>
  <c r="BN108" i="4"/>
  <c r="BT108" i="4"/>
  <c r="BL108" i="4"/>
  <c r="BK108" i="4"/>
  <c r="BM108" i="4"/>
  <c r="BJ108" i="4"/>
  <c r="BO108" i="4"/>
  <c r="BH113" i="4"/>
  <c r="BF113" i="4"/>
  <c r="AQ108" i="4"/>
  <c r="AS108" i="4"/>
  <c r="AR108" i="4"/>
  <c r="AF109" i="4"/>
  <c r="AK109" i="4"/>
  <c r="AG109" i="4"/>
  <c r="AI109" i="4"/>
  <c r="AJ109" i="4"/>
  <c r="AH109" i="4"/>
  <c r="BG113" i="4"/>
  <c r="AW114" i="4"/>
  <c r="AY114" i="4"/>
  <c r="AZ114" i="4"/>
  <c r="AU114" i="4"/>
  <c r="AV114" i="4"/>
  <c r="AX114" i="4"/>
  <c r="BV107" i="4"/>
  <c r="BU107" i="4"/>
  <c r="AD148" i="4"/>
  <c r="AB148" i="4"/>
  <c r="AC148" i="4"/>
  <c r="P150" i="4"/>
  <c r="R149" i="4"/>
  <c r="Q149" i="4"/>
  <c r="S149" i="4"/>
  <c r="U149" i="4"/>
  <c r="V149" i="4"/>
  <c r="T150" i="4" l="1"/>
  <c r="AA150" i="4"/>
  <c r="BV108" i="4"/>
  <c r="BU108" i="4"/>
  <c r="BN109" i="4"/>
  <c r="BL109" i="4"/>
  <c r="BM109" i="4"/>
  <c r="BK109" i="4"/>
  <c r="BT109" i="4"/>
  <c r="BJ109" i="4"/>
  <c r="BO109" i="4"/>
  <c r="AS109" i="4"/>
  <c r="AQ109" i="4"/>
  <c r="AR109" i="4"/>
  <c r="AH110" i="4"/>
  <c r="AI110" i="4"/>
  <c r="AJ110" i="4"/>
  <c r="AG110" i="4"/>
  <c r="AF110" i="4"/>
  <c r="AK110" i="4"/>
  <c r="BF114" i="4"/>
  <c r="BG114" i="4"/>
  <c r="BH114" i="4"/>
  <c r="AX115" i="4"/>
  <c r="AW115" i="4"/>
  <c r="AY115" i="4"/>
  <c r="AV115" i="4"/>
  <c r="AZ115" i="4"/>
  <c r="AU115" i="4"/>
  <c r="BW108" i="4"/>
  <c r="AB149" i="4"/>
  <c r="AD149" i="4"/>
  <c r="AC149" i="4"/>
  <c r="P151" i="4"/>
  <c r="R150" i="4"/>
  <c r="V150" i="4"/>
  <c r="U150" i="4"/>
  <c r="Q150" i="4"/>
  <c r="S150" i="4"/>
  <c r="T151" i="4" l="1"/>
  <c r="AA151" i="4"/>
  <c r="BO110" i="4"/>
  <c r="BL110" i="4"/>
  <c r="BM110" i="4"/>
  <c r="BT110" i="4"/>
  <c r="BJ110" i="4"/>
  <c r="BN110" i="4"/>
  <c r="BK110" i="4"/>
  <c r="AQ110" i="4"/>
  <c r="AR110" i="4"/>
  <c r="AS110" i="4"/>
  <c r="AG111" i="4"/>
  <c r="AF111" i="4"/>
  <c r="AJ111" i="4"/>
  <c r="AK111" i="4"/>
  <c r="AI111" i="4"/>
  <c r="AH111" i="4"/>
  <c r="BF115" i="4"/>
  <c r="BG115" i="4"/>
  <c r="BH115" i="4"/>
  <c r="AZ116" i="4"/>
  <c r="AX116" i="4"/>
  <c r="AY116" i="4"/>
  <c r="AU116" i="4"/>
  <c r="AW116" i="4"/>
  <c r="AV116" i="4"/>
  <c r="BU109" i="4"/>
  <c r="BW109" i="4"/>
  <c r="BV109" i="4"/>
  <c r="AD150" i="4"/>
  <c r="AB150" i="4"/>
  <c r="AC150" i="4"/>
  <c r="P152" i="4"/>
  <c r="S151" i="4"/>
  <c r="U151" i="4"/>
  <c r="V151" i="4"/>
  <c r="Q151" i="4"/>
  <c r="R151" i="4"/>
  <c r="BG116" i="4" l="1"/>
  <c r="BH116" i="4"/>
  <c r="BF116" i="4"/>
  <c r="T152" i="4"/>
  <c r="AA152" i="4"/>
  <c r="BV110" i="4"/>
  <c r="BW110" i="4"/>
  <c r="BO111" i="4"/>
  <c r="BL111" i="4"/>
  <c r="BM111" i="4"/>
  <c r="BT111" i="4"/>
  <c r="BJ111" i="4"/>
  <c r="BN111" i="4"/>
  <c r="BK111" i="4"/>
  <c r="AS111" i="4"/>
  <c r="AQ111" i="4"/>
  <c r="AR111" i="4"/>
  <c r="AG112" i="4"/>
  <c r="AK112" i="4"/>
  <c r="AI112" i="4"/>
  <c r="AF112" i="4"/>
  <c r="AJ112" i="4"/>
  <c r="AH112" i="4"/>
  <c r="AW117" i="4"/>
  <c r="AX117" i="4"/>
  <c r="AV117" i="4"/>
  <c r="AZ117" i="4"/>
  <c r="AU117" i="4"/>
  <c r="AY117" i="4"/>
  <c r="BU110" i="4"/>
  <c r="AC151" i="4"/>
  <c r="AB151" i="4"/>
  <c r="AD151" i="4"/>
  <c r="P153" i="4"/>
  <c r="Q152" i="4"/>
  <c r="U152" i="4"/>
  <c r="R152" i="4"/>
  <c r="S152" i="4"/>
  <c r="V152" i="4"/>
  <c r="T153" i="4" l="1"/>
  <c r="AA153" i="4"/>
  <c r="BM112" i="4"/>
  <c r="BT112" i="4"/>
  <c r="BO112" i="4"/>
  <c r="BK112" i="4"/>
  <c r="BL112" i="4"/>
  <c r="BJ112" i="4"/>
  <c r="BN112" i="4"/>
  <c r="AS112" i="4"/>
  <c r="AQ112" i="4"/>
  <c r="AR112" i="4"/>
  <c r="AG113" i="4"/>
  <c r="AH113" i="4"/>
  <c r="AK113" i="4"/>
  <c r="AI113" i="4"/>
  <c r="AJ113" i="4"/>
  <c r="AF113" i="4"/>
  <c r="BF117" i="4"/>
  <c r="BH117" i="4"/>
  <c r="BG117" i="4"/>
  <c r="AY118" i="4"/>
  <c r="AX118" i="4"/>
  <c r="AW118" i="4"/>
  <c r="AV118" i="4"/>
  <c r="AU118" i="4"/>
  <c r="AZ118" i="4"/>
  <c r="BV111" i="4"/>
  <c r="BU111" i="4"/>
  <c r="BW111" i="4"/>
  <c r="AD152" i="4"/>
  <c r="AC152" i="4"/>
  <c r="AB152" i="4"/>
  <c r="P154" i="4"/>
  <c r="R153" i="4"/>
  <c r="Q153" i="4"/>
  <c r="U153" i="4"/>
  <c r="S153" i="4"/>
  <c r="V153" i="4"/>
  <c r="BV112" i="4" l="1"/>
  <c r="T154" i="4"/>
  <c r="AA154" i="4"/>
  <c r="BW112" i="4"/>
  <c r="BM113" i="4"/>
  <c r="BT113" i="4"/>
  <c r="BN113" i="4"/>
  <c r="BL113" i="4"/>
  <c r="BJ113" i="4"/>
  <c r="BO113" i="4"/>
  <c r="BK113" i="4"/>
  <c r="AR113" i="4"/>
  <c r="AQ113" i="4"/>
  <c r="AS113" i="4"/>
  <c r="AH114" i="4"/>
  <c r="AF114" i="4"/>
  <c r="AG114" i="4"/>
  <c r="AI114" i="4"/>
  <c r="AK114" i="4"/>
  <c r="AJ114" i="4"/>
  <c r="BG118" i="4"/>
  <c r="BF118" i="4"/>
  <c r="BH118" i="4"/>
  <c r="AX119" i="4"/>
  <c r="AW119" i="4"/>
  <c r="AV119" i="4"/>
  <c r="AU119" i="4"/>
  <c r="AZ119" i="4"/>
  <c r="AY119" i="4"/>
  <c r="BU112" i="4"/>
  <c r="AD153" i="4"/>
  <c r="AB153" i="4"/>
  <c r="AC153" i="4"/>
  <c r="P155" i="4"/>
  <c r="R154" i="4"/>
  <c r="U154" i="4"/>
  <c r="V154" i="4"/>
  <c r="Q154" i="4"/>
  <c r="S154" i="4"/>
  <c r="BU113" i="4" l="1"/>
  <c r="T155" i="4"/>
  <c r="AA155" i="4"/>
  <c r="BV113" i="4"/>
  <c r="BW113" i="4"/>
  <c r="BN114" i="4"/>
  <c r="BT114" i="4"/>
  <c r="BL114" i="4"/>
  <c r="BJ114" i="4"/>
  <c r="BK114" i="4"/>
  <c r="BO114" i="4"/>
  <c r="BM114" i="4"/>
  <c r="AR114" i="4"/>
  <c r="AQ114" i="4"/>
  <c r="AS114" i="4"/>
  <c r="AK115" i="4"/>
  <c r="AI115" i="4"/>
  <c r="AJ115" i="4"/>
  <c r="AG115" i="4"/>
  <c r="AH115" i="4"/>
  <c r="AF115" i="4"/>
  <c r="BF119" i="4"/>
  <c r="BG119" i="4"/>
  <c r="BH119" i="4"/>
  <c r="AZ120" i="4"/>
  <c r="AW120" i="4"/>
  <c r="AV120" i="4"/>
  <c r="AU120" i="4"/>
  <c r="AX120" i="4"/>
  <c r="AY120" i="4"/>
  <c r="AD154" i="4"/>
  <c r="AB154" i="4"/>
  <c r="AC154" i="4"/>
  <c r="Q155" i="4"/>
  <c r="S155" i="4"/>
  <c r="V155" i="4"/>
  <c r="P156" i="4"/>
  <c r="R155" i="4"/>
  <c r="U155" i="4"/>
  <c r="BV114" i="4" l="1"/>
  <c r="T156" i="4"/>
  <c r="AA156" i="4"/>
  <c r="BW114" i="4"/>
  <c r="BT115" i="4"/>
  <c r="BN115" i="4"/>
  <c r="BO115" i="4"/>
  <c r="BL115" i="4"/>
  <c r="BJ115" i="4"/>
  <c r="BK115" i="4"/>
  <c r="BM115" i="4"/>
  <c r="AQ115" i="4"/>
  <c r="AS115" i="4"/>
  <c r="AR115" i="4"/>
  <c r="AJ116" i="4"/>
  <c r="AG116" i="4"/>
  <c r="AI116" i="4"/>
  <c r="AF116" i="4"/>
  <c r="AK116" i="4"/>
  <c r="AH116" i="4"/>
  <c r="BG120" i="4"/>
  <c r="BH120" i="4"/>
  <c r="BF120" i="4"/>
  <c r="AY121" i="4"/>
  <c r="AZ121" i="4"/>
  <c r="AW121" i="4"/>
  <c r="AV121" i="4"/>
  <c r="AU121" i="4"/>
  <c r="AX121" i="4"/>
  <c r="BU114" i="4"/>
  <c r="R156" i="4"/>
  <c r="V156" i="4"/>
  <c r="P157" i="4"/>
  <c r="Q156" i="4"/>
  <c r="S156" i="4"/>
  <c r="U156" i="4"/>
  <c r="AD155" i="4"/>
  <c r="AB155" i="4"/>
  <c r="AC155" i="4"/>
  <c r="BV115" i="4" l="1"/>
  <c r="T157" i="4"/>
  <c r="AA157" i="4"/>
  <c r="AS116" i="4"/>
  <c r="AR116" i="4"/>
  <c r="BU115" i="4"/>
  <c r="BW115" i="4"/>
  <c r="BO116" i="4"/>
  <c r="BL116" i="4"/>
  <c r="BT116" i="4"/>
  <c r="BN116" i="4"/>
  <c r="BM116" i="4"/>
  <c r="BJ116" i="4"/>
  <c r="BK116" i="4"/>
  <c r="AQ116" i="4"/>
  <c r="AI117" i="4"/>
  <c r="AK117" i="4"/>
  <c r="AJ117" i="4"/>
  <c r="AH117" i="4"/>
  <c r="AG117" i="4"/>
  <c r="AF117" i="4"/>
  <c r="BG121" i="4"/>
  <c r="BH121" i="4"/>
  <c r="BF121" i="4"/>
  <c r="AX122" i="4"/>
  <c r="AZ122" i="4"/>
  <c r="AU122" i="4"/>
  <c r="AW122" i="4"/>
  <c r="AV122" i="4"/>
  <c r="AY122" i="4"/>
  <c r="AD156" i="4"/>
  <c r="R157" i="4"/>
  <c r="P158" i="4"/>
  <c r="Q157" i="4"/>
  <c r="S157" i="4"/>
  <c r="V157" i="4"/>
  <c r="U157" i="4"/>
  <c r="AB156" i="4"/>
  <c r="AC156" i="4"/>
  <c r="AQ117" i="4" l="1"/>
  <c r="T158" i="4"/>
  <c r="AA158" i="4"/>
  <c r="AR117" i="4"/>
  <c r="BO117" i="4"/>
  <c r="BT117" i="4"/>
  <c r="BJ117" i="4"/>
  <c r="BM117" i="4"/>
  <c r="BK117" i="4"/>
  <c r="BL117" i="4"/>
  <c r="BN117" i="4"/>
  <c r="AS117" i="4"/>
  <c r="AH118" i="4"/>
  <c r="AK118" i="4"/>
  <c r="AI118" i="4"/>
  <c r="AG118" i="4"/>
  <c r="AF118" i="4"/>
  <c r="AJ118" i="4"/>
  <c r="BG122" i="4"/>
  <c r="BH122" i="4"/>
  <c r="BF122" i="4"/>
  <c r="AZ123" i="4"/>
  <c r="AW123" i="4"/>
  <c r="AY123" i="4"/>
  <c r="AX123" i="4"/>
  <c r="AU123" i="4"/>
  <c r="AV123" i="4"/>
  <c r="BU116" i="4"/>
  <c r="BW116" i="4"/>
  <c r="BV116" i="4"/>
  <c r="AB157" i="4"/>
  <c r="AD157" i="4"/>
  <c r="Q158" i="4"/>
  <c r="V158" i="4"/>
  <c r="U158" i="4"/>
  <c r="S158" i="4"/>
  <c r="P159" i="4"/>
  <c r="R158" i="4"/>
  <c r="AC157" i="4"/>
  <c r="T159" i="4" l="1"/>
  <c r="AA159" i="4"/>
  <c r="BW117" i="4"/>
  <c r="BM118" i="4"/>
  <c r="BK118" i="4"/>
  <c r="BJ118" i="4"/>
  <c r="BO118" i="4"/>
  <c r="BN118" i="4"/>
  <c r="BT118" i="4"/>
  <c r="BL118" i="4"/>
  <c r="BG123" i="4"/>
  <c r="AQ118" i="4"/>
  <c r="AR118" i="4"/>
  <c r="AS118" i="4"/>
  <c r="AF119" i="4"/>
  <c r="AH119" i="4"/>
  <c r="AI119" i="4"/>
  <c r="AG119" i="4"/>
  <c r="AK119" i="4"/>
  <c r="AJ119" i="4"/>
  <c r="BF123" i="4"/>
  <c r="BH123" i="4"/>
  <c r="AZ124" i="4"/>
  <c r="AY124" i="4"/>
  <c r="AV124" i="4"/>
  <c r="AX124" i="4"/>
  <c r="AW124" i="4"/>
  <c r="AU124" i="4"/>
  <c r="BU117" i="4"/>
  <c r="BV117" i="4"/>
  <c r="AC158" i="4"/>
  <c r="R159" i="4"/>
  <c r="U159" i="4"/>
  <c r="P160" i="4"/>
  <c r="Q159" i="4"/>
  <c r="S159" i="4"/>
  <c r="V159" i="4"/>
  <c r="AD158" i="4"/>
  <c r="AB158" i="4"/>
  <c r="BF124" i="4" l="1"/>
  <c r="BH124" i="4"/>
  <c r="T160" i="4"/>
  <c r="AA160" i="4"/>
  <c r="BW118" i="4"/>
  <c r="BM119" i="4"/>
  <c r="BK119" i="4"/>
  <c r="BT119" i="4"/>
  <c r="BO119" i="4"/>
  <c r="BL119" i="4"/>
  <c r="BJ119" i="4"/>
  <c r="BN119" i="4"/>
  <c r="AS119" i="4"/>
  <c r="AR119" i="4"/>
  <c r="AQ119" i="4"/>
  <c r="AI120" i="4"/>
  <c r="AG120" i="4"/>
  <c r="AK120" i="4"/>
  <c r="AF120" i="4"/>
  <c r="AJ120" i="4"/>
  <c r="AH120" i="4"/>
  <c r="BG124" i="4"/>
  <c r="AZ125" i="4"/>
  <c r="AX125" i="4"/>
  <c r="AV125" i="4"/>
  <c r="AY125" i="4"/>
  <c r="AW125" i="4"/>
  <c r="AU125" i="4"/>
  <c r="BV118" i="4"/>
  <c r="BU118" i="4"/>
  <c r="AD159" i="4"/>
  <c r="AB159" i="4"/>
  <c r="P161" i="4"/>
  <c r="R160" i="4"/>
  <c r="S160" i="4"/>
  <c r="Q160" i="4"/>
  <c r="U160" i="4"/>
  <c r="V160" i="4"/>
  <c r="AC159" i="4"/>
  <c r="T161" i="4" l="1"/>
  <c r="AA161" i="4"/>
  <c r="AS120" i="4"/>
  <c r="BW119" i="4"/>
  <c r="BN120" i="4"/>
  <c r="BM120" i="4"/>
  <c r="BT120" i="4"/>
  <c r="BK120" i="4"/>
  <c r="BO120" i="4"/>
  <c r="BL120" i="4"/>
  <c r="BJ120" i="4"/>
  <c r="BF125" i="4"/>
  <c r="BH125" i="4"/>
  <c r="AQ120" i="4"/>
  <c r="AR120" i="4"/>
  <c r="AI121" i="4"/>
  <c r="AF121" i="4"/>
  <c r="AG121" i="4"/>
  <c r="AJ121" i="4"/>
  <c r="AK121" i="4"/>
  <c r="AH121" i="4"/>
  <c r="BG125" i="4"/>
  <c r="AY126" i="4"/>
  <c r="AV126" i="4"/>
  <c r="AU126" i="4"/>
  <c r="AX126" i="4"/>
  <c r="AZ126" i="4"/>
  <c r="AW126" i="4"/>
  <c r="BU119" i="4"/>
  <c r="BV119" i="4"/>
  <c r="AB160" i="4"/>
  <c r="AD160" i="4"/>
  <c r="AC160" i="4"/>
  <c r="S161" i="4"/>
  <c r="V161" i="4"/>
  <c r="U161" i="4"/>
  <c r="Q161" i="4"/>
  <c r="P162" i="4"/>
  <c r="R161" i="4"/>
  <c r="T162" i="4" l="1"/>
  <c r="AA162" i="4"/>
  <c r="BW120" i="4"/>
  <c r="BU120" i="4"/>
  <c r="BV120" i="4"/>
  <c r="BN121" i="4"/>
  <c r="BT121" i="4"/>
  <c r="BO121" i="4"/>
  <c r="BK121" i="4"/>
  <c r="BM121" i="4"/>
  <c r="BL121" i="4"/>
  <c r="BJ121" i="4"/>
  <c r="BH126" i="4"/>
  <c r="BG126" i="4"/>
  <c r="AS121" i="4"/>
  <c r="AR121" i="4"/>
  <c r="AQ121" i="4"/>
  <c r="AJ122" i="4"/>
  <c r="AG122" i="4"/>
  <c r="AI122" i="4"/>
  <c r="AH122" i="4"/>
  <c r="AK122" i="4"/>
  <c r="AF122" i="4"/>
  <c r="BF126" i="4"/>
  <c r="AW127" i="4"/>
  <c r="AY127" i="4"/>
  <c r="AV127" i="4"/>
  <c r="AX127" i="4"/>
  <c r="AZ127" i="4"/>
  <c r="AU127" i="4"/>
  <c r="AC161" i="4"/>
  <c r="Q162" i="4"/>
  <c r="S162" i="4"/>
  <c r="V162" i="4"/>
  <c r="U162" i="4"/>
  <c r="P163" i="4"/>
  <c r="R162" i="4"/>
  <c r="AB161" i="4"/>
  <c r="AD161" i="4"/>
  <c r="BW121" i="4" l="1"/>
  <c r="T163" i="4"/>
  <c r="AA163" i="4"/>
  <c r="BL122" i="4"/>
  <c r="BM122" i="4"/>
  <c r="BO122" i="4"/>
  <c r="BT122" i="4"/>
  <c r="BK122" i="4"/>
  <c r="BN122" i="4"/>
  <c r="BJ122" i="4"/>
  <c r="BF127" i="4"/>
  <c r="BG127" i="4"/>
  <c r="AR122" i="4"/>
  <c r="AQ122" i="4"/>
  <c r="AS122" i="4"/>
  <c r="AJ123" i="4"/>
  <c r="AH123" i="4"/>
  <c r="AK123" i="4"/>
  <c r="AG123" i="4"/>
  <c r="AF123" i="4"/>
  <c r="AI123" i="4"/>
  <c r="BH127" i="4"/>
  <c r="AZ128" i="4"/>
  <c r="AY128" i="4"/>
  <c r="AX128" i="4"/>
  <c r="AV128" i="4"/>
  <c r="AW128" i="4"/>
  <c r="AU128" i="4"/>
  <c r="BU121" i="4"/>
  <c r="BV121" i="4"/>
  <c r="AC162" i="4"/>
  <c r="P164" i="4"/>
  <c r="R163" i="4"/>
  <c r="S163" i="4"/>
  <c r="V163" i="4"/>
  <c r="U163" i="4"/>
  <c r="Q163" i="4"/>
  <c r="AD162" i="4"/>
  <c r="AB162" i="4"/>
  <c r="T164" i="4" l="1"/>
  <c r="AA164" i="4"/>
  <c r="BW122" i="4"/>
  <c r="BL123" i="4"/>
  <c r="BO123" i="4"/>
  <c r="BN123" i="4"/>
  <c r="BT123" i="4"/>
  <c r="BK123" i="4"/>
  <c r="BJ123" i="4"/>
  <c r="BM123" i="4"/>
  <c r="BF128" i="4"/>
  <c r="BH128" i="4"/>
  <c r="BG128" i="4"/>
  <c r="AQ123" i="4"/>
  <c r="AR123" i="4"/>
  <c r="AS123" i="4"/>
  <c r="AF124" i="4"/>
  <c r="AJ124" i="4"/>
  <c r="AH124" i="4"/>
  <c r="AI124" i="4"/>
  <c r="AG124" i="4"/>
  <c r="AK124" i="4"/>
  <c r="AW129" i="4"/>
  <c r="AX129" i="4"/>
  <c r="AY129" i="4"/>
  <c r="AV129" i="4"/>
  <c r="AZ129" i="4"/>
  <c r="AU129" i="4"/>
  <c r="BU122" i="4"/>
  <c r="BV122" i="4"/>
  <c r="AB163" i="4"/>
  <c r="AC163" i="4"/>
  <c r="AD163" i="4"/>
  <c r="P165" i="4"/>
  <c r="Q164" i="4"/>
  <c r="R164" i="4"/>
  <c r="S164" i="4"/>
  <c r="U164" i="4"/>
  <c r="V164" i="4"/>
  <c r="BV123" i="4" l="1"/>
  <c r="T165" i="4"/>
  <c r="AA165" i="4"/>
  <c r="BU123" i="4"/>
  <c r="BM124" i="4"/>
  <c r="BO124" i="4"/>
  <c r="BL124" i="4"/>
  <c r="BN124" i="4"/>
  <c r="BT124" i="4"/>
  <c r="BJ124" i="4"/>
  <c r="BK124" i="4"/>
  <c r="BF129" i="4"/>
  <c r="AR124" i="4"/>
  <c r="AS124" i="4"/>
  <c r="AQ124" i="4"/>
  <c r="AJ125" i="4"/>
  <c r="AG125" i="4"/>
  <c r="AK125" i="4"/>
  <c r="AH125" i="4"/>
  <c r="AF125" i="4"/>
  <c r="AI125" i="4"/>
  <c r="BG129" i="4"/>
  <c r="BH129" i="4"/>
  <c r="AY130" i="4"/>
  <c r="AX130" i="4"/>
  <c r="AZ130" i="4"/>
  <c r="AV130" i="4"/>
  <c r="AW130" i="4"/>
  <c r="AU130" i="4"/>
  <c r="BW123" i="4"/>
  <c r="AD164" i="4"/>
  <c r="AC164" i="4"/>
  <c r="AB164" i="4"/>
  <c r="R165" i="4"/>
  <c r="S165" i="4"/>
  <c r="Q165" i="4"/>
  <c r="U165" i="4"/>
  <c r="P166" i="4"/>
  <c r="V165" i="4"/>
  <c r="BV124" i="4" l="1"/>
  <c r="BU124" i="4"/>
  <c r="T166" i="4"/>
  <c r="AA166" i="4"/>
  <c r="BW124" i="4"/>
  <c r="BM125" i="4"/>
  <c r="BT125" i="4"/>
  <c r="BO125" i="4"/>
  <c r="BK125" i="4"/>
  <c r="BN125" i="4"/>
  <c r="BJ125" i="4"/>
  <c r="BL125" i="4"/>
  <c r="BF130" i="4"/>
  <c r="BH130" i="4"/>
  <c r="AS125" i="4"/>
  <c r="AF126" i="4"/>
  <c r="AG126" i="4"/>
  <c r="AJ126" i="4"/>
  <c r="AI126" i="4"/>
  <c r="AH126" i="4"/>
  <c r="AK126" i="4"/>
  <c r="AQ125" i="4"/>
  <c r="AR125" i="4"/>
  <c r="BG130" i="4"/>
  <c r="AX131" i="4"/>
  <c r="AW131" i="4"/>
  <c r="AY131" i="4"/>
  <c r="AZ131" i="4"/>
  <c r="AU131" i="4"/>
  <c r="AV131" i="4"/>
  <c r="AB165" i="4"/>
  <c r="P167" i="4"/>
  <c r="R166" i="4"/>
  <c r="Q166" i="4"/>
  <c r="S166" i="4"/>
  <c r="U166" i="4"/>
  <c r="V166" i="4"/>
  <c r="AD165" i="4"/>
  <c r="AC165" i="4"/>
  <c r="T167" i="4" l="1"/>
  <c r="AA167" i="4"/>
  <c r="BO126" i="4"/>
  <c r="BL126" i="4"/>
  <c r="BT126" i="4"/>
  <c r="BN126" i="4"/>
  <c r="BM126" i="4"/>
  <c r="BJ126" i="4"/>
  <c r="BK126" i="4"/>
  <c r="BG131" i="4"/>
  <c r="AS126" i="4"/>
  <c r="AR126" i="4"/>
  <c r="AQ126" i="4"/>
  <c r="AH127" i="4"/>
  <c r="AF127" i="4"/>
  <c r="AG127" i="4"/>
  <c r="AK127" i="4"/>
  <c r="AI127" i="4"/>
  <c r="AJ127" i="4"/>
  <c r="BF131" i="4"/>
  <c r="BH131" i="4"/>
  <c r="AX132" i="4"/>
  <c r="AW132" i="4"/>
  <c r="AY132" i="4"/>
  <c r="AZ132" i="4"/>
  <c r="AV132" i="4"/>
  <c r="AU132" i="4"/>
  <c r="BU125" i="4"/>
  <c r="BW125" i="4"/>
  <c r="BV125" i="4"/>
  <c r="AD166" i="4"/>
  <c r="AB166" i="4"/>
  <c r="AC166" i="4"/>
  <c r="R167" i="4"/>
  <c r="S167" i="4"/>
  <c r="U167" i="4"/>
  <c r="V167" i="4"/>
  <c r="P168" i="4"/>
  <c r="Q167" i="4"/>
  <c r="T168" i="4" l="1"/>
  <c r="AA168" i="4"/>
  <c r="BW126" i="4"/>
  <c r="BT127" i="4"/>
  <c r="BO127" i="4"/>
  <c r="BN127" i="4"/>
  <c r="BM127" i="4"/>
  <c r="BJ127" i="4"/>
  <c r="BK127" i="4"/>
  <c r="BL127" i="4"/>
  <c r="AR127" i="4"/>
  <c r="AQ127" i="4"/>
  <c r="AS127" i="4"/>
  <c r="AH128" i="4"/>
  <c r="AI128" i="4"/>
  <c r="AF128" i="4"/>
  <c r="AJ128" i="4"/>
  <c r="AK128" i="4"/>
  <c r="AG128" i="4"/>
  <c r="BG132" i="4"/>
  <c r="BF132" i="4"/>
  <c r="BH132" i="4"/>
  <c r="AY133" i="4"/>
  <c r="AX133" i="4"/>
  <c r="AZ133" i="4"/>
  <c r="AU133" i="4"/>
  <c r="AW133" i="4"/>
  <c r="AV133" i="4"/>
  <c r="BU126" i="4"/>
  <c r="BV126" i="4"/>
  <c r="AD167" i="4"/>
  <c r="AB167" i="4"/>
  <c r="AC167" i="4"/>
  <c r="P169" i="4"/>
  <c r="Q168" i="4"/>
  <c r="R168" i="4"/>
  <c r="S168" i="4"/>
  <c r="U168" i="4"/>
  <c r="V168" i="4"/>
  <c r="BW127" i="4" l="1"/>
  <c r="BV127" i="4"/>
  <c r="BG133" i="4"/>
  <c r="BH133" i="4"/>
  <c r="T169" i="4"/>
  <c r="AA169" i="4"/>
  <c r="BO128" i="4"/>
  <c r="BL128" i="4"/>
  <c r="BT128" i="4"/>
  <c r="BN128" i="4"/>
  <c r="BM128" i="4"/>
  <c r="BJ128" i="4"/>
  <c r="BK128" i="4"/>
  <c r="AR128" i="4"/>
  <c r="AQ128" i="4"/>
  <c r="AS128" i="4"/>
  <c r="AK129" i="4"/>
  <c r="AI129" i="4"/>
  <c r="AG129" i="4"/>
  <c r="AJ129" i="4"/>
  <c r="AH129" i="4"/>
  <c r="AF129" i="4"/>
  <c r="BF133" i="4"/>
  <c r="AX134" i="4"/>
  <c r="AZ134" i="4"/>
  <c r="AU134" i="4"/>
  <c r="AY134" i="4"/>
  <c r="AW134" i="4"/>
  <c r="AV134" i="4"/>
  <c r="BU127" i="4"/>
  <c r="AC168" i="4"/>
  <c r="AD168" i="4"/>
  <c r="AB168" i="4"/>
  <c r="P170" i="4"/>
  <c r="R169" i="4"/>
  <c r="Q169" i="4"/>
  <c r="S169" i="4"/>
  <c r="U169" i="4"/>
  <c r="V169" i="4"/>
  <c r="T170" i="4" l="1"/>
  <c r="AA170" i="4"/>
  <c r="AQ129" i="4"/>
  <c r="BW128" i="4"/>
  <c r="BO129" i="4"/>
  <c r="BN129" i="4"/>
  <c r="BJ129" i="4"/>
  <c r="BT129" i="4"/>
  <c r="BL129" i="4"/>
  <c r="BM129" i="4"/>
  <c r="BK129" i="4"/>
  <c r="BG134" i="4"/>
  <c r="BH134" i="4"/>
  <c r="AS129" i="4"/>
  <c r="AR129" i="4"/>
  <c r="AF130" i="4"/>
  <c r="AI130" i="4"/>
  <c r="AG130" i="4"/>
  <c r="AH130" i="4"/>
  <c r="AK130" i="4"/>
  <c r="AJ130" i="4"/>
  <c r="BF134" i="4"/>
  <c r="AZ135" i="4"/>
  <c r="AX135" i="4"/>
  <c r="AY135" i="4"/>
  <c r="AW135" i="4"/>
  <c r="AV135" i="4"/>
  <c r="AU135" i="4"/>
  <c r="BU128" i="4"/>
  <c r="BV128" i="4"/>
  <c r="AD169" i="4"/>
  <c r="AB169" i="4"/>
  <c r="AC169" i="4"/>
  <c r="P171" i="4"/>
  <c r="R170" i="4"/>
  <c r="Q170" i="4"/>
  <c r="U170" i="4"/>
  <c r="S170" i="4"/>
  <c r="V170" i="4"/>
  <c r="BU129" i="4" l="1"/>
  <c r="T171" i="4"/>
  <c r="AA171" i="4"/>
  <c r="BW129" i="4"/>
  <c r="BT130" i="4"/>
  <c r="BN130" i="4"/>
  <c r="BM130" i="4"/>
  <c r="BJ130" i="4"/>
  <c r="BO130" i="4"/>
  <c r="BK130" i="4"/>
  <c r="BL130" i="4"/>
  <c r="BG135" i="4"/>
  <c r="BF135" i="4"/>
  <c r="AS130" i="4"/>
  <c r="AR130" i="4"/>
  <c r="AQ130" i="4"/>
  <c r="AF131" i="4"/>
  <c r="AH131" i="4"/>
  <c r="AJ131" i="4"/>
  <c r="AK131" i="4"/>
  <c r="AG131" i="4"/>
  <c r="AI131" i="4"/>
  <c r="BH135" i="4"/>
  <c r="AZ136" i="4"/>
  <c r="AW136" i="4"/>
  <c r="AX136" i="4"/>
  <c r="AU136" i="4"/>
  <c r="AV136" i="4"/>
  <c r="AY136" i="4"/>
  <c r="BV129" i="4"/>
  <c r="AD170" i="4"/>
  <c r="AB170" i="4"/>
  <c r="AC170" i="4"/>
  <c r="Q171" i="4"/>
  <c r="S171" i="4"/>
  <c r="U171" i="4"/>
  <c r="V171" i="4"/>
  <c r="R171" i="4"/>
  <c r="P172" i="4"/>
  <c r="T172" i="4" l="1"/>
  <c r="AA172" i="4"/>
  <c r="BT131" i="4"/>
  <c r="BJ131" i="4"/>
  <c r="BL131" i="4"/>
  <c r="BN131" i="4"/>
  <c r="BM131" i="4"/>
  <c r="BO131" i="4"/>
  <c r="BK131" i="4"/>
  <c r="AR131" i="4"/>
  <c r="AS131" i="4"/>
  <c r="AQ131" i="4"/>
  <c r="AG132" i="4"/>
  <c r="AF132" i="4"/>
  <c r="AJ132" i="4"/>
  <c r="AK132" i="4"/>
  <c r="AI132" i="4"/>
  <c r="AH132" i="4"/>
  <c r="BF136" i="4"/>
  <c r="BH136" i="4"/>
  <c r="BG136" i="4"/>
  <c r="AZ137" i="4"/>
  <c r="AX137" i="4"/>
  <c r="AV137" i="4"/>
  <c r="AW137" i="4"/>
  <c r="AY137" i="4"/>
  <c r="AU137" i="4"/>
  <c r="BW130" i="4"/>
  <c r="BU130" i="4"/>
  <c r="BV130" i="4"/>
  <c r="AC171" i="4"/>
  <c r="AD171" i="4"/>
  <c r="AB171" i="4"/>
  <c r="Q172" i="4"/>
  <c r="S172" i="4"/>
  <c r="V172" i="4"/>
  <c r="U172" i="4"/>
  <c r="R172" i="4"/>
  <c r="P173" i="4"/>
  <c r="T173" i="4" l="1"/>
  <c r="AA173" i="4"/>
  <c r="BN132" i="4"/>
  <c r="BM132" i="4"/>
  <c r="BT132" i="4"/>
  <c r="BL132" i="4"/>
  <c r="BK132" i="4"/>
  <c r="BO132" i="4"/>
  <c r="BJ132" i="4"/>
  <c r="AS132" i="4"/>
  <c r="AQ132" i="4"/>
  <c r="AR132" i="4"/>
  <c r="AG133" i="4"/>
  <c r="AK133" i="4"/>
  <c r="AF133" i="4"/>
  <c r="AI133" i="4"/>
  <c r="AJ133" i="4"/>
  <c r="AH133" i="4"/>
  <c r="BF137" i="4"/>
  <c r="BH137" i="4"/>
  <c r="BG137" i="4"/>
  <c r="AZ138" i="4"/>
  <c r="AW138" i="4"/>
  <c r="AX138" i="4"/>
  <c r="AY138" i="4"/>
  <c r="AV138" i="4"/>
  <c r="AU138" i="4"/>
  <c r="BW131" i="4"/>
  <c r="BU131" i="4"/>
  <c r="BV131" i="4"/>
  <c r="AC172" i="4"/>
  <c r="P174" i="4"/>
  <c r="R173" i="4"/>
  <c r="S173" i="4"/>
  <c r="U173" i="4"/>
  <c r="Q173" i="4"/>
  <c r="V173" i="4"/>
  <c r="AD172" i="4"/>
  <c r="AB172" i="4"/>
  <c r="BU132" i="4" l="1"/>
  <c r="BV132" i="4"/>
  <c r="T174" i="4"/>
  <c r="AA174" i="4"/>
  <c r="BW132" i="4"/>
  <c r="BN133" i="4"/>
  <c r="BM133" i="4"/>
  <c r="BL133" i="4"/>
  <c r="BK133" i="4"/>
  <c r="BT133" i="4"/>
  <c r="BO133" i="4"/>
  <c r="BJ133" i="4"/>
  <c r="BF138" i="4"/>
  <c r="BG138" i="4"/>
  <c r="AS133" i="4"/>
  <c r="AQ133" i="4"/>
  <c r="AR133" i="4"/>
  <c r="AG134" i="4"/>
  <c r="AK134" i="4"/>
  <c r="AF134" i="4"/>
  <c r="AJ134" i="4"/>
  <c r="AI134" i="4"/>
  <c r="AH134" i="4"/>
  <c r="BH138" i="4"/>
  <c r="AZ139" i="4"/>
  <c r="AU139" i="4"/>
  <c r="AW139" i="4"/>
  <c r="AY139" i="4"/>
  <c r="AX139" i="4"/>
  <c r="AV139" i="4"/>
  <c r="AB173" i="4"/>
  <c r="AD173" i="4"/>
  <c r="AC173" i="4"/>
  <c r="Q174" i="4"/>
  <c r="V174" i="4"/>
  <c r="U174" i="4"/>
  <c r="P175" i="4"/>
  <c r="S174" i="4"/>
  <c r="R174" i="4"/>
  <c r="T175" i="4" l="1"/>
  <c r="AA175" i="4"/>
  <c r="BV133" i="4"/>
  <c r="BM134" i="4"/>
  <c r="BO134" i="4"/>
  <c r="BK134" i="4"/>
  <c r="BJ134" i="4"/>
  <c r="BL134" i="4"/>
  <c r="BN134" i="4"/>
  <c r="BT134" i="4"/>
  <c r="AQ134" i="4"/>
  <c r="AS134" i="4"/>
  <c r="AR134" i="4"/>
  <c r="AG135" i="4"/>
  <c r="AF135" i="4"/>
  <c r="AJ135" i="4"/>
  <c r="AH135" i="4"/>
  <c r="AK135" i="4"/>
  <c r="AI135" i="4"/>
  <c r="BG139" i="4"/>
  <c r="BH139" i="4"/>
  <c r="BF139" i="4"/>
  <c r="AZ140" i="4"/>
  <c r="AY140" i="4"/>
  <c r="AW140" i="4"/>
  <c r="AV140" i="4"/>
  <c r="AX140" i="4"/>
  <c r="AU140" i="4"/>
  <c r="BU133" i="4"/>
  <c r="BW133" i="4"/>
  <c r="AC174" i="4"/>
  <c r="AD174" i="4"/>
  <c r="P176" i="4"/>
  <c r="Q175" i="4"/>
  <c r="R175" i="4"/>
  <c r="S175" i="4"/>
  <c r="V175" i="4"/>
  <c r="U175" i="4"/>
  <c r="AB174" i="4"/>
  <c r="T176" i="4" l="1"/>
  <c r="AA176" i="4"/>
  <c r="BW134" i="4"/>
  <c r="BL135" i="4"/>
  <c r="BN135" i="4"/>
  <c r="BM135" i="4"/>
  <c r="BT135" i="4"/>
  <c r="BK135" i="4"/>
  <c r="BO135" i="4"/>
  <c r="BJ135" i="4"/>
  <c r="AR135" i="4"/>
  <c r="AS135" i="4"/>
  <c r="AQ135" i="4"/>
  <c r="AF136" i="4"/>
  <c r="AI136" i="4"/>
  <c r="AJ136" i="4"/>
  <c r="AH136" i="4"/>
  <c r="AG136" i="4"/>
  <c r="AK136" i="4"/>
  <c r="BF140" i="4"/>
  <c r="BG140" i="4"/>
  <c r="BH140" i="4"/>
  <c r="AW141" i="4"/>
  <c r="AY141" i="4"/>
  <c r="AV141" i="4"/>
  <c r="AZ141" i="4"/>
  <c r="AX141" i="4"/>
  <c r="AU141" i="4"/>
  <c r="BU134" i="4"/>
  <c r="BV134" i="4"/>
  <c r="AD175" i="4"/>
  <c r="AC175" i="4"/>
  <c r="AB175" i="4"/>
  <c r="R176" i="4"/>
  <c r="S176" i="4"/>
  <c r="U176" i="4"/>
  <c r="P177" i="4"/>
  <c r="Q176" i="4"/>
  <c r="V176" i="4"/>
  <c r="T177" i="4" l="1"/>
  <c r="AA177" i="4"/>
  <c r="BM136" i="4"/>
  <c r="BL136" i="4"/>
  <c r="BT136" i="4"/>
  <c r="BK136" i="4"/>
  <c r="BN136" i="4"/>
  <c r="BO136" i="4"/>
  <c r="BJ136" i="4"/>
  <c r="AR136" i="4"/>
  <c r="AS136" i="4"/>
  <c r="AQ136" i="4"/>
  <c r="AK137" i="4"/>
  <c r="AG137" i="4"/>
  <c r="AJ137" i="4"/>
  <c r="AF137" i="4"/>
  <c r="AH137" i="4"/>
  <c r="AI137" i="4"/>
  <c r="BF141" i="4"/>
  <c r="BG141" i="4"/>
  <c r="BH141" i="4"/>
  <c r="AY142" i="4"/>
  <c r="AV142" i="4"/>
  <c r="AU142" i="4"/>
  <c r="AW142" i="4"/>
  <c r="AZ142" i="4"/>
  <c r="AX142" i="4"/>
  <c r="BW135" i="4"/>
  <c r="BU135" i="4"/>
  <c r="BV135" i="4"/>
  <c r="S177" i="4"/>
  <c r="U177" i="4"/>
  <c r="V177" i="4"/>
  <c r="P178" i="4"/>
  <c r="R177" i="4"/>
  <c r="Q177" i="4"/>
  <c r="AC176" i="4"/>
  <c r="AB176" i="4"/>
  <c r="AD176" i="4"/>
  <c r="BU136" i="4" l="1"/>
  <c r="BW136" i="4"/>
  <c r="T178" i="4"/>
  <c r="AA178" i="4"/>
  <c r="BV136" i="4"/>
  <c r="BM137" i="4"/>
  <c r="BT137" i="4"/>
  <c r="BL137" i="4"/>
  <c r="BK137" i="4"/>
  <c r="BN137" i="4"/>
  <c r="BJ137" i="4"/>
  <c r="BO137" i="4"/>
  <c r="AS137" i="4"/>
  <c r="AQ137" i="4"/>
  <c r="AR137" i="4"/>
  <c r="AH138" i="4"/>
  <c r="AG138" i="4"/>
  <c r="AJ138" i="4"/>
  <c r="AF138" i="4"/>
  <c r="AK138" i="4"/>
  <c r="AI138" i="4"/>
  <c r="BG142" i="4"/>
  <c r="BH142" i="4"/>
  <c r="BF142" i="4"/>
  <c r="AX143" i="4"/>
  <c r="AY143" i="4"/>
  <c r="AW143" i="4"/>
  <c r="AZ143" i="4"/>
  <c r="AV143" i="4"/>
  <c r="AU143" i="4"/>
  <c r="AB177" i="4"/>
  <c r="AC177" i="4"/>
  <c r="Q178" i="4"/>
  <c r="S178" i="4"/>
  <c r="V178" i="4"/>
  <c r="U178" i="4"/>
  <c r="P179" i="4"/>
  <c r="R178" i="4"/>
  <c r="AD177" i="4"/>
  <c r="T179" i="4" l="1"/>
  <c r="AA179" i="4"/>
  <c r="BO138" i="4"/>
  <c r="BL138" i="4"/>
  <c r="BN138" i="4"/>
  <c r="BK138" i="4"/>
  <c r="BM138" i="4"/>
  <c r="BJ138" i="4"/>
  <c r="BT138" i="4"/>
  <c r="BG143" i="4"/>
  <c r="AQ138" i="4"/>
  <c r="AR138" i="4"/>
  <c r="AS138" i="4"/>
  <c r="AF139" i="4"/>
  <c r="AG139" i="4"/>
  <c r="AH139" i="4"/>
  <c r="AK139" i="4"/>
  <c r="AI139" i="4"/>
  <c r="AJ139" i="4"/>
  <c r="BF143" i="4"/>
  <c r="BH143" i="4"/>
  <c r="AX144" i="4"/>
  <c r="AY144" i="4"/>
  <c r="AW144" i="4"/>
  <c r="AV144" i="4"/>
  <c r="AZ144" i="4"/>
  <c r="AU144" i="4"/>
  <c r="BU137" i="4"/>
  <c r="BV137" i="4"/>
  <c r="BW137" i="4"/>
  <c r="R179" i="4"/>
  <c r="Q179" i="4"/>
  <c r="S179" i="4"/>
  <c r="U179" i="4"/>
  <c r="V179" i="4"/>
  <c r="P180" i="4"/>
  <c r="AC178" i="4"/>
  <c r="AD178" i="4"/>
  <c r="AB178" i="4"/>
  <c r="T180" i="4" l="1"/>
  <c r="AA180" i="4"/>
  <c r="BT139" i="4"/>
  <c r="BO139" i="4"/>
  <c r="BN139" i="4"/>
  <c r="BL139" i="4"/>
  <c r="BK139" i="4"/>
  <c r="BM139" i="4"/>
  <c r="BJ139" i="4"/>
  <c r="AS139" i="4"/>
  <c r="AR139" i="4"/>
  <c r="AQ139" i="4"/>
  <c r="AI140" i="4"/>
  <c r="AH140" i="4"/>
  <c r="AG140" i="4"/>
  <c r="AF140" i="4"/>
  <c r="AJ140" i="4"/>
  <c r="AK140" i="4"/>
  <c r="BF144" i="4"/>
  <c r="BG144" i="4"/>
  <c r="BH144" i="4"/>
  <c r="AY145" i="4"/>
  <c r="AX145" i="4"/>
  <c r="AW145" i="4"/>
  <c r="AU145" i="4"/>
  <c r="AZ145" i="4"/>
  <c r="AV145" i="4"/>
  <c r="BW138" i="4"/>
  <c r="BU138" i="4"/>
  <c r="BV138" i="4"/>
  <c r="AD179" i="4"/>
  <c r="AB179" i="4"/>
  <c r="P181" i="4"/>
  <c r="Q180" i="4"/>
  <c r="R180" i="4"/>
  <c r="S180" i="4"/>
  <c r="V180" i="4"/>
  <c r="U180" i="4"/>
  <c r="AC179" i="4"/>
  <c r="BU139" i="4" l="1"/>
  <c r="T181" i="4"/>
  <c r="AA181" i="4"/>
  <c r="BO140" i="4"/>
  <c r="BL140" i="4"/>
  <c r="BT140" i="4"/>
  <c r="BM140" i="4"/>
  <c r="BJ140" i="4"/>
  <c r="BK140" i="4"/>
  <c r="BN140" i="4"/>
  <c r="AS140" i="4"/>
  <c r="AQ140" i="4"/>
  <c r="AR140" i="4"/>
  <c r="AG141" i="4"/>
  <c r="AK141" i="4"/>
  <c r="AJ141" i="4"/>
  <c r="AI141" i="4"/>
  <c r="AF141" i="4"/>
  <c r="AH141" i="4"/>
  <c r="BG145" i="4"/>
  <c r="BF145" i="4"/>
  <c r="BH145" i="4"/>
  <c r="AX146" i="4"/>
  <c r="AY146" i="4"/>
  <c r="AU146" i="4"/>
  <c r="AZ146" i="4"/>
  <c r="AW146" i="4"/>
  <c r="AV146" i="4"/>
  <c r="BV139" i="4"/>
  <c r="BW139" i="4"/>
  <c r="AB180" i="4"/>
  <c r="AD180" i="4"/>
  <c r="AC180" i="4"/>
  <c r="P182" i="4"/>
  <c r="R181" i="4"/>
  <c r="Q181" i="4"/>
  <c r="S181" i="4"/>
  <c r="V181" i="4"/>
  <c r="U181" i="4"/>
  <c r="BW140" i="4" l="1"/>
  <c r="T182" i="4"/>
  <c r="AA182" i="4"/>
  <c r="BU140" i="4"/>
  <c r="BO141" i="4"/>
  <c r="BT141" i="4"/>
  <c r="BN141" i="4"/>
  <c r="BM141" i="4"/>
  <c r="BJ141" i="4"/>
  <c r="BK141" i="4"/>
  <c r="BL141" i="4"/>
  <c r="BV140" i="4"/>
  <c r="BG146" i="4"/>
  <c r="BH146" i="4"/>
  <c r="AS141" i="4"/>
  <c r="AQ141" i="4"/>
  <c r="AR141" i="4"/>
  <c r="AI142" i="4"/>
  <c r="AH142" i="4"/>
  <c r="AG142" i="4"/>
  <c r="AF142" i="4"/>
  <c r="AJ142" i="4"/>
  <c r="AK142" i="4"/>
  <c r="BF146" i="4"/>
  <c r="AX147" i="4"/>
  <c r="AZ147" i="4"/>
  <c r="AY147" i="4"/>
  <c r="AW147" i="4"/>
  <c r="AV147" i="4"/>
  <c r="AU147" i="4"/>
  <c r="AC181" i="4"/>
  <c r="P183" i="4"/>
  <c r="R182" i="4"/>
  <c r="Q182" i="4"/>
  <c r="S182" i="4"/>
  <c r="V182" i="4"/>
  <c r="U182" i="4"/>
  <c r="AD181" i="4"/>
  <c r="AB181" i="4"/>
  <c r="BF147" i="4" l="1"/>
  <c r="BU141" i="4"/>
  <c r="T183" i="4"/>
  <c r="AA183" i="4"/>
  <c r="BN142" i="4"/>
  <c r="BO142" i="4"/>
  <c r="BT142" i="4"/>
  <c r="BM142" i="4"/>
  <c r="BJ142" i="4"/>
  <c r="BL142" i="4"/>
  <c r="BK142" i="4"/>
  <c r="BG147" i="4"/>
  <c r="AR142" i="4"/>
  <c r="AS142" i="4"/>
  <c r="AQ142" i="4"/>
  <c r="AH143" i="4"/>
  <c r="AI143" i="4"/>
  <c r="AF143" i="4"/>
  <c r="AG143" i="4"/>
  <c r="AK143" i="4"/>
  <c r="AJ143" i="4"/>
  <c r="BH147" i="4"/>
  <c r="AZ148" i="4"/>
  <c r="AX148" i="4"/>
  <c r="AY148" i="4"/>
  <c r="AW148" i="4"/>
  <c r="AV148" i="4"/>
  <c r="AU148" i="4"/>
  <c r="BW141" i="4"/>
  <c r="BV141" i="4"/>
  <c r="AD182" i="4"/>
  <c r="AB182" i="4"/>
  <c r="AC182" i="4"/>
  <c r="R183" i="4"/>
  <c r="Q183" i="4"/>
  <c r="S183" i="4"/>
  <c r="V183" i="4"/>
  <c r="P184" i="4"/>
  <c r="U183" i="4"/>
  <c r="BW142" i="4" l="1"/>
  <c r="T184" i="4"/>
  <c r="AA184" i="4"/>
  <c r="BN143" i="4"/>
  <c r="BL143" i="4"/>
  <c r="BJ143" i="4"/>
  <c r="BO143" i="4"/>
  <c r="BM143" i="4"/>
  <c r="BT143" i="4"/>
  <c r="BK143" i="4"/>
  <c r="BF148" i="4"/>
  <c r="BG148" i="4"/>
  <c r="AR143" i="4"/>
  <c r="AQ143" i="4"/>
  <c r="AS143" i="4"/>
  <c r="AI144" i="4"/>
  <c r="AH144" i="4"/>
  <c r="AK144" i="4"/>
  <c r="AF144" i="4"/>
  <c r="AG144" i="4"/>
  <c r="AJ144" i="4"/>
  <c r="BH148" i="4"/>
  <c r="AZ149" i="4"/>
  <c r="AX149" i="4"/>
  <c r="AU149" i="4"/>
  <c r="AV149" i="4"/>
  <c r="AY149" i="4"/>
  <c r="AW149" i="4"/>
  <c r="BU142" i="4"/>
  <c r="BV142" i="4"/>
  <c r="R184" i="4"/>
  <c r="Q184" i="4"/>
  <c r="S184" i="4"/>
  <c r="P185" i="4"/>
  <c r="V184" i="4"/>
  <c r="U184" i="4"/>
  <c r="AD183" i="4"/>
  <c r="AB183" i="4"/>
  <c r="AC183" i="4"/>
  <c r="T185" i="4" l="1"/>
  <c r="AA185" i="4"/>
  <c r="BN144" i="4"/>
  <c r="BJ144" i="4"/>
  <c r="BT144" i="4"/>
  <c r="BL144" i="4"/>
  <c r="BO144" i="4"/>
  <c r="BK144" i="4"/>
  <c r="BM144" i="4"/>
  <c r="BW144" i="4" s="1"/>
  <c r="BH149" i="4"/>
  <c r="AR144" i="4"/>
  <c r="AQ144" i="4"/>
  <c r="AS144" i="4"/>
  <c r="AF145" i="4"/>
  <c r="AI145" i="4"/>
  <c r="AG145" i="4"/>
  <c r="AJ145" i="4"/>
  <c r="AH145" i="4"/>
  <c r="AK145" i="4"/>
  <c r="BF149" i="4"/>
  <c r="BG149" i="4"/>
  <c r="AZ150" i="4"/>
  <c r="AU150" i="4"/>
  <c r="AV150" i="4"/>
  <c r="AY150" i="4"/>
  <c r="AW150" i="4"/>
  <c r="AX150" i="4"/>
  <c r="BV143" i="4"/>
  <c r="BW143" i="4"/>
  <c r="BU143" i="4"/>
  <c r="R185" i="4"/>
  <c r="S185" i="4"/>
  <c r="Q185" i="4"/>
  <c r="U185" i="4"/>
  <c r="V185" i="4"/>
  <c r="P186" i="4"/>
  <c r="AD184" i="4"/>
  <c r="AB184" i="4"/>
  <c r="AC184" i="4"/>
  <c r="T186" i="4" l="1"/>
  <c r="AA186" i="4"/>
  <c r="BV144" i="4"/>
  <c r="BN145" i="4"/>
  <c r="BT145" i="4"/>
  <c r="BO145" i="4"/>
  <c r="BK145" i="4"/>
  <c r="BJ145" i="4"/>
  <c r="BL145" i="4"/>
  <c r="BM145" i="4"/>
  <c r="AS145" i="4"/>
  <c r="AR145" i="4"/>
  <c r="AQ145" i="4"/>
  <c r="AJ146" i="4"/>
  <c r="AF146" i="4"/>
  <c r="AH146" i="4"/>
  <c r="AG146" i="4"/>
  <c r="AI146" i="4"/>
  <c r="AK146" i="4"/>
  <c r="BH150" i="4"/>
  <c r="BF150" i="4"/>
  <c r="BG150" i="4"/>
  <c r="AZ151" i="4"/>
  <c r="AY151" i="4"/>
  <c r="AU151" i="4"/>
  <c r="AV151" i="4"/>
  <c r="AX151" i="4"/>
  <c r="AW151" i="4"/>
  <c r="BU144" i="4"/>
  <c r="R186" i="4"/>
  <c r="Q186" i="4"/>
  <c r="P187" i="4"/>
  <c r="S186" i="4"/>
  <c r="U186" i="4"/>
  <c r="V186" i="4"/>
  <c r="AB185" i="4"/>
  <c r="AD185" i="4"/>
  <c r="AC185" i="4"/>
  <c r="BU145" i="4" l="1"/>
  <c r="T187" i="4"/>
  <c r="AA187" i="4"/>
  <c r="BW145" i="4"/>
  <c r="BV145" i="4"/>
  <c r="BM146" i="4"/>
  <c r="BT146" i="4"/>
  <c r="BN146" i="4"/>
  <c r="BO146" i="4"/>
  <c r="BK146" i="4"/>
  <c r="BL146" i="4"/>
  <c r="BJ146" i="4"/>
  <c r="BH151" i="4"/>
  <c r="AS146" i="4"/>
  <c r="AH147" i="4"/>
  <c r="AJ147" i="4"/>
  <c r="AF147" i="4"/>
  <c r="AI147" i="4"/>
  <c r="AG147" i="4"/>
  <c r="AK147" i="4"/>
  <c r="AR146" i="4"/>
  <c r="AQ146" i="4"/>
  <c r="BG151" i="4"/>
  <c r="BF151" i="4"/>
  <c r="AZ152" i="4"/>
  <c r="AW152" i="4"/>
  <c r="AU152" i="4"/>
  <c r="AY152" i="4"/>
  <c r="AV152" i="4"/>
  <c r="AX152" i="4"/>
  <c r="AB186" i="4"/>
  <c r="Q187" i="4"/>
  <c r="R187" i="4"/>
  <c r="U187" i="4"/>
  <c r="P188" i="4"/>
  <c r="S187" i="4"/>
  <c r="V187" i="4"/>
  <c r="AD186" i="4"/>
  <c r="AC186" i="4"/>
  <c r="T188" i="4" l="1"/>
  <c r="AA188" i="4"/>
  <c r="BM147" i="4"/>
  <c r="BT147" i="4"/>
  <c r="BJ147" i="4"/>
  <c r="BO147" i="4"/>
  <c r="BK147" i="4"/>
  <c r="BL147" i="4"/>
  <c r="BN147" i="4"/>
  <c r="AR147" i="4"/>
  <c r="AQ147" i="4"/>
  <c r="AS147" i="4"/>
  <c r="AH148" i="4"/>
  <c r="AG148" i="4"/>
  <c r="AJ148" i="4"/>
  <c r="AK148" i="4"/>
  <c r="AF148" i="4"/>
  <c r="AI148" i="4"/>
  <c r="BG152" i="4"/>
  <c r="BF152" i="4"/>
  <c r="BH152" i="4"/>
  <c r="AW153" i="4"/>
  <c r="AZ153" i="4"/>
  <c r="AV153" i="4"/>
  <c r="AY153" i="4"/>
  <c r="AU153" i="4"/>
  <c r="AX153" i="4"/>
  <c r="BW146" i="4"/>
  <c r="BU146" i="4"/>
  <c r="BV146" i="4"/>
  <c r="P189" i="4"/>
  <c r="R188" i="4"/>
  <c r="Q188" i="4"/>
  <c r="S188" i="4"/>
  <c r="V188" i="4"/>
  <c r="U188" i="4"/>
  <c r="AC187" i="4"/>
  <c r="AD187" i="4"/>
  <c r="AB187" i="4"/>
  <c r="T189" i="4" l="1"/>
  <c r="AA189" i="4"/>
  <c r="BM148" i="4"/>
  <c r="BL148" i="4"/>
  <c r="BO148" i="4"/>
  <c r="BN148" i="4"/>
  <c r="BT148" i="4"/>
  <c r="BJ148" i="4"/>
  <c r="BK148" i="4"/>
  <c r="AQ148" i="4"/>
  <c r="AR148" i="4"/>
  <c r="AS148" i="4"/>
  <c r="AG149" i="4"/>
  <c r="AF149" i="4"/>
  <c r="AH149" i="4"/>
  <c r="AK149" i="4"/>
  <c r="AI149" i="4"/>
  <c r="AJ149" i="4"/>
  <c r="BF153" i="4"/>
  <c r="BG153" i="4"/>
  <c r="BH153" i="4"/>
  <c r="AY154" i="4"/>
  <c r="AW154" i="4"/>
  <c r="AZ154" i="4"/>
  <c r="AX154" i="4"/>
  <c r="AV154" i="4"/>
  <c r="AU154" i="4"/>
  <c r="BW147" i="4"/>
  <c r="BU147" i="4"/>
  <c r="BV147" i="4"/>
  <c r="AD188" i="4"/>
  <c r="AB188" i="4"/>
  <c r="AC188" i="4"/>
  <c r="R189" i="4"/>
  <c r="S189" i="4"/>
  <c r="V189" i="4"/>
  <c r="P190" i="4"/>
  <c r="Q189" i="4"/>
  <c r="U189" i="4"/>
  <c r="BW148" i="4" l="1"/>
  <c r="BV148" i="4"/>
  <c r="BF154" i="4"/>
  <c r="T190" i="4"/>
  <c r="AA190" i="4"/>
  <c r="BM149" i="4"/>
  <c r="BT149" i="4"/>
  <c r="BL149" i="4"/>
  <c r="BK149" i="4"/>
  <c r="BO149" i="4"/>
  <c r="BN149" i="4"/>
  <c r="BJ149" i="4"/>
  <c r="AQ149" i="4"/>
  <c r="AS149" i="4"/>
  <c r="AR149" i="4"/>
  <c r="AK150" i="4"/>
  <c r="AI150" i="4"/>
  <c r="AG150" i="4"/>
  <c r="AJ150" i="4"/>
  <c r="AF150" i="4"/>
  <c r="AH150" i="4"/>
  <c r="BG154" i="4"/>
  <c r="BH154" i="4"/>
  <c r="AY155" i="4"/>
  <c r="AZ155" i="4"/>
  <c r="AX155" i="4"/>
  <c r="AW155" i="4"/>
  <c r="AV155" i="4"/>
  <c r="AU155" i="4"/>
  <c r="BU148" i="4"/>
  <c r="P191" i="4"/>
  <c r="Q190" i="4"/>
  <c r="S190" i="4"/>
  <c r="U190" i="4"/>
  <c r="R190" i="4"/>
  <c r="V190" i="4"/>
  <c r="AC189" i="4"/>
  <c r="AB189" i="4"/>
  <c r="AD189" i="4"/>
  <c r="BW149" i="4" l="1"/>
  <c r="T191" i="4"/>
  <c r="AA191" i="4"/>
  <c r="AS150" i="4"/>
  <c r="BU149" i="4"/>
  <c r="BV149" i="4"/>
  <c r="BM150" i="4"/>
  <c r="BL150" i="4"/>
  <c r="BK150" i="4"/>
  <c r="BT150" i="4"/>
  <c r="BO150" i="4"/>
  <c r="BJ150" i="4"/>
  <c r="BN150" i="4"/>
  <c r="BG155" i="4"/>
  <c r="BH155" i="4"/>
  <c r="AQ150" i="4"/>
  <c r="AR150" i="4"/>
  <c r="AF151" i="4"/>
  <c r="AI151" i="4"/>
  <c r="AG151" i="4"/>
  <c r="AH151" i="4"/>
  <c r="AK151" i="4"/>
  <c r="AJ151" i="4"/>
  <c r="BF155" i="4"/>
  <c r="AY156" i="4"/>
  <c r="AZ156" i="4"/>
  <c r="AX156" i="4"/>
  <c r="AW156" i="4"/>
  <c r="AV156" i="4"/>
  <c r="AU156" i="4"/>
  <c r="AC190" i="4"/>
  <c r="AD190" i="4"/>
  <c r="AB190" i="4"/>
  <c r="Q191" i="4"/>
  <c r="S191" i="4"/>
  <c r="U191" i="4"/>
  <c r="V191" i="4"/>
  <c r="R191" i="4"/>
  <c r="P192" i="4"/>
  <c r="T192" i="4" l="1"/>
  <c r="AA192" i="4"/>
  <c r="BW150" i="4"/>
  <c r="BT151" i="4"/>
  <c r="BO151" i="4"/>
  <c r="BK151" i="4"/>
  <c r="BN151" i="4"/>
  <c r="BM151" i="4"/>
  <c r="BJ151" i="4"/>
  <c r="BL151" i="4"/>
  <c r="BG156" i="4"/>
  <c r="BH156" i="4"/>
  <c r="AS151" i="4"/>
  <c r="AR151" i="4"/>
  <c r="AQ151" i="4"/>
  <c r="AG152" i="4"/>
  <c r="AH152" i="4"/>
  <c r="AJ152" i="4"/>
  <c r="AI152" i="4"/>
  <c r="AF152" i="4"/>
  <c r="AK152" i="4"/>
  <c r="BF156" i="4"/>
  <c r="AY157" i="4"/>
  <c r="AX157" i="4"/>
  <c r="AW157" i="4"/>
  <c r="AZ157" i="4"/>
  <c r="AV157" i="4"/>
  <c r="AU157" i="4"/>
  <c r="BU150" i="4"/>
  <c r="BV150" i="4"/>
  <c r="AC191" i="4"/>
  <c r="AD191" i="4"/>
  <c r="AB191" i="4"/>
  <c r="P193" i="4"/>
  <c r="Q192" i="4"/>
  <c r="U192" i="4"/>
  <c r="R192" i="4"/>
  <c r="V192" i="4"/>
  <c r="S192" i="4"/>
  <c r="BG157" i="4" l="1"/>
  <c r="BW151" i="4"/>
  <c r="BU151" i="4"/>
  <c r="BV151" i="4"/>
  <c r="T193" i="4"/>
  <c r="AA193" i="4"/>
  <c r="BO152" i="4"/>
  <c r="BT152" i="4"/>
  <c r="BN152" i="4"/>
  <c r="BM152" i="4"/>
  <c r="BL152" i="4"/>
  <c r="BK152" i="4"/>
  <c r="BJ152" i="4"/>
  <c r="AQ152" i="4"/>
  <c r="AS152" i="4"/>
  <c r="AR152" i="4"/>
  <c r="AG153" i="4"/>
  <c r="AI153" i="4"/>
  <c r="AH153" i="4"/>
  <c r="AF153" i="4"/>
  <c r="AK153" i="4"/>
  <c r="AJ153" i="4"/>
  <c r="BH157" i="4"/>
  <c r="AX158" i="4"/>
  <c r="AY158" i="4"/>
  <c r="AW158" i="4"/>
  <c r="AU158" i="4"/>
  <c r="AZ158" i="4"/>
  <c r="AV158" i="4"/>
  <c r="BF157" i="4"/>
  <c r="AD192" i="4"/>
  <c r="AC192" i="4"/>
  <c r="AB192" i="4"/>
  <c r="P194" i="4"/>
  <c r="Q193" i="4"/>
  <c r="R193" i="4"/>
  <c r="V193" i="4"/>
  <c r="U193" i="4"/>
  <c r="S193" i="4"/>
  <c r="BV152" i="4" l="1"/>
  <c r="BW152" i="4"/>
  <c r="T194" i="4"/>
  <c r="AA194" i="4"/>
  <c r="BO153" i="4"/>
  <c r="BT153" i="4"/>
  <c r="BL153" i="4"/>
  <c r="BK153" i="4"/>
  <c r="BJ153" i="4"/>
  <c r="BN153" i="4"/>
  <c r="BM153" i="4"/>
  <c r="BG158" i="4"/>
  <c r="AQ153" i="4"/>
  <c r="AS153" i="4"/>
  <c r="AR153" i="4"/>
  <c r="AG154" i="4"/>
  <c r="AI154" i="4"/>
  <c r="AH154" i="4"/>
  <c r="AK154" i="4"/>
  <c r="AF154" i="4"/>
  <c r="AJ154" i="4"/>
  <c r="BF158" i="4"/>
  <c r="BH158" i="4"/>
  <c r="AX159" i="4"/>
  <c r="AY159" i="4"/>
  <c r="AZ159" i="4"/>
  <c r="AW159" i="4"/>
  <c r="AV159" i="4"/>
  <c r="AU159" i="4"/>
  <c r="BU152" i="4"/>
  <c r="AD193" i="4"/>
  <c r="AC193" i="4"/>
  <c r="AB193" i="4"/>
  <c r="R194" i="4"/>
  <c r="Q194" i="4"/>
  <c r="S194" i="4"/>
  <c r="V194" i="4"/>
  <c r="P195" i="4"/>
  <c r="U194" i="4"/>
  <c r="BF159" i="4" l="1"/>
  <c r="BG159" i="4"/>
  <c r="T195" i="4"/>
  <c r="AA195" i="4"/>
  <c r="BW153" i="4"/>
  <c r="BO154" i="4"/>
  <c r="BT154" i="4"/>
  <c r="BN154" i="4"/>
  <c r="BM154" i="4"/>
  <c r="BK154" i="4"/>
  <c r="BL154" i="4"/>
  <c r="BJ154" i="4"/>
  <c r="AQ154" i="4"/>
  <c r="AS154" i="4"/>
  <c r="AR154" i="4"/>
  <c r="AG155" i="4"/>
  <c r="AF155" i="4"/>
  <c r="AI155" i="4"/>
  <c r="AJ155" i="4"/>
  <c r="AH155" i="4"/>
  <c r="AK155" i="4"/>
  <c r="BH159" i="4"/>
  <c r="AX160" i="4"/>
  <c r="AY160" i="4"/>
  <c r="AZ160" i="4"/>
  <c r="AW160" i="4"/>
  <c r="AU160" i="4"/>
  <c r="AV160" i="4"/>
  <c r="BU153" i="4"/>
  <c r="BV153" i="4"/>
  <c r="AB194" i="4"/>
  <c r="P196" i="4"/>
  <c r="R195" i="4"/>
  <c r="S195" i="4"/>
  <c r="U195" i="4"/>
  <c r="V195" i="4"/>
  <c r="Q195" i="4"/>
  <c r="AD194" i="4"/>
  <c r="AC194" i="4"/>
  <c r="T196" i="4" l="1"/>
  <c r="AA196" i="4"/>
  <c r="BO155" i="4"/>
  <c r="BT155" i="4"/>
  <c r="BJ155" i="4"/>
  <c r="BK155" i="4"/>
  <c r="BN155" i="4"/>
  <c r="BM155" i="4"/>
  <c r="BL155" i="4"/>
  <c r="BF160" i="4"/>
  <c r="BG160" i="4"/>
  <c r="BH160" i="4"/>
  <c r="AS155" i="4"/>
  <c r="AQ155" i="4"/>
  <c r="AR155" i="4"/>
  <c r="AF156" i="4"/>
  <c r="AG156" i="4"/>
  <c r="AK156" i="4"/>
  <c r="AI156" i="4"/>
  <c r="AJ156" i="4"/>
  <c r="AH156" i="4"/>
  <c r="AZ161" i="4"/>
  <c r="AX161" i="4"/>
  <c r="AY161" i="4"/>
  <c r="AU161" i="4"/>
  <c r="AW161" i="4"/>
  <c r="AV161" i="4"/>
  <c r="BW154" i="4"/>
  <c r="BU154" i="4"/>
  <c r="BV154" i="4"/>
  <c r="AB195" i="4"/>
  <c r="AD195" i="4"/>
  <c r="AC195" i="4"/>
  <c r="P197" i="4"/>
  <c r="R196" i="4"/>
  <c r="Q196" i="4"/>
  <c r="S196" i="4"/>
  <c r="U196" i="4"/>
  <c r="V196" i="4"/>
  <c r="BU155" i="4" l="1"/>
  <c r="T197" i="4"/>
  <c r="AA197" i="4"/>
  <c r="BN156" i="4"/>
  <c r="BO156" i="4"/>
  <c r="BT156" i="4"/>
  <c r="BJ156" i="4"/>
  <c r="BM156" i="4"/>
  <c r="BL156" i="4"/>
  <c r="BK156" i="4"/>
  <c r="BG161" i="4"/>
  <c r="BH161" i="4"/>
  <c r="AS156" i="4"/>
  <c r="AR156" i="4"/>
  <c r="AQ156" i="4"/>
  <c r="AF157" i="4"/>
  <c r="AI157" i="4"/>
  <c r="AG157" i="4"/>
  <c r="AJ157" i="4"/>
  <c r="AH157" i="4"/>
  <c r="AK157" i="4"/>
  <c r="BF161" i="4"/>
  <c r="AX162" i="4"/>
  <c r="AZ162" i="4"/>
  <c r="AV162" i="4"/>
  <c r="AU162" i="4"/>
  <c r="AW162" i="4"/>
  <c r="AY162" i="4"/>
  <c r="BV155" i="4"/>
  <c r="BW155" i="4"/>
  <c r="AB196" i="4"/>
  <c r="AC196" i="4"/>
  <c r="R197" i="4"/>
  <c r="S197" i="4"/>
  <c r="V197" i="4"/>
  <c r="P198" i="4"/>
  <c r="Q197" i="4"/>
  <c r="U197" i="4"/>
  <c r="AD196" i="4"/>
  <c r="BU156" i="4" l="1"/>
  <c r="BV156" i="4"/>
  <c r="BW156" i="4"/>
  <c r="T198" i="4"/>
  <c r="AA198" i="4"/>
  <c r="BN157" i="4"/>
  <c r="BT157" i="4"/>
  <c r="BO157" i="4"/>
  <c r="BJ157" i="4"/>
  <c r="BL157" i="4"/>
  <c r="BM157" i="4"/>
  <c r="BK157" i="4"/>
  <c r="AR157" i="4"/>
  <c r="AS157" i="4"/>
  <c r="AQ157" i="4"/>
  <c r="AF158" i="4"/>
  <c r="AI158" i="4"/>
  <c r="AH158" i="4"/>
  <c r="AK158" i="4"/>
  <c r="AG158" i="4"/>
  <c r="AJ158" i="4"/>
  <c r="BH162" i="4"/>
  <c r="BG162" i="4"/>
  <c r="AZ163" i="4"/>
  <c r="AX163" i="4"/>
  <c r="AW163" i="4"/>
  <c r="AV163" i="4"/>
  <c r="AU163" i="4"/>
  <c r="AY163" i="4"/>
  <c r="BF162" i="4"/>
  <c r="AB197" i="4"/>
  <c r="P199" i="4"/>
  <c r="R198" i="4"/>
  <c r="Q198" i="4"/>
  <c r="S198" i="4"/>
  <c r="V198" i="4"/>
  <c r="U198" i="4"/>
  <c r="AD197" i="4"/>
  <c r="AC197" i="4"/>
  <c r="BU157" i="4" l="1"/>
  <c r="BV157" i="4"/>
  <c r="T199" i="4"/>
  <c r="AA199" i="4"/>
  <c r="BW157" i="4"/>
  <c r="BN158" i="4"/>
  <c r="BM158" i="4"/>
  <c r="BL158" i="4"/>
  <c r="BK158" i="4"/>
  <c r="BT158" i="4"/>
  <c r="BO158" i="4"/>
  <c r="BJ158" i="4"/>
  <c r="AR158" i="4"/>
  <c r="AS158" i="4"/>
  <c r="AQ158" i="4"/>
  <c r="AH159" i="4"/>
  <c r="AF159" i="4"/>
  <c r="AI159" i="4"/>
  <c r="AG159" i="4"/>
  <c r="AJ159" i="4"/>
  <c r="AK159" i="4"/>
  <c r="BG163" i="4"/>
  <c r="BF163" i="4"/>
  <c r="AZ164" i="4"/>
  <c r="AX164" i="4"/>
  <c r="AU164" i="4"/>
  <c r="AW164" i="4"/>
  <c r="AY164" i="4"/>
  <c r="AV164" i="4"/>
  <c r="BH163" i="4"/>
  <c r="AD198" i="4"/>
  <c r="AB198" i="4"/>
  <c r="AC198" i="4"/>
  <c r="R199" i="4"/>
  <c r="S199" i="4"/>
  <c r="U199" i="4"/>
  <c r="P200" i="4"/>
  <c r="V199" i="4"/>
  <c r="Q199" i="4"/>
  <c r="T200" i="4" l="1"/>
  <c r="AA200" i="4"/>
  <c r="BW158" i="4"/>
  <c r="BN159" i="4"/>
  <c r="BT159" i="4"/>
  <c r="BK159" i="4"/>
  <c r="BO159" i="4"/>
  <c r="BL159" i="4"/>
  <c r="BJ159" i="4"/>
  <c r="BM159" i="4"/>
  <c r="AR159" i="4"/>
  <c r="AQ159" i="4"/>
  <c r="AS159" i="4"/>
  <c r="AH160" i="4"/>
  <c r="AF160" i="4"/>
  <c r="AG160" i="4"/>
  <c r="AK160" i="4"/>
  <c r="AI160" i="4"/>
  <c r="AJ160" i="4"/>
  <c r="BF164" i="4"/>
  <c r="BG164" i="4"/>
  <c r="BH164" i="4"/>
  <c r="AW165" i="4"/>
  <c r="AZ165" i="4"/>
  <c r="AV165" i="4"/>
  <c r="AU165" i="4"/>
  <c r="AY165" i="4"/>
  <c r="AX165" i="4"/>
  <c r="BU158" i="4"/>
  <c r="BV158" i="4"/>
  <c r="AB199" i="4"/>
  <c r="AC199" i="4"/>
  <c r="Q200" i="4"/>
  <c r="S200" i="4"/>
  <c r="V200" i="4"/>
  <c r="U200" i="4"/>
  <c r="P201" i="4"/>
  <c r="R200" i="4"/>
  <c r="AD199" i="4"/>
  <c r="T201" i="4" l="1"/>
  <c r="AA201" i="4"/>
  <c r="BV159" i="4"/>
  <c r="BM160" i="4"/>
  <c r="BT160" i="4"/>
  <c r="BN160" i="4"/>
  <c r="BJ160" i="4"/>
  <c r="BO160" i="4"/>
  <c r="BL160" i="4"/>
  <c r="BK160" i="4"/>
  <c r="AR160" i="4"/>
  <c r="AQ160" i="4"/>
  <c r="AS160" i="4"/>
  <c r="AG161" i="4"/>
  <c r="AI161" i="4"/>
  <c r="AF161" i="4"/>
  <c r="AJ161" i="4"/>
  <c r="AH161" i="4"/>
  <c r="AK161" i="4"/>
  <c r="BF165" i="4"/>
  <c r="BG165" i="4"/>
  <c r="BH165" i="4"/>
  <c r="AY166" i="4"/>
  <c r="AZ166" i="4"/>
  <c r="AU166" i="4"/>
  <c r="AW166" i="4"/>
  <c r="AV166" i="4"/>
  <c r="AX166" i="4"/>
  <c r="BW159" i="4"/>
  <c r="BU159" i="4"/>
  <c r="AC200" i="4"/>
  <c r="AD200" i="4"/>
  <c r="P202" i="4"/>
  <c r="R201" i="4"/>
  <c r="Q201" i="4"/>
  <c r="S201" i="4"/>
  <c r="V201" i="4"/>
  <c r="U201" i="4"/>
  <c r="AB200" i="4"/>
  <c r="BV160" i="4" l="1"/>
  <c r="BW160" i="4"/>
  <c r="T202" i="4"/>
  <c r="AA202" i="4"/>
  <c r="BM161" i="4"/>
  <c r="BT161" i="4"/>
  <c r="BL161" i="4"/>
  <c r="BK161" i="4"/>
  <c r="BJ161" i="4"/>
  <c r="BN161" i="4"/>
  <c r="BO161" i="4"/>
  <c r="AS161" i="4"/>
  <c r="AQ161" i="4"/>
  <c r="AR161" i="4"/>
  <c r="AG162" i="4"/>
  <c r="AF162" i="4"/>
  <c r="AK162" i="4"/>
  <c r="AI162" i="4"/>
  <c r="AH162" i="4"/>
  <c r="AJ162" i="4"/>
  <c r="BH166" i="4"/>
  <c r="BF166" i="4"/>
  <c r="AW167" i="4"/>
  <c r="AZ167" i="4"/>
  <c r="AV167" i="4"/>
  <c r="AX167" i="4"/>
  <c r="AU167" i="4"/>
  <c r="AY167" i="4"/>
  <c r="BG166" i="4"/>
  <c r="BU160" i="4"/>
  <c r="AD201" i="4"/>
  <c r="AB201" i="4"/>
  <c r="AC201" i="4"/>
  <c r="Q202" i="4"/>
  <c r="R202" i="4"/>
  <c r="S202" i="4"/>
  <c r="V202" i="4"/>
  <c r="U202" i="4"/>
  <c r="P203" i="4"/>
  <c r="T203" i="4" l="1"/>
  <c r="AA203" i="4"/>
  <c r="BV161" i="4"/>
  <c r="BM162" i="4"/>
  <c r="BT162" i="4"/>
  <c r="BL162" i="4"/>
  <c r="BO162" i="4"/>
  <c r="BJ162" i="4"/>
  <c r="BN162" i="4"/>
  <c r="BK162" i="4"/>
  <c r="AS162" i="4"/>
  <c r="AQ162" i="4"/>
  <c r="AR162" i="4"/>
  <c r="AI163" i="4"/>
  <c r="AG163" i="4"/>
  <c r="AH163" i="4"/>
  <c r="AF163" i="4"/>
  <c r="AK163" i="4"/>
  <c r="AJ163" i="4"/>
  <c r="BG167" i="4"/>
  <c r="BF167" i="4"/>
  <c r="AZ168" i="4"/>
  <c r="AV168" i="4"/>
  <c r="AU168" i="4"/>
  <c r="AY168" i="4"/>
  <c r="AX168" i="4"/>
  <c r="AW168" i="4"/>
  <c r="BH167" i="4"/>
  <c r="BU161" i="4"/>
  <c r="BW161" i="4"/>
  <c r="AC202" i="4"/>
  <c r="AD202" i="4"/>
  <c r="P204" i="4"/>
  <c r="R203" i="4"/>
  <c r="Q203" i="4"/>
  <c r="S203" i="4"/>
  <c r="V203" i="4"/>
  <c r="U203" i="4"/>
  <c r="AB202" i="4"/>
  <c r="T204" i="4" l="1"/>
  <c r="AA204" i="4"/>
  <c r="BT163" i="4"/>
  <c r="BM163" i="4"/>
  <c r="BN163" i="4"/>
  <c r="BO163" i="4"/>
  <c r="BL163" i="4"/>
  <c r="BJ163" i="4"/>
  <c r="BK163" i="4"/>
  <c r="BH168" i="4"/>
  <c r="AQ163" i="4"/>
  <c r="AS163" i="4"/>
  <c r="AR163" i="4"/>
  <c r="AK164" i="4"/>
  <c r="AJ164" i="4"/>
  <c r="AI164" i="4"/>
  <c r="AG164" i="4"/>
  <c r="AF164" i="4"/>
  <c r="AH164" i="4"/>
  <c r="AY169" i="4"/>
  <c r="AU169" i="4"/>
  <c r="AX169" i="4"/>
  <c r="AZ169" i="4"/>
  <c r="AV169" i="4"/>
  <c r="AW169" i="4"/>
  <c r="BG168" i="4"/>
  <c r="BF168" i="4"/>
  <c r="BW162" i="4"/>
  <c r="BU162" i="4"/>
  <c r="BV162" i="4"/>
  <c r="AD203" i="4"/>
  <c r="AB203" i="4"/>
  <c r="AC203" i="4"/>
  <c r="Q204" i="4"/>
  <c r="S204" i="4"/>
  <c r="V204" i="4"/>
  <c r="U204" i="4"/>
  <c r="P205" i="4"/>
  <c r="R204" i="4"/>
  <c r="BU163" i="4" l="1"/>
  <c r="T205" i="4"/>
  <c r="AA205" i="4"/>
  <c r="AQ164" i="4"/>
  <c r="AS164" i="4"/>
  <c r="BO164" i="4"/>
  <c r="BT164" i="4"/>
  <c r="BM164" i="4"/>
  <c r="BN164" i="4"/>
  <c r="BL164" i="4"/>
  <c r="BK164" i="4"/>
  <c r="BJ164" i="4"/>
  <c r="BH169" i="4"/>
  <c r="BG169" i="4"/>
  <c r="AR164" i="4"/>
  <c r="AI165" i="4"/>
  <c r="AG165" i="4"/>
  <c r="AH165" i="4"/>
  <c r="AK165" i="4"/>
  <c r="AJ165" i="4"/>
  <c r="AF165" i="4"/>
  <c r="BF169" i="4"/>
  <c r="AX170" i="4"/>
  <c r="AY170" i="4"/>
  <c r="AW170" i="4"/>
  <c r="AU170" i="4"/>
  <c r="AV170" i="4"/>
  <c r="AZ170" i="4"/>
  <c r="BV163" i="4"/>
  <c r="BW163" i="4"/>
  <c r="P206" i="4"/>
  <c r="R205" i="4"/>
  <c r="S205" i="4"/>
  <c r="V205" i="4"/>
  <c r="U205" i="4"/>
  <c r="Q205" i="4"/>
  <c r="AC204" i="4"/>
  <c r="AD204" i="4"/>
  <c r="AB204" i="4"/>
  <c r="BV164" i="4" l="1"/>
  <c r="T206" i="4"/>
  <c r="AA206" i="4"/>
  <c r="BO165" i="4"/>
  <c r="BT165" i="4"/>
  <c r="BM165" i="4"/>
  <c r="BK165" i="4"/>
  <c r="BN165" i="4"/>
  <c r="BL165" i="4"/>
  <c r="BJ165" i="4"/>
  <c r="AQ165" i="4"/>
  <c r="AR165" i="4"/>
  <c r="AS165" i="4"/>
  <c r="AH166" i="4"/>
  <c r="AK166" i="4"/>
  <c r="AF166" i="4"/>
  <c r="AJ166" i="4"/>
  <c r="AI166" i="4"/>
  <c r="AG166" i="4"/>
  <c r="BH170" i="4"/>
  <c r="BG170" i="4"/>
  <c r="AY171" i="4"/>
  <c r="AW171" i="4"/>
  <c r="AX171" i="4"/>
  <c r="AV171" i="4"/>
  <c r="AU171" i="4"/>
  <c r="AZ171" i="4"/>
  <c r="BF170" i="4"/>
  <c r="BU164" i="4"/>
  <c r="BW164" i="4"/>
  <c r="AB205" i="4"/>
  <c r="AD205" i="4"/>
  <c r="AC205" i="4"/>
  <c r="P207" i="4"/>
  <c r="R206" i="4"/>
  <c r="Q206" i="4"/>
  <c r="S206" i="4"/>
  <c r="V206" i="4"/>
  <c r="U206" i="4"/>
  <c r="BU165" i="4" l="1"/>
  <c r="T207" i="4"/>
  <c r="AA207" i="4"/>
  <c r="BT166" i="4"/>
  <c r="BM166" i="4"/>
  <c r="BK166" i="4"/>
  <c r="BO166" i="4"/>
  <c r="BN166" i="4"/>
  <c r="BL166" i="4"/>
  <c r="BJ166" i="4"/>
  <c r="BH171" i="4"/>
  <c r="AQ166" i="4"/>
  <c r="AR166" i="4"/>
  <c r="AS166" i="4"/>
  <c r="AG167" i="4"/>
  <c r="AH167" i="4"/>
  <c r="AK167" i="4"/>
  <c r="AJ167" i="4"/>
  <c r="AI167" i="4"/>
  <c r="AF167" i="4"/>
  <c r="BF171" i="4"/>
  <c r="BG171" i="4"/>
  <c r="AX172" i="4"/>
  <c r="AY172" i="4"/>
  <c r="AW172" i="4"/>
  <c r="AV172" i="4"/>
  <c r="AU172" i="4"/>
  <c r="AZ172" i="4"/>
  <c r="BV165" i="4"/>
  <c r="BW165" i="4"/>
  <c r="AC206" i="4"/>
  <c r="AD206" i="4"/>
  <c r="AB206" i="4"/>
  <c r="S207" i="4"/>
  <c r="V207" i="4"/>
  <c r="U207" i="4"/>
  <c r="Q207" i="4"/>
  <c r="R207" i="4"/>
  <c r="P208" i="4"/>
  <c r="BW166" i="4" l="1"/>
  <c r="T208" i="4"/>
  <c r="AA208" i="4"/>
  <c r="BN167" i="4"/>
  <c r="BL167" i="4"/>
  <c r="BJ167" i="4"/>
  <c r="BO167" i="4"/>
  <c r="BT167" i="4"/>
  <c r="BK167" i="4"/>
  <c r="BM167" i="4"/>
  <c r="BG172" i="4"/>
  <c r="AR167" i="4"/>
  <c r="AQ167" i="4"/>
  <c r="AS167" i="4"/>
  <c r="AI168" i="4"/>
  <c r="AH168" i="4"/>
  <c r="AF168" i="4"/>
  <c r="AJ168" i="4"/>
  <c r="AK168" i="4"/>
  <c r="AG168" i="4"/>
  <c r="BH172" i="4"/>
  <c r="BF172" i="4"/>
  <c r="AZ173" i="4"/>
  <c r="AX173" i="4"/>
  <c r="AY173" i="4"/>
  <c r="AW173" i="4"/>
  <c r="AV173" i="4"/>
  <c r="AU173" i="4"/>
  <c r="BU166" i="4"/>
  <c r="BV166" i="4"/>
  <c r="AC207" i="4"/>
  <c r="AD207" i="4"/>
  <c r="R208" i="4"/>
  <c r="Q208" i="4"/>
  <c r="V208" i="4"/>
  <c r="S208" i="4"/>
  <c r="U208" i="4"/>
  <c r="P209" i="4"/>
  <c r="AB207" i="4"/>
  <c r="BW167" i="4" l="1"/>
  <c r="BF173" i="4"/>
  <c r="BG173" i="4"/>
  <c r="BH173" i="4"/>
  <c r="T209" i="4"/>
  <c r="AA209" i="4"/>
  <c r="BV167" i="4"/>
  <c r="BN168" i="4"/>
  <c r="BO168" i="4"/>
  <c r="BL168" i="4"/>
  <c r="BJ168" i="4"/>
  <c r="BM168" i="4"/>
  <c r="BT168" i="4"/>
  <c r="BK168" i="4"/>
  <c r="BU167" i="4"/>
  <c r="AR168" i="4"/>
  <c r="AQ168" i="4"/>
  <c r="AS168" i="4"/>
  <c r="AI169" i="4"/>
  <c r="AF169" i="4"/>
  <c r="AH169" i="4"/>
  <c r="AK169" i="4"/>
  <c r="AG169" i="4"/>
  <c r="AJ169" i="4"/>
  <c r="AX174" i="4"/>
  <c r="AY174" i="4"/>
  <c r="AW174" i="4"/>
  <c r="AV174" i="4"/>
  <c r="AZ174" i="4"/>
  <c r="AU174" i="4"/>
  <c r="R209" i="4"/>
  <c r="S209" i="4"/>
  <c r="V209" i="4"/>
  <c r="U209" i="4"/>
  <c r="P210" i="4"/>
  <c r="Q209" i="4"/>
  <c r="AD208" i="4"/>
  <c r="AB208" i="4"/>
  <c r="AC208" i="4"/>
  <c r="BV168" i="4" l="1"/>
  <c r="T210" i="4"/>
  <c r="AA210" i="4"/>
  <c r="BW168" i="4"/>
  <c r="BU168" i="4"/>
  <c r="BN169" i="4"/>
  <c r="BO169" i="4"/>
  <c r="BM169" i="4"/>
  <c r="BT169" i="4"/>
  <c r="BL169" i="4"/>
  <c r="BK169" i="4"/>
  <c r="BJ169" i="4"/>
  <c r="AR169" i="4"/>
  <c r="AS169" i="4"/>
  <c r="AQ169" i="4"/>
  <c r="AF170" i="4"/>
  <c r="AG170" i="4"/>
  <c r="AJ170" i="4"/>
  <c r="AK170" i="4"/>
  <c r="AI170" i="4"/>
  <c r="AH170" i="4"/>
  <c r="BF174" i="4"/>
  <c r="BG174" i="4"/>
  <c r="BH174" i="4"/>
  <c r="AX175" i="4"/>
  <c r="AZ175" i="4"/>
  <c r="AW175" i="4"/>
  <c r="AY175" i="4"/>
  <c r="AV175" i="4"/>
  <c r="AU175" i="4"/>
  <c r="AB209" i="4"/>
  <c r="R210" i="4"/>
  <c r="Q210" i="4"/>
  <c r="S210" i="4"/>
  <c r="P211" i="4"/>
  <c r="V210" i="4"/>
  <c r="U210" i="4"/>
  <c r="AD209" i="4"/>
  <c r="AC209" i="4"/>
  <c r="BW169" i="4" l="1"/>
  <c r="BF175" i="4"/>
  <c r="BG175" i="4"/>
  <c r="T211" i="4"/>
  <c r="AA211" i="4"/>
  <c r="BO170" i="4"/>
  <c r="BN170" i="4"/>
  <c r="BM170" i="4"/>
  <c r="BT170" i="4"/>
  <c r="BK170" i="4"/>
  <c r="BJ170" i="4"/>
  <c r="BL170" i="4"/>
  <c r="AS170" i="4"/>
  <c r="AR170" i="4"/>
  <c r="AQ170" i="4"/>
  <c r="AJ171" i="4"/>
  <c r="AG171" i="4"/>
  <c r="AH171" i="4"/>
  <c r="AF171" i="4"/>
  <c r="AK171" i="4"/>
  <c r="AI171" i="4"/>
  <c r="BH175" i="4"/>
  <c r="AZ176" i="4"/>
  <c r="AX176" i="4"/>
  <c r="AY176" i="4"/>
  <c r="AU176" i="4"/>
  <c r="AW176" i="4"/>
  <c r="AV176" i="4"/>
  <c r="BU169" i="4"/>
  <c r="BV169" i="4"/>
  <c r="P212" i="4"/>
  <c r="Q211" i="4"/>
  <c r="V211" i="4"/>
  <c r="R211" i="4"/>
  <c r="S211" i="4"/>
  <c r="U211" i="4"/>
  <c r="AD210" i="4"/>
  <c r="AB210" i="4"/>
  <c r="AC210" i="4"/>
  <c r="BW170" i="4" l="1"/>
  <c r="BU170" i="4"/>
  <c r="BV170" i="4"/>
  <c r="T212" i="4"/>
  <c r="AA212" i="4"/>
  <c r="BT171" i="4"/>
  <c r="BN171" i="4"/>
  <c r="BK171" i="4"/>
  <c r="BJ171" i="4"/>
  <c r="BO171" i="4"/>
  <c r="BM171" i="4"/>
  <c r="BL171" i="4"/>
  <c r="BG176" i="4"/>
  <c r="BH176" i="4"/>
  <c r="AQ171" i="4"/>
  <c r="AS171" i="4"/>
  <c r="AR171" i="4"/>
  <c r="AK172" i="4"/>
  <c r="AI172" i="4"/>
  <c r="AH172" i="4"/>
  <c r="AF172" i="4"/>
  <c r="AG172" i="4"/>
  <c r="AJ172" i="4"/>
  <c r="AW177" i="4"/>
  <c r="AX177" i="4"/>
  <c r="AV177" i="4"/>
  <c r="AZ177" i="4"/>
  <c r="AY177" i="4"/>
  <c r="AU177" i="4"/>
  <c r="BF176" i="4"/>
  <c r="AD211" i="4"/>
  <c r="AC211" i="4"/>
  <c r="AB211" i="4"/>
  <c r="P213" i="4"/>
  <c r="Q212" i="4"/>
  <c r="S212" i="4"/>
  <c r="V212" i="4"/>
  <c r="R212" i="4"/>
  <c r="U212" i="4"/>
  <c r="T213" i="4" l="1"/>
  <c r="AA213" i="4"/>
  <c r="BV171" i="4"/>
  <c r="BM172" i="4"/>
  <c r="BN172" i="4"/>
  <c r="BL172" i="4"/>
  <c r="BK172" i="4"/>
  <c r="BJ172" i="4"/>
  <c r="BO172" i="4"/>
  <c r="BT172" i="4"/>
  <c r="AR172" i="4"/>
  <c r="AQ172" i="4"/>
  <c r="AS172" i="4"/>
  <c r="AI173" i="4"/>
  <c r="AH173" i="4"/>
  <c r="AG173" i="4"/>
  <c r="AF173" i="4"/>
  <c r="AJ173" i="4"/>
  <c r="AK173" i="4"/>
  <c r="BG177" i="4"/>
  <c r="BH177" i="4"/>
  <c r="BF177" i="4"/>
  <c r="AY178" i="4"/>
  <c r="AZ178" i="4"/>
  <c r="AU178" i="4"/>
  <c r="AV178" i="4"/>
  <c r="AW178" i="4"/>
  <c r="AX178" i="4"/>
  <c r="BU171" i="4"/>
  <c r="BW171" i="4"/>
  <c r="AD212" i="4"/>
  <c r="AC212" i="4"/>
  <c r="P214" i="4"/>
  <c r="Q213" i="4"/>
  <c r="R213" i="4"/>
  <c r="S213" i="4"/>
  <c r="U213" i="4"/>
  <c r="V213" i="4"/>
  <c r="AB212" i="4"/>
  <c r="T214" i="4" l="1"/>
  <c r="AA214" i="4"/>
  <c r="BU172" i="4"/>
  <c r="BW172" i="4"/>
  <c r="BM173" i="4"/>
  <c r="BT173" i="4"/>
  <c r="BN173" i="4"/>
  <c r="BL173" i="4"/>
  <c r="BK173" i="4"/>
  <c r="BO173" i="4"/>
  <c r="BJ173" i="4"/>
  <c r="AQ173" i="4"/>
  <c r="AR173" i="4"/>
  <c r="AS173" i="4"/>
  <c r="AF174" i="4"/>
  <c r="AG174" i="4"/>
  <c r="AH174" i="4"/>
  <c r="AJ174" i="4"/>
  <c r="AK174" i="4"/>
  <c r="AI174" i="4"/>
  <c r="BH178" i="4"/>
  <c r="BF178" i="4"/>
  <c r="BG178" i="4"/>
  <c r="AZ179" i="4"/>
  <c r="AY179" i="4"/>
  <c r="AV179" i="4"/>
  <c r="AW179" i="4"/>
  <c r="AU179" i="4"/>
  <c r="AX179" i="4"/>
  <c r="BV172" i="4"/>
  <c r="AD213" i="4"/>
  <c r="AB213" i="4"/>
  <c r="P215" i="4"/>
  <c r="R214" i="4"/>
  <c r="Q214" i="4"/>
  <c r="S214" i="4"/>
  <c r="U214" i="4"/>
  <c r="V214" i="4"/>
  <c r="AC213" i="4"/>
  <c r="T215" i="4" l="1"/>
  <c r="AA215" i="4"/>
  <c r="BN174" i="4"/>
  <c r="BL174" i="4"/>
  <c r="BO174" i="4"/>
  <c r="BT174" i="4"/>
  <c r="BJ174" i="4"/>
  <c r="BK174" i="4"/>
  <c r="BM174" i="4"/>
  <c r="AR174" i="4"/>
  <c r="AS174" i="4"/>
  <c r="AQ174" i="4"/>
  <c r="AH175" i="4"/>
  <c r="AF175" i="4"/>
  <c r="AG175" i="4"/>
  <c r="AK175" i="4"/>
  <c r="AI175" i="4"/>
  <c r="AJ175" i="4"/>
  <c r="BG179" i="4"/>
  <c r="BH179" i="4"/>
  <c r="BF179" i="4"/>
  <c r="AW180" i="4"/>
  <c r="AZ180" i="4"/>
  <c r="AX180" i="4"/>
  <c r="AV180" i="4"/>
  <c r="AY180" i="4"/>
  <c r="AU180" i="4"/>
  <c r="BV173" i="4"/>
  <c r="BU173" i="4"/>
  <c r="BW173" i="4"/>
  <c r="AD214" i="4"/>
  <c r="V215" i="4"/>
  <c r="S215" i="4"/>
  <c r="U215" i="4"/>
  <c r="P216" i="4"/>
  <c r="Q215" i="4"/>
  <c r="R215" i="4"/>
  <c r="AB214" i="4"/>
  <c r="AC214" i="4"/>
  <c r="BW174" i="4" l="1"/>
  <c r="T216" i="4"/>
  <c r="AA216" i="4"/>
  <c r="BT175" i="4"/>
  <c r="BO175" i="4"/>
  <c r="BN175" i="4"/>
  <c r="BJ175" i="4"/>
  <c r="BL175" i="4"/>
  <c r="BK175" i="4"/>
  <c r="BM175" i="4"/>
  <c r="AR175" i="4"/>
  <c r="AQ175" i="4"/>
  <c r="AS175" i="4"/>
  <c r="AF176" i="4"/>
  <c r="AG176" i="4"/>
  <c r="AJ176" i="4"/>
  <c r="AH176" i="4"/>
  <c r="AI176" i="4"/>
  <c r="AK176" i="4"/>
  <c r="BG180" i="4"/>
  <c r="BF180" i="4"/>
  <c r="BH180" i="4"/>
  <c r="AY181" i="4"/>
  <c r="AZ181" i="4"/>
  <c r="AX181" i="4"/>
  <c r="AV181" i="4"/>
  <c r="AU181" i="4"/>
  <c r="AW181" i="4"/>
  <c r="BU174" i="4"/>
  <c r="BV174" i="4"/>
  <c r="AB215" i="4"/>
  <c r="P217" i="4"/>
  <c r="R216" i="4"/>
  <c r="Q216" i="4"/>
  <c r="S216" i="4"/>
  <c r="V216" i="4"/>
  <c r="U216" i="4"/>
  <c r="AC215" i="4"/>
  <c r="AD215" i="4"/>
  <c r="T217" i="4" l="1"/>
  <c r="AA217" i="4"/>
  <c r="BV175" i="4"/>
  <c r="BO176" i="4"/>
  <c r="BT176" i="4"/>
  <c r="BM176" i="4"/>
  <c r="BJ176" i="4"/>
  <c r="BN176" i="4"/>
  <c r="BL176" i="4"/>
  <c r="BK176" i="4"/>
  <c r="BH181" i="4"/>
  <c r="AS176" i="4"/>
  <c r="AR176" i="4"/>
  <c r="AQ176" i="4"/>
  <c r="AF177" i="4"/>
  <c r="AK177" i="4"/>
  <c r="AH177" i="4"/>
  <c r="AI177" i="4"/>
  <c r="AG177" i="4"/>
  <c r="AJ177" i="4"/>
  <c r="BG181" i="4"/>
  <c r="AX182" i="4"/>
  <c r="AZ182" i="4"/>
  <c r="AU182" i="4"/>
  <c r="AY182" i="4"/>
  <c r="AW182" i="4"/>
  <c r="AV182" i="4"/>
  <c r="BF181" i="4"/>
  <c r="BW175" i="4"/>
  <c r="BU175" i="4"/>
  <c r="AD216" i="4"/>
  <c r="AB216" i="4"/>
  <c r="AC216" i="4"/>
  <c r="P218" i="4"/>
  <c r="R217" i="4"/>
  <c r="S217" i="4"/>
  <c r="V217" i="4"/>
  <c r="U217" i="4"/>
  <c r="Q217" i="4"/>
  <c r="T218" i="4" l="1"/>
  <c r="AA218" i="4"/>
  <c r="BO177" i="4"/>
  <c r="BM177" i="4"/>
  <c r="BL177" i="4"/>
  <c r="BJ177" i="4"/>
  <c r="BT177" i="4"/>
  <c r="BK177" i="4"/>
  <c r="BN177" i="4"/>
  <c r="AR177" i="4"/>
  <c r="AS177" i="4"/>
  <c r="AQ177" i="4"/>
  <c r="AF178" i="4"/>
  <c r="AJ178" i="4"/>
  <c r="AK178" i="4"/>
  <c r="AG178" i="4"/>
  <c r="AI178" i="4"/>
  <c r="AH178" i="4"/>
  <c r="BG182" i="4"/>
  <c r="BH182" i="4"/>
  <c r="BF182" i="4"/>
  <c r="AW183" i="4"/>
  <c r="AZ183" i="4"/>
  <c r="AX183" i="4"/>
  <c r="AV183" i="4"/>
  <c r="AU183" i="4"/>
  <c r="AY183" i="4"/>
  <c r="BU176" i="4"/>
  <c r="BV176" i="4"/>
  <c r="BW176" i="4"/>
  <c r="AB217" i="4"/>
  <c r="AC217" i="4"/>
  <c r="AD217" i="4"/>
  <c r="R218" i="4"/>
  <c r="Q218" i="4"/>
  <c r="S218" i="4"/>
  <c r="V218" i="4"/>
  <c r="U218" i="4"/>
  <c r="P219" i="4"/>
  <c r="BU177" i="4" l="1"/>
  <c r="T219" i="4"/>
  <c r="AA219" i="4"/>
  <c r="BT178" i="4"/>
  <c r="BM178" i="4"/>
  <c r="BL178" i="4"/>
  <c r="BK178" i="4"/>
  <c r="BJ178" i="4"/>
  <c r="BO178" i="4"/>
  <c r="BN178" i="4"/>
  <c r="AS178" i="4"/>
  <c r="AR178" i="4"/>
  <c r="AQ178" i="4"/>
  <c r="AI179" i="4"/>
  <c r="AK179" i="4"/>
  <c r="AG179" i="4"/>
  <c r="AH179" i="4"/>
  <c r="AF179" i="4"/>
  <c r="AJ179" i="4"/>
  <c r="BG183" i="4"/>
  <c r="BF183" i="4"/>
  <c r="BH183" i="4"/>
  <c r="AY184" i="4"/>
  <c r="AW184" i="4"/>
  <c r="AZ184" i="4"/>
  <c r="AX184" i="4"/>
  <c r="AU184" i="4"/>
  <c r="AV184" i="4"/>
  <c r="BV177" i="4"/>
  <c r="BW177" i="4"/>
  <c r="AB218" i="4"/>
  <c r="AC218" i="4"/>
  <c r="AD218" i="4"/>
  <c r="Q219" i="4"/>
  <c r="S219" i="4"/>
  <c r="P220" i="4"/>
  <c r="R219" i="4"/>
  <c r="U219" i="4"/>
  <c r="V219" i="4"/>
  <c r="BG184" i="4" l="1"/>
  <c r="BF184" i="4"/>
  <c r="T220" i="4"/>
  <c r="AA220" i="4"/>
  <c r="BT179" i="4"/>
  <c r="BJ179" i="4"/>
  <c r="BL179" i="4"/>
  <c r="BN179" i="4"/>
  <c r="BM179" i="4"/>
  <c r="BK179" i="4"/>
  <c r="BO179" i="4"/>
  <c r="AQ179" i="4"/>
  <c r="AS179" i="4"/>
  <c r="AR179" i="4"/>
  <c r="AF180" i="4"/>
  <c r="AG180" i="4"/>
  <c r="AK180" i="4"/>
  <c r="AH180" i="4"/>
  <c r="AJ180" i="4"/>
  <c r="AI180" i="4"/>
  <c r="BH184" i="4"/>
  <c r="AZ185" i="4"/>
  <c r="AX185" i="4"/>
  <c r="AY185" i="4"/>
  <c r="AU185" i="4"/>
  <c r="AV185" i="4"/>
  <c r="AW185" i="4"/>
  <c r="BW178" i="4"/>
  <c r="BU178" i="4"/>
  <c r="BV178" i="4"/>
  <c r="AC219" i="4"/>
  <c r="P221" i="4"/>
  <c r="R220" i="4"/>
  <c r="Q220" i="4"/>
  <c r="V220" i="4"/>
  <c r="U220" i="4"/>
  <c r="S220" i="4"/>
  <c r="AD219" i="4"/>
  <c r="AB219" i="4"/>
  <c r="T221" i="4" l="1"/>
  <c r="AA221" i="4"/>
  <c r="BW179" i="4"/>
  <c r="BN180" i="4"/>
  <c r="BT180" i="4"/>
  <c r="BM180" i="4"/>
  <c r="BJ180" i="4"/>
  <c r="BK180" i="4"/>
  <c r="BL180" i="4"/>
  <c r="BO180" i="4"/>
  <c r="BG185" i="4"/>
  <c r="AS180" i="4"/>
  <c r="AR180" i="4"/>
  <c r="AQ180" i="4"/>
  <c r="AH181" i="4"/>
  <c r="AG181" i="4"/>
  <c r="AF181" i="4"/>
  <c r="AI181" i="4"/>
  <c r="AJ181" i="4"/>
  <c r="AK181" i="4"/>
  <c r="BH185" i="4"/>
  <c r="BF185" i="4"/>
  <c r="AY186" i="4"/>
  <c r="AZ186" i="4"/>
  <c r="AX186" i="4"/>
  <c r="AW186" i="4"/>
  <c r="AU186" i="4"/>
  <c r="AV186" i="4"/>
  <c r="BU179" i="4"/>
  <c r="BV179" i="4"/>
  <c r="AD220" i="4"/>
  <c r="AB220" i="4"/>
  <c r="AC220" i="4"/>
  <c r="P222" i="4"/>
  <c r="R221" i="4"/>
  <c r="U221" i="4"/>
  <c r="Q221" i="4"/>
  <c r="S221" i="4"/>
  <c r="V221" i="4"/>
  <c r="T222" i="4" l="1"/>
  <c r="AA222" i="4"/>
  <c r="BN181" i="4"/>
  <c r="BO181" i="4"/>
  <c r="BM181" i="4"/>
  <c r="BK181" i="4"/>
  <c r="BL181" i="4"/>
  <c r="BT181" i="4"/>
  <c r="BJ181" i="4"/>
  <c r="BF186" i="4"/>
  <c r="AQ181" i="4"/>
  <c r="AR181" i="4"/>
  <c r="AS181" i="4"/>
  <c r="AG182" i="4"/>
  <c r="AI182" i="4"/>
  <c r="AF182" i="4"/>
  <c r="AJ182" i="4"/>
  <c r="AH182" i="4"/>
  <c r="AK182" i="4"/>
  <c r="BH186" i="4"/>
  <c r="BG186" i="4"/>
  <c r="AX187" i="4"/>
  <c r="AY187" i="4"/>
  <c r="AZ187" i="4"/>
  <c r="AW187" i="4"/>
  <c r="AU187" i="4"/>
  <c r="AV187" i="4"/>
  <c r="BU180" i="4"/>
  <c r="BW180" i="4"/>
  <c r="BV180" i="4"/>
  <c r="AB221" i="4"/>
  <c r="AD221" i="4"/>
  <c r="AC221" i="4"/>
  <c r="P223" i="4"/>
  <c r="Q222" i="4"/>
  <c r="R222" i="4"/>
  <c r="S222" i="4"/>
  <c r="U222" i="4"/>
  <c r="V222" i="4"/>
  <c r="T223" i="4" l="1"/>
  <c r="AA223" i="4"/>
  <c r="BU181" i="4"/>
  <c r="BW181" i="4"/>
  <c r="BO182" i="4"/>
  <c r="BN182" i="4"/>
  <c r="BT182" i="4"/>
  <c r="BL182" i="4"/>
  <c r="BK182" i="4"/>
  <c r="BM182" i="4"/>
  <c r="BJ182" i="4"/>
  <c r="BH187" i="4"/>
  <c r="AS182" i="4"/>
  <c r="AQ182" i="4"/>
  <c r="AR182" i="4"/>
  <c r="AJ183" i="4"/>
  <c r="AF183" i="4"/>
  <c r="AI183" i="4"/>
  <c r="AH183" i="4"/>
  <c r="AG183" i="4"/>
  <c r="AK183" i="4"/>
  <c r="BG187" i="4"/>
  <c r="BF187" i="4"/>
  <c r="AZ188" i="4"/>
  <c r="AX188" i="4"/>
  <c r="AY188" i="4"/>
  <c r="AW188" i="4"/>
  <c r="AV188" i="4"/>
  <c r="AU188" i="4"/>
  <c r="BV181" i="4"/>
  <c r="AD222" i="4"/>
  <c r="AC222" i="4"/>
  <c r="AB222" i="4"/>
  <c r="P224" i="4"/>
  <c r="Q223" i="4"/>
  <c r="S223" i="4"/>
  <c r="R223" i="4"/>
  <c r="U223" i="4"/>
  <c r="V223" i="4"/>
  <c r="T224" i="4" l="1"/>
  <c r="AA224" i="4"/>
  <c r="BW182" i="4"/>
  <c r="BO183" i="4"/>
  <c r="BT183" i="4"/>
  <c r="BL183" i="4"/>
  <c r="BM183" i="4"/>
  <c r="BK183" i="4"/>
  <c r="BJ183" i="4"/>
  <c r="BN183" i="4"/>
  <c r="BF188" i="4"/>
  <c r="BG188" i="4"/>
  <c r="BH188" i="4"/>
  <c r="AS183" i="4"/>
  <c r="AR183" i="4"/>
  <c r="AQ183" i="4"/>
  <c r="AG184" i="4"/>
  <c r="AI184" i="4"/>
  <c r="AF184" i="4"/>
  <c r="AH184" i="4"/>
  <c r="AK184" i="4"/>
  <c r="AJ184" i="4"/>
  <c r="AW189" i="4"/>
  <c r="AX189" i="4"/>
  <c r="AV189" i="4"/>
  <c r="AZ189" i="4"/>
  <c r="AU189" i="4"/>
  <c r="AY189" i="4"/>
  <c r="BU182" i="4"/>
  <c r="BV182" i="4"/>
  <c r="AC223" i="4"/>
  <c r="P225" i="4"/>
  <c r="R224" i="4"/>
  <c r="Q224" i="4"/>
  <c r="V224" i="4"/>
  <c r="U224" i="4"/>
  <c r="S224" i="4"/>
  <c r="AD223" i="4"/>
  <c r="AB223" i="4"/>
  <c r="T225" i="4" l="1"/>
  <c r="AA225" i="4"/>
  <c r="BM184" i="4"/>
  <c r="BO184" i="4"/>
  <c r="BT184" i="4"/>
  <c r="BK184" i="4"/>
  <c r="BN184" i="4"/>
  <c r="BL184" i="4"/>
  <c r="BJ184" i="4"/>
  <c r="AS184" i="4"/>
  <c r="AQ184" i="4"/>
  <c r="AR184" i="4"/>
  <c r="AF185" i="4"/>
  <c r="AG185" i="4"/>
  <c r="AK185" i="4"/>
  <c r="AJ185" i="4"/>
  <c r="AI185" i="4"/>
  <c r="AH185" i="4"/>
  <c r="BF189" i="4"/>
  <c r="BG189" i="4"/>
  <c r="BH189" i="4"/>
  <c r="AY190" i="4"/>
  <c r="AX190" i="4"/>
  <c r="AW190" i="4"/>
  <c r="AV190" i="4"/>
  <c r="AZ190" i="4"/>
  <c r="AU190" i="4"/>
  <c r="BV183" i="4"/>
  <c r="BU183" i="4"/>
  <c r="BW183" i="4"/>
  <c r="AD224" i="4"/>
  <c r="AB224" i="4"/>
  <c r="AC224" i="4"/>
  <c r="Q225" i="4"/>
  <c r="S225" i="4"/>
  <c r="V225" i="4"/>
  <c r="U225" i="4"/>
  <c r="P226" i="4"/>
  <c r="R225" i="4"/>
  <c r="BV184" i="4" l="1"/>
  <c r="T226" i="4"/>
  <c r="AA226" i="4"/>
  <c r="BM185" i="4"/>
  <c r="BT185" i="4"/>
  <c r="BL185" i="4"/>
  <c r="BK185" i="4"/>
  <c r="BN185" i="4"/>
  <c r="BJ185" i="4"/>
  <c r="BO185" i="4"/>
  <c r="AS185" i="4"/>
  <c r="AR185" i="4"/>
  <c r="AQ185" i="4"/>
  <c r="AJ186" i="4"/>
  <c r="AF186" i="4"/>
  <c r="AG186" i="4"/>
  <c r="AK186" i="4"/>
  <c r="AI186" i="4"/>
  <c r="AH186" i="4"/>
  <c r="BG190" i="4"/>
  <c r="BH190" i="4"/>
  <c r="BF190" i="4"/>
  <c r="AX191" i="4"/>
  <c r="AU191" i="4"/>
  <c r="AW191" i="4"/>
  <c r="AV191" i="4"/>
  <c r="AZ191" i="4"/>
  <c r="AY191" i="4"/>
  <c r="BU184" i="4"/>
  <c r="BW184" i="4"/>
  <c r="AC225" i="4"/>
  <c r="AD225" i="4"/>
  <c r="AB225" i="4"/>
  <c r="R226" i="4"/>
  <c r="Q226" i="4"/>
  <c r="V226" i="4"/>
  <c r="U226" i="4"/>
  <c r="P227" i="4"/>
  <c r="S226" i="4"/>
  <c r="T227" i="4" l="1"/>
  <c r="AA227" i="4"/>
  <c r="BN186" i="4"/>
  <c r="BL186" i="4"/>
  <c r="BM186" i="4"/>
  <c r="BT186" i="4"/>
  <c r="BK186" i="4"/>
  <c r="BO186" i="4"/>
  <c r="BJ186" i="4"/>
  <c r="AS186" i="4"/>
  <c r="AR186" i="4"/>
  <c r="AQ186" i="4"/>
  <c r="AF187" i="4"/>
  <c r="AH187" i="4"/>
  <c r="AJ187" i="4"/>
  <c r="AG187" i="4"/>
  <c r="AI187" i="4"/>
  <c r="AK187" i="4"/>
  <c r="BH191" i="4"/>
  <c r="BF191" i="4"/>
  <c r="BG191" i="4"/>
  <c r="AZ192" i="4"/>
  <c r="AW192" i="4"/>
  <c r="AV192" i="4"/>
  <c r="AU192" i="4"/>
  <c r="AX192" i="4"/>
  <c r="AY192" i="4"/>
  <c r="BV185" i="4"/>
  <c r="BU185" i="4"/>
  <c r="BW185" i="4"/>
  <c r="AD226" i="4"/>
  <c r="P228" i="4"/>
  <c r="R227" i="4"/>
  <c r="Q227" i="4"/>
  <c r="S227" i="4"/>
  <c r="V227" i="4"/>
  <c r="U227" i="4"/>
  <c r="AB226" i="4"/>
  <c r="AC226" i="4"/>
  <c r="T228" i="4" l="1"/>
  <c r="AA228" i="4"/>
  <c r="BT187" i="4"/>
  <c r="BN187" i="4"/>
  <c r="BM187" i="4"/>
  <c r="BO187" i="4"/>
  <c r="BL187" i="4"/>
  <c r="BJ187" i="4"/>
  <c r="BK187" i="4"/>
  <c r="AS187" i="4"/>
  <c r="AR187" i="4"/>
  <c r="AQ187" i="4"/>
  <c r="AH188" i="4"/>
  <c r="AF188" i="4"/>
  <c r="AG188" i="4"/>
  <c r="AK188" i="4"/>
  <c r="AJ188" i="4"/>
  <c r="AI188" i="4"/>
  <c r="BH192" i="4"/>
  <c r="BF192" i="4"/>
  <c r="BG192" i="4"/>
  <c r="AY193" i="4"/>
  <c r="AW193" i="4"/>
  <c r="AZ193" i="4"/>
  <c r="AV193" i="4"/>
  <c r="AX193" i="4"/>
  <c r="AU193" i="4"/>
  <c r="BW186" i="4"/>
  <c r="BU186" i="4"/>
  <c r="BV186" i="4"/>
  <c r="AD227" i="4"/>
  <c r="AB227" i="4"/>
  <c r="AC227" i="4"/>
  <c r="Q228" i="4"/>
  <c r="S228" i="4"/>
  <c r="U228" i="4"/>
  <c r="V228" i="4"/>
  <c r="P229" i="4"/>
  <c r="R228" i="4"/>
  <c r="BV187" i="4" l="1"/>
  <c r="BU187" i="4"/>
  <c r="T229" i="4"/>
  <c r="AA229" i="4"/>
  <c r="BO188" i="4"/>
  <c r="BT188" i="4"/>
  <c r="BN188" i="4"/>
  <c r="BL188" i="4"/>
  <c r="BM188" i="4"/>
  <c r="BJ188" i="4"/>
  <c r="BK188" i="4"/>
  <c r="AS188" i="4"/>
  <c r="AR188" i="4"/>
  <c r="AQ188" i="4"/>
  <c r="AH189" i="4"/>
  <c r="AK189" i="4"/>
  <c r="AJ189" i="4"/>
  <c r="AF189" i="4"/>
  <c r="AG189" i="4"/>
  <c r="AI189" i="4"/>
  <c r="BG193" i="4"/>
  <c r="BH193" i="4"/>
  <c r="BF193" i="4"/>
  <c r="AX194" i="4"/>
  <c r="AZ194" i="4"/>
  <c r="AU194" i="4"/>
  <c r="AW194" i="4"/>
  <c r="AV194" i="4"/>
  <c r="AY194" i="4"/>
  <c r="BW187" i="4"/>
  <c r="AC228" i="4"/>
  <c r="AD228" i="4"/>
  <c r="AB228" i="4"/>
  <c r="R229" i="4"/>
  <c r="Q229" i="4"/>
  <c r="S229" i="4"/>
  <c r="V229" i="4"/>
  <c r="U229" i="4"/>
  <c r="P230" i="4"/>
  <c r="BW188" i="4" l="1"/>
  <c r="T230" i="4"/>
  <c r="AA230" i="4"/>
  <c r="BO189" i="4"/>
  <c r="BT189" i="4"/>
  <c r="BN189" i="4"/>
  <c r="BM189" i="4"/>
  <c r="BK189" i="4"/>
  <c r="BJ189" i="4"/>
  <c r="BL189" i="4"/>
  <c r="AR189" i="4"/>
  <c r="AQ189" i="4"/>
  <c r="AS189" i="4"/>
  <c r="AK190" i="4"/>
  <c r="AF190" i="4"/>
  <c r="AG190" i="4"/>
  <c r="AJ190" i="4"/>
  <c r="AI190" i="4"/>
  <c r="AH190" i="4"/>
  <c r="BG194" i="4"/>
  <c r="BF194" i="4"/>
  <c r="BH194" i="4"/>
  <c r="AZ195" i="4"/>
  <c r="AU195" i="4"/>
  <c r="AW195" i="4"/>
  <c r="AX195" i="4"/>
  <c r="AV195" i="4"/>
  <c r="AY195" i="4"/>
  <c r="BV188" i="4"/>
  <c r="BU188" i="4"/>
  <c r="P231" i="4"/>
  <c r="R230" i="4"/>
  <c r="Q230" i="4"/>
  <c r="S230" i="4"/>
  <c r="V230" i="4"/>
  <c r="U230" i="4"/>
  <c r="AD229" i="4"/>
  <c r="AB229" i="4"/>
  <c r="AC229" i="4"/>
  <c r="BU189" i="4" l="1"/>
  <c r="T231" i="4"/>
  <c r="AA231" i="4"/>
  <c r="BM190" i="4"/>
  <c r="BO190" i="4"/>
  <c r="BN190" i="4"/>
  <c r="BL190" i="4"/>
  <c r="BJ190" i="4"/>
  <c r="BT190" i="4"/>
  <c r="BK190" i="4"/>
  <c r="AS190" i="4"/>
  <c r="AQ190" i="4"/>
  <c r="AR190" i="4"/>
  <c r="AG191" i="4"/>
  <c r="AJ191" i="4"/>
  <c r="AK191" i="4"/>
  <c r="AH191" i="4"/>
  <c r="AF191" i="4"/>
  <c r="AI191" i="4"/>
  <c r="BG195" i="4"/>
  <c r="BF195" i="4"/>
  <c r="BH195" i="4"/>
  <c r="AW196" i="4"/>
  <c r="AZ196" i="4"/>
  <c r="AV196" i="4"/>
  <c r="AY196" i="4"/>
  <c r="AX196" i="4"/>
  <c r="AU196" i="4"/>
  <c r="BV189" i="4"/>
  <c r="BW189" i="4"/>
  <c r="AD230" i="4"/>
  <c r="AB230" i="4"/>
  <c r="AC230" i="4"/>
  <c r="P232" i="4"/>
  <c r="Q231" i="4"/>
  <c r="R231" i="4"/>
  <c r="S231" i="4"/>
  <c r="U231" i="4"/>
  <c r="V231" i="4"/>
  <c r="T232" i="4" l="1"/>
  <c r="AA232" i="4"/>
  <c r="BM191" i="4"/>
  <c r="BN191" i="4"/>
  <c r="BO191" i="4"/>
  <c r="BJ191" i="4"/>
  <c r="BT191" i="4"/>
  <c r="BK191" i="4"/>
  <c r="BL191" i="4"/>
  <c r="AQ191" i="4"/>
  <c r="AS191" i="4"/>
  <c r="AR191" i="4"/>
  <c r="AK192" i="4"/>
  <c r="AI192" i="4"/>
  <c r="AH192" i="4"/>
  <c r="AF192" i="4"/>
  <c r="AJ192" i="4"/>
  <c r="AG192" i="4"/>
  <c r="BG196" i="4"/>
  <c r="BF196" i="4"/>
  <c r="BH196" i="4"/>
  <c r="AZ197" i="4"/>
  <c r="AX197" i="4"/>
  <c r="AW197" i="4"/>
  <c r="AU197" i="4"/>
  <c r="AY197" i="4"/>
  <c r="AV197" i="4"/>
  <c r="BW190" i="4"/>
  <c r="BU190" i="4"/>
  <c r="BV190" i="4"/>
  <c r="P233" i="4"/>
  <c r="R232" i="4"/>
  <c r="Q232" i="4"/>
  <c r="S232" i="4"/>
  <c r="U232" i="4"/>
  <c r="V232" i="4"/>
  <c r="AD231" i="4"/>
  <c r="AC231" i="4"/>
  <c r="AB231" i="4"/>
  <c r="T233" i="4" l="1"/>
  <c r="AA233" i="4"/>
  <c r="BN192" i="4"/>
  <c r="BM192" i="4"/>
  <c r="BT192" i="4"/>
  <c r="BO192" i="4"/>
  <c r="BJ192" i="4"/>
  <c r="BK192" i="4"/>
  <c r="BL192" i="4"/>
  <c r="AR192" i="4"/>
  <c r="AS192" i="4"/>
  <c r="AQ192" i="4"/>
  <c r="AF193" i="4"/>
  <c r="AG193" i="4"/>
  <c r="AJ193" i="4"/>
  <c r="AH193" i="4"/>
  <c r="AK193" i="4"/>
  <c r="AI193" i="4"/>
  <c r="BG197" i="4"/>
  <c r="BF197" i="4"/>
  <c r="BH197" i="4"/>
  <c r="AY198" i="4"/>
  <c r="AU198" i="4"/>
  <c r="AW198" i="4"/>
  <c r="AX198" i="4"/>
  <c r="AV198" i="4"/>
  <c r="AZ198" i="4"/>
  <c r="BW191" i="4"/>
  <c r="BV191" i="4"/>
  <c r="BU191" i="4"/>
  <c r="AD232" i="4"/>
  <c r="AB232" i="4"/>
  <c r="AC232" i="4"/>
  <c r="S233" i="4"/>
  <c r="P234" i="4"/>
  <c r="Q233" i="4"/>
  <c r="V233" i="4"/>
  <c r="R233" i="4"/>
  <c r="U233" i="4"/>
  <c r="BW192" i="4" l="1"/>
  <c r="BG198" i="4"/>
  <c r="T234" i="4"/>
  <c r="AA234" i="4"/>
  <c r="BN193" i="4"/>
  <c r="BT193" i="4"/>
  <c r="BM193" i="4"/>
  <c r="BO193" i="4"/>
  <c r="BL193" i="4"/>
  <c r="BK193" i="4"/>
  <c r="BJ193" i="4"/>
  <c r="AS193" i="4"/>
  <c r="AR193" i="4"/>
  <c r="AQ193" i="4"/>
  <c r="AF194" i="4"/>
  <c r="AJ194" i="4"/>
  <c r="AH194" i="4"/>
  <c r="AI194" i="4"/>
  <c r="AK194" i="4"/>
  <c r="AG194" i="4"/>
  <c r="BH198" i="4"/>
  <c r="BF198" i="4"/>
  <c r="AY199" i="4"/>
  <c r="AZ199" i="4"/>
  <c r="AX199" i="4"/>
  <c r="AU199" i="4"/>
  <c r="AW199" i="4"/>
  <c r="AV199" i="4"/>
  <c r="BV192" i="4"/>
  <c r="BU192" i="4"/>
  <c r="AC233" i="4"/>
  <c r="AB233" i="4"/>
  <c r="P235" i="4"/>
  <c r="R234" i="4"/>
  <c r="V234" i="4"/>
  <c r="U234" i="4"/>
  <c r="Q234" i="4"/>
  <c r="S234" i="4"/>
  <c r="AD233" i="4"/>
  <c r="T235" i="4" l="1"/>
  <c r="AA235" i="4"/>
  <c r="BT194" i="4"/>
  <c r="BN194" i="4"/>
  <c r="BL194" i="4"/>
  <c r="BO194" i="4"/>
  <c r="BM194" i="4"/>
  <c r="BK194" i="4"/>
  <c r="BJ194" i="4"/>
  <c r="BH199" i="4"/>
  <c r="AR194" i="4"/>
  <c r="AS194" i="4"/>
  <c r="AQ194" i="4"/>
  <c r="AI195" i="4"/>
  <c r="AG195" i="4"/>
  <c r="AJ195" i="4"/>
  <c r="AH195" i="4"/>
  <c r="AF195" i="4"/>
  <c r="AK195" i="4"/>
  <c r="BF199" i="4"/>
  <c r="BG199" i="4"/>
  <c r="AZ200" i="4"/>
  <c r="AY200" i="4"/>
  <c r="AX200" i="4"/>
  <c r="AU200" i="4"/>
  <c r="AV200" i="4"/>
  <c r="AW200" i="4"/>
  <c r="BU193" i="4"/>
  <c r="BV193" i="4"/>
  <c r="BW193" i="4"/>
  <c r="AD234" i="4"/>
  <c r="AB234" i="4"/>
  <c r="AC234" i="4"/>
  <c r="P236" i="4"/>
  <c r="Q235" i="4"/>
  <c r="R235" i="4"/>
  <c r="S235" i="4"/>
  <c r="U235" i="4"/>
  <c r="V235" i="4"/>
  <c r="BH200" i="4" l="1"/>
  <c r="T236" i="4"/>
  <c r="AA236" i="4"/>
  <c r="BT195" i="4"/>
  <c r="BO195" i="4"/>
  <c r="BN195" i="4"/>
  <c r="BK195" i="4"/>
  <c r="BM195" i="4"/>
  <c r="BL195" i="4"/>
  <c r="BJ195" i="4"/>
  <c r="AQ195" i="4"/>
  <c r="AS195" i="4"/>
  <c r="AR195" i="4"/>
  <c r="AH196" i="4"/>
  <c r="AF196" i="4"/>
  <c r="AG196" i="4"/>
  <c r="AJ196" i="4"/>
  <c r="AK196" i="4"/>
  <c r="AI196" i="4"/>
  <c r="BG200" i="4"/>
  <c r="BF200" i="4"/>
  <c r="AX201" i="4"/>
  <c r="AY201" i="4"/>
  <c r="AV201" i="4"/>
  <c r="AZ201" i="4"/>
  <c r="AW201" i="4"/>
  <c r="AU201" i="4"/>
  <c r="BW194" i="4"/>
  <c r="BU194" i="4"/>
  <c r="BV194" i="4"/>
  <c r="AD235" i="4"/>
  <c r="AB235" i="4"/>
  <c r="Q236" i="4"/>
  <c r="S236" i="4"/>
  <c r="V236" i="4"/>
  <c r="U236" i="4"/>
  <c r="P237" i="4"/>
  <c r="R236" i="4"/>
  <c r="AC235" i="4"/>
  <c r="BW195" i="4" l="1"/>
  <c r="T237" i="4"/>
  <c r="AA237" i="4"/>
  <c r="BM196" i="4"/>
  <c r="BO196" i="4"/>
  <c r="BL196" i="4"/>
  <c r="BK196" i="4"/>
  <c r="BN196" i="4"/>
  <c r="BJ196" i="4"/>
  <c r="BT196" i="4"/>
  <c r="BF201" i="4"/>
  <c r="BG201" i="4"/>
  <c r="AR196" i="4"/>
  <c r="AQ196" i="4"/>
  <c r="AS196" i="4"/>
  <c r="AG197" i="4"/>
  <c r="AJ197" i="4"/>
  <c r="AH197" i="4"/>
  <c r="AF197" i="4"/>
  <c r="AI197" i="4"/>
  <c r="AK197" i="4"/>
  <c r="BH201" i="4"/>
  <c r="AY202" i="4"/>
  <c r="AX202" i="4"/>
  <c r="AZ202" i="4"/>
  <c r="AV202" i="4"/>
  <c r="AW202" i="4"/>
  <c r="AU202" i="4"/>
  <c r="BU195" i="4"/>
  <c r="BV195" i="4"/>
  <c r="AC236" i="4"/>
  <c r="Q237" i="4"/>
  <c r="R237" i="4"/>
  <c r="U237" i="4"/>
  <c r="V237" i="4"/>
  <c r="P238" i="4"/>
  <c r="S237" i="4"/>
  <c r="AD236" i="4"/>
  <c r="AB236" i="4"/>
  <c r="T238" i="4" l="1"/>
  <c r="AA238" i="4"/>
  <c r="BV196" i="4"/>
  <c r="BW196" i="4"/>
  <c r="BT197" i="4"/>
  <c r="BO197" i="4"/>
  <c r="BL197" i="4"/>
  <c r="BK197" i="4"/>
  <c r="BM197" i="4"/>
  <c r="BN197" i="4"/>
  <c r="BJ197" i="4"/>
  <c r="BF202" i="4"/>
  <c r="BH202" i="4"/>
  <c r="AQ197" i="4"/>
  <c r="AS197" i="4"/>
  <c r="AR197" i="4"/>
  <c r="AH198" i="4"/>
  <c r="AF198" i="4"/>
  <c r="AK198" i="4"/>
  <c r="AI198" i="4"/>
  <c r="AJ198" i="4"/>
  <c r="AG198" i="4"/>
  <c r="BG202" i="4"/>
  <c r="AX203" i="4"/>
  <c r="AY203" i="4"/>
  <c r="AZ203" i="4"/>
  <c r="AV203" i="4"/>
  <c r="AW203" i="4"/>
  <c r="AU203" i="4"/>
  <c r="BU196" i="4"/>
  <c r="AD237" i="4"/>
  <c r="P239" i="4"/>
  <c r="Q238" i="4"/>
  <c r="R238" i="4"/>
  <c r="U238" i="4"/>
  <c r="S238" i="4"/>
  <c r="V238" i="4"/>
  <c r="AC237" i="4"/>
  <c r="AB237" i="4"/>
  <c r="BG203" i="4" l="1"/>
  <c r="T239" i="4"/>
  <c r="AA239" i="4"/>
  <c r="BO198" i="4"/>
  <c r="BL198" i="4"/>
  <c r="BM198" i="4"/>
  <c r="BK198" i="4"/>
  <c r="BT198" i="4"/>
  <c r="BJ198" i="4"/>
  <c r="BN198" i="4"/>
  <c r="AR198" i="4"/>
  <c r="AQ198" i="4"/>
  <c r="AS198" i="4"/>
  <c r="AJ199" i="4"/>
  <c r="AF199" i="4"/>
  <c r="AG199" i="4"/>
  <c r="AK199" i="4"/>
  <c r="AI199" i="4"/>
  <c r="AH199" i="4"/>
  <c r="BH203" i="4"/>
  <c r="BF203" i="4"/>
  <c r="AX204" i="4"/>
  <c r="AY204" i="4"/>
  <c r="AW204" i="4"/>
  <c r="AU204" i="4"/>
  <c r="AZ204" i="4"/>
  <c r="AV204" i="4"/>
  <c r="BU197" i="4"/>
  <c r="BV197" i="4"/>
  <c r="BW197" i="4"/>
  <c r="AD238" i="4"/>
  <c r="AC238" i="4"/>
  <c r="AB238" i="4"/>
  <c r="R239" i="4"/>
  <c r="S239" i="4"/>
  <c r="V239" i="4"/>
  <c r="U239" i="4"/>
  <c r="P240" i="4"/>
  <c r="Q239" i="4"/>
  <c r="BV198" i="4" l="1"/>
  <c r="T240" i="4"/>
  <c r="AA240" i="4"/>
  <c r="BT199" i="4"/>
  <c r="BN199" i="4"/>
  <c r="BL199" i="4"/>
  <c r="BO199" i="4"/>
  <c r="BK199" i="4"/>
  <c r="BJ199" i="4"/>
  <c r="BM199" i="4"/>
  <c r="BF204" i="4"/>
  <c r="AS199" i="4"/>
  <c r="AR199" i="4"/>
  <c r="AQ199" i="4"/>
  <c r="AI200" i="4"/>
  <c r="AG200" i="4"/>
  <c r="AF200" i="4"/>
  <c r="AH200" i="4"/>
  <c r="AK200" i="4"/>
  <c r="AJ200" i="4"/>
  <c r="BG204" i="4"/>
  <c r="BH204" i="4"/>
  <c r="AY205" i="4"/>
  <c r="AW205" i="4"/>
  <c r="AX205" i="4"/>
  <c r="AZ205" i="4"/>
  <c r="AV205" i="4"/>
  <c r="AU205" i="4"/>
  <c r="BW198" i="4"/>
  <c r="BU198" i="4"/>
  <c r="AB239" i="4"/>
  <c r="Q240" i="4"/>
  <c r="S240" i="4"/>
  <c r="V240" i="4"/>
  <c r="R240" i="4"/>
  <c r="U240" i="4"/>
  <c r="P241" i="4"/>
  <c r="AD239" i="4"/>
  <c r="AC239" i="4"/>
  <c r="BG205" i="4" l="1"/>
  <c r="T241" i="4"/>
  <c r="AA241" i="4"/>
  <c r="BU199" i="4"/>
  <c r="BO200" i="4"/>
  <c r="BT200" i="4"/>
  <c r="BN200" i="4"/>
  <c r="BL200" i="4"/>
  <c r="BK200" i="4"/>
  <c r="BJ200" i="4"/>
  <c r="BM200" i="4"/>
  <c r="AQ200" i="4"/>
  <c r="AH201" i="4"/>
  <c r="AI201" i="4"/>
  <c r="AG201" i="4"/>
  <c r="AJ201" i="4"/>
  <c r="AK201" i="4"/>
  <c r="AF201" i="4"/>
  <c r="AS200" i="4"/>
  <c r="AR200" i="4"/>
  <c r="BF205" i="4"/>
  <c r="BH205" i="4"/>
  <c r="AX206" i="4"/>
  <c r="AZ206" i="4"/>
  <c r="AU206" i="4"/>
  <c r="AV206" i="4"/>
  <c r="AY206" i="4"/>
  <c r="AW206" i="4"/>
  <c r="BV199" i="4"/>
  <c r="BW199" i="4"/>
  <c r="AC240" i="4"/>
  <c r="AB240" i="4"/>
  <c r="P242" i="4"/>
  <c r="R241" i="4"/>
  <c r="S241" i="4"/>
  <c r="U241" i="4"/>
  <c r="Q241" i="4"/>
  <c r="V241" i="4"/>
  <c r="AD240" i="4"/>
  <c r="BV200" i="4" l="1"/>
  <c r="T242" i="4"/>
  <c r="AA242" i="4"/>
  <c r="BW200" i="4"/>
  <c r="BU200" i="4"/>
  <c r="BO201" i="4"/>
  <c r="BN201" i="4"/>
  <c r="BM201" i="4"/>
  <c r="BT201" i="4"/>
  <c r="BL201" i="4"/>
  <c r="BJ201" i="4"/>
  <c r="BK201" i="4"/>
  <c r="BH206" i="4"/>
  <c r="AQ201" i="4"/>
  <c r="AR201" i="4"/>
  <c r="AS201" i="4"/>
  <c r="AG202" i="4"/>
  <c r="AK202" i="4"/>
  <c r="AF202" i="4"/>
  <c r="AH202" i="4"/>
  <c r="AJ202" i="4"/>
  <c r="AI202" i="4"/>
  <c r="BF206" i="4"/>
  <c r="BG206" i="4"/>
  <c r="AZ207" i="4"/>
  <c r="AX207" i="4"/>
  <c r="AY207" i="4"/>
  <c r="AW207" i="4"/>
  <c r="AV207" i="4"/>
  <c r="AU207" i="4"/>
  <c r="AB241" i="4"/>
  <c r="AC241" i="4"/>
  <c r="AD241" i="4"/>
  <c r="P243" i="4"/>
  <c r="R242" i="4"/>
  <c r="Q242" i="4"/>
  <c r="S242" i="4"/>
  <c r="V242" i="4"/>
  <c r="U242" i="4"/>
  <c r="BU201" i="4" l="1"/>
  <c r="T243" i="4"/>
  <c r="AA243" i="4"/>
  <c r="BN202" i="4"/>
  <c r="BL202" i="4"/>
  <c r="BT202" i="4"/>
  <c r="BJ202" i="4"/>
  <c r="BO202" i="4"/>
  <c r="BK202" i="4"/>
  <c r="BM202" i="4"/>
  <c r="AS202" i="4"/>
  <c r="AQ202" i="4"/>
  <c r="AR202" i="4"/>
  <c r="AG203" i="4"/>
  <c r="AK203" i="4"/>
  <c r="AI203" i="4"/>
  <c r="AJ203" i="4"/>
  <c r="AH203" i="4"/>
  <c r="AF203" i="4"/>
  <c r="BG207" i="4"/>
  <c r="BF207" i="4"/>
  <c r="BH207" i="4"/>
  <c r="AZ208" i="4"/>
  <c r="AW208" i="4"/>
  <c r="AX208" i="4"/>
  <c r="AY208" i="4"/>
  <c r="AU208" i="4"/>
  <c r="AV208" i="4"/>
  <c r="BV201" i="4"/>
  <c r="BW201" i="4"/>
  <c r="AD242" i="4"/>
  <c r="AB242" i="4"/>
  <c r="AC242" i="4"/>
  <c r="Q243" i="4"/>
  <c r="S243" i="4"/>
  <c r="V243" i="4"/>
  <c r="U243" i="4"/>
  <c r="P244" i="4"/>
  <c r="R243" i="4"/>
  <c r="BG208" i="4" l="1"/>
  <c r="BF208" i="4"/>
  <c r="T244" i="4"/>
  <c r="AA244" i="4"/>
  <c r="BM203" i="4"/>
  <c r="BO203" i="4"/>
  <c r="BT203" i="4"/>
  <c r="BL203" i="4"/>
  <c r="BK203" i="4"/>
  <c r="BJ203" i="4"/>
  <c r="BN203" i="4"/>
  <c r="AQ203" i="4"/>
  <c r="AS203" i="4"/>
  <c r="AR203" i="4"/>
  <c r="AF204" i="4"/>
  <c r="AK204" i="4"/>
  <c r="AG204" i="4"/>
  <c r="AJ204" i="4"/>
  <c r="AH204" i="4"/>
  <c r="AI204" i="4"/>
  <c r="AZ209" i="4"/>
  <c r="AX209" i="4"/>
  <c r="AW209" i="4"/>
  <c r="AV209" i="4"/>
  <c r="AU209" i="4"/>
  <c r="AY209" i="4"/>
  <c r="BH208" i="4"/>
  <c r="BW202" i="4"/>
  <c r="BU202" i="4"/>
  <c r="BV202" i="4"/>
  <c r="AC243" i="4"/>
  <c r="AD243" i="4"/>
  <c r="P245" i="4"/>
  <c r="Q244" i="4"/>
  <c r="S244" i="4"/>
  <c r="V244" i="4"/>
  <c r="U244" i="4"/>
  <c r="R244" i="4"/>
  <c r="AB243" i="4"/>
  <c r="T245" i="4" l="1"/>
  <c r="AA245" i="4"/>
  <c r="BU203" i="4"/>
  <c r="BV203" i="4"/>
  <c r="BN204" i="4"/>
  <c r="BM204" i="4"/>
  <c r="BT204" i="4"/>
  <c r="BJ204" i="4"/>
  <c r="BL204" i="4"/>
  <c r="BO204" i="4"/>
  <c r="BK204" i="4"/>
  <c r="AS204" i="4"/>
  <c r="AR204" i="4"/>
  <c r="AQ204" i="4"/>
  <c r="AF205" i="4"/>
  <c r="AK205" i="4"/>
  <c r="AG205" i="4"/>
  <c r="AJ205" i="4"/>
  <c r="AH205" i="4"/>
  <c r="AI205" i="4"/>
  <c r="BF209" i="4"/>
  <c r="BG209" i="4"/>
  <c r="BH209" i="4"/>
  <c r="AZ210" i="4"/>
  <c r="AX210" i="4"/>
  <c r="AW210" i="4"/>
  <c r="AY210" i="4"/>
  <c r="AV210" i="4"/>
  <c r="AU210" i="4"/>
  <c r="BW203" i="4"/>
  <c r="AC244" i="4"/>
  <c r="AD244" i="4"/>
  <c r="AB244" i="4"/>
  <c r="S245" i="4"/>
  <c r="U245" i="4"/>
  <c r="V245" i="4"/>
  <c r="P246" i="4"/>
  <c r="Q245" i="4"/>
  <c r="R245" i="4"/>
  <c r="BF210" i="4" l="1"/>
  <c r="BG210" i="4"/>
  <c r="T246" i="4"/>
  <c r="AA246" i="4"/>
  <c r="BV204" i="4"/>
  <c r="BW204" i="4"/>
  <c r="BN205" i="4"/>
  <c r="BM205" i="4"/>
  <c r="BT205" i="4"/>
  <c r="BL205" i="4"/>
  <c r="BJ205" i="4"/>
  <c r="BO205" i="4"/>
  <c r="BK205" i="4"/>
  <c r="AS205" i="4"/>
  <c r="AR205" i="4"/>
  <c r="AQ205" i="4"/>
  <c r="AF206" i="4"/>
  <c r="AK206" i="4"/>
  <c r="AH206" i="4"/>
  <c r="AG206" i="4"/>
  <c r="AI206" i="4"/>
  <c r="AJ206" i="4"/>
  <c r="BH210" i="4"/>
  <c r="AZ211" i="4"/>
  <c r="AX211" i="4"/>
  <c r="AY211" i="4"/>
  <c r="AW211" i="4"/>
  <c r="AU211" i="4"/>
  <c r="AV211" i="4"/>
  <c r="BU204" i="4"/>
  <c r="AB245" i="4"/>
  <c r="AC245" i="4"/>
  <c r="R246" i="4"/>
  <c r="Q246" i="4"/>
  <c r="V246" i="4"/>
  <c r="U246" i="4"/>
  <c r="S246" i="4"/>
  <c r="P247" i="4"/>
  <c r="AD245" i="4"/>
  <c r="T247" i="4" l="1"/>
  <c r="AA247" i="4"/>
  <c r="BV205" i="4"/>
  <c r="BU205" i="4"/>
  <c r="BL206" i="4"/>
  <c r="BT206" i="4"/>
  <c r="BN206" i="4"/>
  <c r="BM206" i="4"/>
  <c r="BJ206" i="4"/>
  <c r="BO206" i="4"/>
  <c r="BK206" i="4"/>
  <c r="BG211" i="4"/>
  <c r="BH211" i="4"/>
  <c r="AR206" i="4"/>
  <c r="AS206" i="4"/>
  <c r="AQ206" i="4"/>
  <c r="AF207" i="4"/>
  <c r="AH207" i="4"/>
  <c r="AK207" i="4"/>
  <c r="AI207" i="4"/>
  <c r="AJ207" i="4"/>
  <c r="AG207" i="4"/>
  <c r="BF211" i="4"/>
  <c r="AZ212" i="4"/>
  <c r="AY212" i="4"/>
  <c r="AU212" i="4"/>
  <c r="AX212" i="4"/>
  <c r="AW212" i="4"/>
  <c r="AV212" i="4"/>
  <c r="BW205" i="4"/>
  <c r="AD246" i="4"/>
  <c r="R247" i="4"/>
  <c r="S247" i="4"/>
  <c r="V247" i="4"/>
  <c r="P248" i="4"/>
  <c r="Q247" i="4"/>
  <c r="U247" i="4"/>
  <c r="AB246" i="4"/>
  <c r="AC246" i="4"/>
  <c r="T248" i="4" l="1"/>
  <c r="AA248" i="4"/>
  <c r="BW206" i="4"/>
  <c r="BM207" i="4"/>
  <c r="BT207" i="4"/>
  <c r="BL207" i="4"/>
  <c r="BN207" i="4"/>
  <c r="BJ207" i="4"/>
  <c r="BO207" i="4"/>
  <c r="BK207" i="4"/>
  <c r="AR207" i="4"/>
  <c r="AS207" i="4"/>
  <c r="AQ207" i="4"/>
  <c r="AK208" i="4"/>
  <c r="AI208" i="4"/>
  <c r="AJ208" i="4"/>
  <c r="AG208" i="4"/>
  <c r="AH208" i="4"/>
  <c r="AF208" i="4"/>
  <c r="BH212" i="4"/>
  <c r="BG212" i="4"/>
  <c r="BF212" i="4"/>
  <c r="AY213" i="4"/>
  <c r="AV213" i="4"/>
  <c r="AZ213" i="4"/>
  <c r="AU213" i="4"/>
  <c r="AX213" i="4"/>
  <c r="AW213" i="4"/>
  <c r="BU206" i="4"/>
  <c r="BV206" i="4"/>
  <c r="AB247" i="4"/>
  <c r="Q248" i="4"/>
  <c r="S248" i="4"/>
  <c r="U248" i="4"/>
  <c r="P249" i="4"/>
  <c r="V248" i="4"/>
  <c r="R248" i="4"/>
  <c r="AD247" i="4"/>
  <c r="AC247" i="4"/>
  <c r="BH213" i="4" l="1"/>
  <c r="T249" i="4"/>
  <c r="AA249" i="4"/>
  <c r="BU207" i="4"/>
  <c r="BW207" i="4"/>
  <c r="BV207" i="4"/>
  <c r="BM208" i="4"/>
  <c r="BT208" i="4"/>
  <c r="BO208" i="4"/>
  <c r="BK208" i="4"/>
  <c r="BL208" i="4"/>
  <c r="BN208" i="4"/>
  <c r="BJ208" i="4"/>
  <c r="AS208" i="4"/>
  <c r="AQ208" i="4"/>
  <c r="AR208" i="4"/>
  <c r="AF209" i="4"/>
  <c r="AG209" i="4"/>
  <c r="AH209" i="4"/>
  <c r="AJ209" i="4"/>
  <c r="AI209" i="4"/>
  <c r="AK209" i="4"/>
  <c r="BF213" i="4"/>
  <c r="BG213" i="4"/>
  <c r="AY214" i="4"/>
  <c r="AZ214" i="4"/>
  <c r="AW214" i="4"/>
  <c r="AU214" i="4"/>
  <c r="AV214" i="4"/>
  <c r="AX214" i="4"/>
  <c r="AC248" i="4"/>
  <c r="Q249" i="4"/>
  <c r="S249" i="4"/>
  <c r="V249" i="4"/>
  <c r="U249" i="4"/>
  <c r="P250" i="4"/>
  <c r="R249" i="4"/>
  <c r="AD248" i="4"/>
  <c r="AB248" i="4"/>
  <c r="T250" i="4" l="1"/>
  <c r="AA250" i="4"/>
  <c r="BW208" i="4"/>
  <c r="BT209" i="4"/>
  <c r="BL209" i="4"/>
  <c r="BK209" i="4"/>
  <c r="BO209" i="4"/>
  <c r="BM209" i="4"/>
  <c r="BN209" i="4"/>
  <c r="BJ209" i="4"/>
  <c r="AS209" i="4"/>
  <c r="AR209" i="4"/>
  <c r="AQ209" i="4"/>
  <c r="AG210" i="4"/>
  <c r="AH210" i="4"/>
  <c r="AF210" i="4"/>
  <c r="AI210" i="4"/>
  <c r="AJ210" i="4"/>
  <c r="AK210" i="4"/>
  <c r="BF214" i="4"/>
  <c r="BG214" i="4"/>
  <c r="BH214" i="4"/>
  <c r="BU208" i="4"/>
  <c r="BV208" i="4"/>
  <c r="AC249" i="4"/>
  <c r="AD249" i="4"/>
  <c r="R250" i="4"/>
  <c r="Q250" i="4"/>
  <c r="S250" i="4"/>
  <c r="V250" i="4"/>
  <c r="P251" i="4"/>
  <c r="U250" i="4"/>
  <c r="AB249" i="4"/>
  <c r="BV209" i="4" l="1"/>
  <c r="T251" i="4"/>
  <c r="AA251" i="4"/>
  <c r="BO210" i="4"/>
  <c r="BT210" i="4"/>
  <c r="BL210" i="4"/>
  <c r="BN210" i="4"/>
  <c r="BM210" i="4"/>
  <c r="BK210" i="4"/>
  <c r="BJ210" i="4"/>
  <c r="AQ210" i="4"/>
  <c r="AS210" i="4"/>
  <c r="AR210" i="4"/>
  <c r="AJ211" i="4"/>
  <c r="AK211" i="4"/>
  <c r="AG211" i="4"/>
  <c r="AF211" i="4"/>
  <c r="AH211" i="4"/>
  <c r="AI211" i="4"/>
  <c r="BU209" i="4"/>
  <c r="BW209" i="4"/>
  <c r="Q251" i="4"/>
  <c r="R251" i="4"/>
  <c r="S251" i="4"/>
  <c r="U251" i="4"/>
  <c r="V251" i="4"/>
  <c r="P252" i="4"/>
  <c r="AD250" i="4"/>
  <c r="AB250" i="4"/>
  <c r="AC250" i="4"/>
  <c r="BU210" i="4" l="1"/>
  <c r="BV210" i="4"/>
  <c r="BW210" i="4"/>
  <c r="T252" i="4"/>
  <c r="AA252" i="4"/>
  <c r="BT211" i="4"/>
  <c r="BO211" i="4"/>
  <c r="BK211" i="4"/>
  <c r="BL211" i="4"/>
  <c r="BJ211" i="4"/>
  <c r="BN211" i="4"/>
  <c r="BM211" i="4"/>
  <c r="AS211" i="4"/>
  <c r="AQ211" i="4"/>
  <c r="AR211" i="4"/>
  <c r="AJ212" i="4"/>
  <c r="AH212" i="4"/>
  <c r="AK212" i="4"/>
  <c r="AF212" i="4"/>
  <c r="AI212" i="4"/>
  <c r="AG212" i="4"/>
  <c r="S252" i="4"/>
  <c r="U252" i="4"/>
  <c r="P253" i="4"/>
  <c r="R252" i="4"/>
  <c r="V252" i="4"/>
  <c r="Q252" i="4"/>
  <c r="AD251" i="4"/>
  <c r="AC251" i="4"/>
  <c r="AB251" i="4"/>
  <c r="BW211" i="4" l="1"/>
  <c r="T253" i="4"/>
  <c r="AA253" i="4"/>
  <c r="BO212" i="4"/>
  <c r="BT212" i="4"/>
  <c r="BK212" i="4"/>
  <c r="BJ212" i="4"/>
  <c r="BN212" i="4"/>
  <c r="BM212" i="4"/>
  <c r="BL212" i="4"/>
  <c r="BV211" i="4"/>
  <c r="AR212" i="4"/>
  <c r="AQ212" i="4"/>
  <c r="AS212" i="4"/>
  <c r="AI213" i="4"/>
  <c r="AG213" i="4"/>
  <c r="AK213" i="4"/>
  <c r="AJ213" i="4"/>
  <c r="AF213" i="4"/>
  <c r="AH213" i="4"/>
  <c r="BU211" i="4"/>
  <c r="AB252" i="4"/>
  <c r="R253" i="4"/>
  <c r="S253" i="4"/>
  <c r="V253" i="4"/>
  <c r="U253" i="4"/>
  <c r="P254" i="4"/>
  <c r="Q253" i="4"/>
  <c r="AC252" i="4"/>
  <c r="AD252" i="4"/>
  <c r="BW212" i="4" l="1"/>
  <c r="BU212" i="4"/>
  <c r="T254" i="4"/>
  <c r="AA254" i="4"/>
  <c r="AS213" i="4"/>
  <c r="AQ213" i="4"/>
  <c r="BO213" i="4"/>
  <c r="BT213" i="4"/>
  <c r="BN213" i="4"/>
  <c r="BM213" i="4"/>
  <c r="BK213" i="4"/>
  <c r="BJ213" i="4"/>
  <c r="BL213" i="4"/>
  <c r="AR213" i="4"/>
  <c r="AI214" i="4"/>
  <c r="AJ214" i="4"/>
  <c r="AK214" i="4"/>
  <c r="AH214" i="4"/>
  <c r="AG214" i="4"/>
  <c r="AF214" i="4"/>
  <c r="BV212" i="4"/>
  <c r="AB253" i="4"/>
  <c r="R254" i="4"/>
  <c r="S254" i="4"/>
  <c r="V254" i="4"/>
  <c r="U254" i="4"/>
  <c r="P255" i="4"/>
  <c r="Q254" i="4"/>
  <c r="AD253" i="4"/>
  <c r="AC253" i="4"/>
  <c r="BW213" i="4" l="1"/>
  <c r="BU213" i="4"/>
  <c r="T255" i="4"/>
  <c r="AA255" i="4"/>
  <c r="AQ214" i="4"/>
  <c r="AR214" i="4"/>
  <c r="AS214" i="4"/>
  <c r="BN214" i="4"/>
  <c r="BO214" i="4"/>
  <c r="BM214" i="4"/>
  <c r="BT214" i="4"/>
  <c r="BL214" i="4"/>
  <c r="BK214" i="4"/>
  <c r="BJ214" i="4"/>
  <c r="BV213" i="4"/>
  <c r="AD254" i="4"/>
  <c r="AB254" i="4"/>
  <c r="P256" i="4"/>
  <c r="R255" i="4"/>
  <c r="S255" i="4"/>
  <c r="U255" i="4"/>
  <c r="Q255" i="4"/>
  <c r="V255" i="4"/>
  <c r="AC254" i="4"/>
  <c r="T256" i="4" l="1"/>
  <c r="AA256" i="4"/>
  <c r="BV214" i="4"/>
  <c r="BU214" i="4"/>
  <c r="BW214" i="4"/>
  <c r="AB255" i="4"/>
  <c r="AD255" i="4"/>
  <c r="AC255" i="4"/>
  <c r="R256" i="4"/>
  <c r="Q256" i="4"/>
  <c r="S256" i="4"/>
  <c r="V256" i="4"/>
  <c r="U256" i="4"/>
  <c r="P257" i="4"/>
  <c r="T257" i="4" l="1"/>
  <c r="AA257" i="4"/>
  <c r="AB256" i="4"/>
  <c r="AC256" i="4"/>
  <c r="Q257" i="4"/>
  <c r="V257" i="4"/>
  <c r="R257" i="4"/>
  <c r="S257" i="4"/>
  <c r="U257" i="4"/>
  <c r="P258" i="4"/>
  <c r="AD256" i="4"/>
  <c r="T258" i="4" l="1"/>
  <c r="AA258" i="4"/>
  <c r="P259" i="4"/>
  <c r="R258" i="4"/>
  <c r="V258" i="4"/>
  <c r="U258" i="4"/>
  <c r="Q258" i="4"/>
  <c r="S258" i="4"/>
  <c r="AD257" i="4"/>
  <c r="AC257" i="4"/>
  <c r="AB257" i="4"/>
  <c r="T259" i="4" l="1"/>
  <c r="AA259" i="4"/>
  <c r="AB258" i="4"/>
  <c r="AD258" i="4"/>
  <c r="AC258" i="4"/>
  <c r="P260" i="4"/>
  <c r="Q259" i="4"/>
  <c r="R259" i="4"/>
  <c r="U259" i="4"/>
  <c r="S259" i="4"/>
  <c r="V259" i="4"/>
  <c r="T260" i="4" l="1"/>
  <c r="AA260" i="4"/>
  <c r="AD259" i="4"/>
  <c r="AC259" i="4"/>
  <c r="AB259" i="4"/>
  <c r="R260" i="4"/>
  <c r="Q260" i="4"/>
  <c r="U260" i="4"/>
  <c r="V260" i="4"/>
  <c r="S260" i="4"/>
  <c r="P261" i="4"/>
  <c r="T261" i="4" l="1"/>
  <c r="AA261" i="4"/>
  <c r="AD260" i="4"/>
  <c r="AB260" i="4"/>
  <c r="P262" i="4"/>
  <c r="Q261" i="4"/>
  <c r="R261" i="4"/>
  <c r="S261" i="4"/>
  <c r="V261" i="4"/>
  <c r="U261" i="4"/>
  <c r="AC260" i="4"/>
  <c r="T262" i="4" l="1"/>
  <c r="AA262" i="4"/>
  <c r="AD261" i="4"/>
  <c r="AC261" i="4"/>
  <c r="AB261" i="4"/>
  <c r="S262" i="4"/>
  <c r="V262" i="4"/>
  <c r="U262" i="4"/>
  <c r="P263" i="4"/>
  <c r="R262" i="4"/>
  <c r="Q262" i="4"/>
  <c r="T263" i="4" l="1"/>
  <c r="AA263" i="4"/>
  <c r="AB262" i="4"/>
  <c r="AC262" i="4"/>
  <c r="AD262" i="4"/>
  <c r="P264" i="4"/>
  <c r="R263" i="4"/>
  <c r="V263" i="4"/>
  <c r="Q263" i="4"/>
  <c r="S263" i="4"/>
  <c r="U263" i="4"/>
  <c r="T264" i="4" l="1"/>
  <c r="AA264" i="4"/>
  <c r="AB263" i="4"/>
  <c r="AD263" i="4"/>
  <c r="AC263" i="4"/>
  <c r="Q264" i="4"/>
  <c r="V264" i="4"/>
  <c r="U264" i="4"/>
  <c r="P265" i="4"/>
  <c r="R264" i="4"/>
  <c r="S264" i="4"/>
  <c r="T265" i="4" l="1"/>
  <c r="AA265" i="4"/>
  <c r="AD264" i="4"/>
  <c r="P266" i="4"/>
  <c r="R265" i="4"/>
  <c r="S265" i="4"/>
  <c r="U265" i="4"/>
  <c r="Q265" i="4"/>
  <c r="V265" i="4"/>
  <c r="AC264" i="4"/>
  <c r="AB264" i="4"/>
  <c r="T266" i="4" l="1"/>
  <c r="AA266" i="4"/>
  <c r="AB265" i="4"/>
  <c r="AD265" i="4"/>
  <c r="AC265" i="4"/>
  <c r="R266" i="4"/>
  <c r="Q266" i="4"/>
  <c r="U266" i="4"/>
  <c r="V266" i="4"/>
  <c r="S266" i="4"/>
  <c r="P267" i="4"/>
  <c r="T267" i="4" l="1"/>
  <c r="AA267" i="4"/>
  <c r="AC266" i="4"/>
  <c r="R267" i="4"/>
  <c r="Q267" i="4"/>
  <c r="V267" i="4"/>
  <c r="U267" i="4"/>
  <c r="S267" i="4"/>
  <c r="P268" i="4"/>
  <c r="AD266" i="4"/>
  <c r="AB266" i="4"/>
  <c r="T268" i="4" l="1"/>
  <c r="AA268" i="4"/>
  <c r="AD267" i="4"/>
  <c r="R268" i="4"/>
  <c r="S268" i="4"/>
  <c r="U268" i="4"/>
  <c r="Q268" i="4"/>
  <c r="P269" i="4"/>
  <c r="V268" i="4"/>
  <c r="AB267" i="4"/>
  <c r="AC267" i="4"/>
  <c r="T269" i="4" l="1"/>
  <c r="AA269" i="4"/>
  <c r="P270" i="4"/>
  <c r="R269" i="4"/>
  <c r="Q269" i="4"/>
  <c r="S269" i="4"/>
  <c r="V269" i="4"/>
  <c r="U269" i="4"/>
  <c r="AB268" i="4"/>
  <c r="AD268" i="4"/>
  <c r="AC268" i="4"/>
  <c r="T270" i="4" l="1"/>
  <c r="AA270" i="4"/>
  <c r="AD269" i="4"/>
  <c r="AB269" i="4"/>
  <c r="AC269" i="4"/>
  <c r="S270" i="4"/>
  <c r="V270" i="4"/>
  <c r="U270" i="4"/>
  <c r="P271" i="4"/>
  <c r="R270" i="4"/>
  <c r="Q270" i="4"/>
  <c r="T271" i="4" l="1"/>
  <c r="AA271" i="4"/>
  <c r="AB270" i="4"/>
  <c r="AC270" i="4"/>
  <c r="R271" i="4"/>
  <c r="S271" i="4"/>
  <c r="V271" i="4"/>
  <c r="U271" i="4"/>
  <c r="P272" i="4"/>
  <c r="Q271" i="4"/>
  <c r="AD270" i="4"/>
  <c r="T272" i="4" l="1"/>
  <c r="AA272" i="4"/>
  <c r="R272" i="4"/>
  <c r="Q272" i="4"/>
  <c r="S272" i="4"/>
  <c r="V272" i="4"/>
  <c r="U272" i="4"/>
  <c r="P273" i="4"/>
  <c r="AD271" i="4"/>
  <c r="AB271" i="4"/>
  <c r="AC271" i="4"/>
  <c r="T273" i="4" l="1"/>
  <c r="AA273" i="4"/>
  <c r="P274" i="4"/>
  <c r="Q273" i="4"/>
  <c r="R273" i="4"/>
  <c r="V273" i="4"/>
  <c r="U273" i="4"/>
  <c r="S273" i="4"/>
  <c r="AD272" i="4"/>
  <c r="AB272" i="4"/>
  <c r="AC272" i="4"/>
  <c r="T274" i="4" l="1"/>
  <c r="AA274" i="4"/>
  <c r="AD273" i="4"/>
  <c r="AC273" i="4"/>
  <c r="AB273" i="4"/>
  <c r="P275" i="4"/>
  <c r="Q274" i="4"/>
  <c r="S274" i="4"/>
  <c r="V274" i="4"/>
  <c r="R274" i="4"/>
  <c r="U274" i="4"/>
  <c r="T275" i="4" l="1"/>
  <c r="AA275" i="4"/>
  <c r="AC274" i="4"/>
  <c r="AD274" i="4"/>
  <c r="AB274" i="4"/>
  <c r="P276" i="4"/>
  <c r="Q275" i="4"/>
  <c r="S275" i="4"/>
  <c r="U275" i="4"/>
  <c r="V275" i="4"/>
  <c r="R275" i="4"/>
  <c r="T276" i="4" l="1"/>
  <c r="AA276" i="4"/>
  <c r="AC275" i="4"/>
  <c r="AD275" i="4"/>
  <c r="AB275" i="4"/>
  <c r="Q276" i="4"/>
  <c r="R276" i="4"/>
  <c r="U276" i="4"/>
  <c r="S276" i="4"/>
  <c r="V276" i="4"/>
  <c r="P277" i="4"/>
  <c r="T277" i="4" l="1"/>
  <c r="AA277" i="4"/>
  <c r="AB276" i="4"/>
  <c r="P278" i="4"/>
  <c r="R277" i="4"/>
  <c r="S277" i="4"/>
  <c r="V277" i="4"/>
  <c r="Q277" i="4"/>
  <c r="U277" i="4"/>
  <c r="AD276" i="4"/>
  <c r="AC276" i="4"/>
  <c r="T278" i="4" l="1"/>
  <c r="AA278" i="4"/>
  <c r="AB277" i="4"/>
  <c r="AD277" i="4"/>
  <c r="AC277" i="4"/>
  <c r="S278" i="4"/>
  <c r="U278" i="4"/>
  <c r="V278" i="4"/>
  <c r="Q278" i="4"/>
  <c r="P279" i="4"/>
  <c r="R278" i="4"/>
  <c r="T279" i="4" l="1"/>
  <c r="AA279" i="4"/>
  <c r="AC278" i="4"/>
  <c r="AB278" i="4"/>
  <c r="AD278" i="4"/>
  <c r="P280" i="4"/>
  <c r="R279" i="4"/>
  <c r="Q279" i="4"/>
  <c r="S279" i="4"/>
  <c r="V279" i="4"/>
  <c r="U279" i="4"/>
  <c r="T280" i="4" l="1"/>
  <c r="AA280" i="4"/>
  <c r="AD279" i="4"/>
  <c r="AB279" i="4"/>
  <c r="AC279" i="4"/>
  <c r="P281" i="4"/>
  <c r="R280" i="4"/>
  <c r="Q280" i="4"/>
  <c r="S280" i="4"/>
  <c r="V280" i="4"/>
  <c r="U280" i="4"/>
  <c r="T281" i="4" l="1"/>
  <c r="AA281" i="4"/>
  <c r="P282" i="4"/>
  <c r="Q281" i="4"/>
  <c r="V281" i="4"/>
  <c r="U281" i="4"/>
  <c r="R281" i="4"/>
  <c r="S281" i="4"/>
  <c r="AD280" i="4"/>
  <c r="AB280" i="4"/>
  <c r="AC280" i="4"/>
  <c r="T282" i="4" l="1"/>
  <c r="AA282" i="4"/>
  <c r="AD281" i="4"/>
  <c r="AC281" i="4"/>
  <c r="AB281" i="4"/>
  <c r="P283" i="4"/>
  <c r="R282" i="4"/>
  <c r="S282" i="4"/>
  <c r="Q282" i="4"/>
  <c r="V282" i="4"/>
  <c r="U282" i="4"/>
  <c r="T283" i="4" l="1"/>
  <c r="AA283" i="4"/>
  <c r="AB282" i="4"/>
  <c r="P284" i="4"/>
  <c r="Q283" i="4"/>
  <c r="R283" i="4"/>
  <c r="S283" i="4"/>
  <c r="V283" i="4"/>
  <c r="U283" i="4"/>
  <c r="AD282" i="4"/>
  <c r="AC282" i="4"/>
  <c r="T284" i="4" l="1"/>
  <c r="AA284" i="4"/>
  <c r="AD283" i="4"/>
  <c r="AC283" i="4"/>
  <c r="AB283" i="4"/>
  <c r="P285" i="4"/>
  <c r="Q284" i="4"/>
  <c r="S284" i="4"/>
  <c r="R284" i="4"/>
  <c r="U284" i="4"/>
  <c r="V284" i="4"/>
  <c r="T285" i="4" l="1"/>
  <c r="AA285" i="4"/>
  <c r="AD284" i="4"/>
  <c r="AC284" i="4"/>
  <c r="AB284" i="4"/>
  <c r="P286" i="4"/>
  <c r="Q285" i="4"/>
  <c r="R285" i="4"/>
  <c r="S285" i="4"/>
  <c r="U285" i="4"/>
  <c r="V285" i="4"/>
  <c r="T286" i="4" l="1"/>
  <c r="AA286" i="4"/>
  <c r="AD285" i="4"/>
  <c r="AC285" i="4"/>
  <c r="AB285" i="4"/>
  <c r="S286" i="4"/>
  <c r="U286" i="4"/>
  <c r="R286" i="4"/>
  <c r="V286" i="4"/>
  <c r="Q286" i="4"/>
  <c r="P287" i="4"/>
  <c r="T287" i="4" l="1"/>
  <c r="AA287" i="4"/>
  <c r="P288" i="4"/>
  <c r="R287" i="4"/>
  <c r="Q287" i="4"/>
  <c r="S287" i="4"/>
  <c r="V287" i="4"/>
  <c r="U287" i="4"/>
  <c r="AB286" i="4"/>
  <c r="AC286" i="4"/>
  <c r="AD286" i="4"/>
  <c r="T288" i="4" l="1"/>
  <c r="AA288" i="4"/>
  <c r="AD287" i="4"/>
  <c r="AB287" i="4"/>
  <c r="AC287" i="4"/>
  <c r="P289" i="4"/>
  <c r="Q288" i="4"/>
  <c r="S288" i="4"/>
  <c r="V288" i="4"/>
  <c r="R288" i="4"/>
  <c r="U288" i="4"/>
  <c r="T289" i="4" l="1"/>
  <c r="AA289" i="4"/>
  <c r="AC288" i="4"/>
  <c r="AB288" i="4"/>
  <c r="AD288" i="4"/>
  <c r="S289" i="4"/>
  <c r="V289" i="4"/>
  <c r="P290" i="4"/>
  <c r="R289" i="4"/>
  <c r="U289" i="4"/>
  <c r="Q289" i="4"/>
  <c r="T290" i="4" l="1"/>
  <c r="AA290" i="4"/>
  <c r="AB289" i="4"/>
  <c r="AC289" i="4"/>
  <c r="R290" i="4"/>
  <c r="Q290" i="4"/>
  <c r="S290" i="4"/>
  <c r="U290" i="4"/>
  <c r="P291" i="4"/>
  <c r="V290" i="4"/>
  <c r="AD289" i="4"/>
  <c r="T291" i="4" l="1"/>
  <c r="AA291" i="4"/>
  <c r="Q291" i="4"/>
  <c r="R291" i="4"/>
  <c r="S291" i="4"/>
  <c r="V291" i="4"/>
  <c r="P292" i="4"/>
  <c r="U291" i="4"/>
  <c r="AB290" i="4"/>
  <c r="AD290" i="4"/>
  <c r="AC290" i="4"/>
  <c r="T292" i="4" l="1"/>
  <c r="AA292" i="4"/>
  <c r="R292" i="4"/>
  <c r="Q292" i="4"/>
  <c r="V292" i="4"/>
  <c r="U292" i="4"/>
  <c r="S292" i="4"/>
  <c r="P293" i="4"/>
  <c r="AD291" i="4"/>
  <c r="AC291" i="4"/>
  <c r="AB291" i="4"/>
  <c r="T293" i="4" l="1"/>
  <c r="AA293" i="4"/>
  <c r="AD292" i="4"/>
  <c r="R293" i="4"/>
  <c r="S293" i="4"/>
  <c r="V293" i="4"/>
  <c r="Q293" i="4"/>
  <c r="U293" i="4"/>
  <c r="P294" i="4"/>
  <c r="AB292" i="4"/>
  <c r="AC292" i="4"/>
  <c r="T294" i="4" l="1"/>
  <c r="AA294" i="4"/>
  <c r="P295" i="4"/>
  <c r="R294" i="4"/>
  <c r="S294" i="4"/>
  <c r="V294" i="4"/>
  <c r="Q294" i="4"/>
  <c r="U294" i="4"/>
  <c r="AB293" i="4"/>
  <c r="AD293" i="4"/>
  <c r="AC293" i="4"/>
  <c r="T295" i="4" l="1"/>
  <c r="AA295" i="4"/>
  <c r="AB294" i="4"/>
  <c r="AD294" i="4"/>
  <c r="AC294" i="4"/>
  <c r="P296" i="4"/>
  <c r="Q295" i="4"/>
  <c r="R295" i="4"/>
  <c r="S295" i="4"/>
  <c r="U295" i="4"/>
  <c r="V295" i="4"/>
  <c r="T296" i="4" l="1"/>
  <c r="AA296" i="4"/>
  <c r="AC295" i="4"/>
  <c r="AB295" i="4"/>
  <c r="Q296" i="4"/>
  <c r="S296" i="4"/>
  <c r="V296" i="4"/>
  <c r="U296" i="4"/>
  <c r="P297" i="4"/>
  <c r="R296" i="4"/>
  <c r="AD295" i="4"/>
  <c r="T297" i="4" l="1"/>
  <c r="AA297" i="4"/>
  <c r="AC296" i="4"/>
  <c r="Q297" i="4"/>
  <c r="R297" i="4"/>
  <c r="U297" i="4"/>
  <c r="S297" i="4"/>
  <c r="V297" i="4"/>
  <c r="P298" i="4"/>
  <c r="AD296" i="4"/>
  <c r="AB296" i="4"/>
  <c r="T298" i="4" l="1"/>
  <c r="AA298" i="4"/>
  <c r="P299" i="4"/>
  <c r="R298" i="4"/>
  <c r="S298" i="4"/>
  <c r="V298" i="4"/>
  <c r="Q298" i="4"/>
  <c r="U298" i="4"/>
  <c r="AD297" i="4"/>
  <c r="AC297" i="4"/>
  <c r="AB297" i="4"/>
  <c r="T299" i="4" l="1"/>
  <c r="AA299" i="4"/>
  <c r="AC298" i="4"/>
  <c r="AB298" i="4"/>
  <c r="AD298" i="4"/>
  <c r="R299" i="4"/>
  <c r="S299" i="4"/>
  <c r="V299" i="4"/>
  <c r="P300" i="4"/>
  <c r="Q299" i="4"/>
  <c r="U299" i="4"/>
  <c r="T300" i="4" l="1"/>
  <c r="AA300" i="4"/>
  <c r="AC299" i="4"/>
  <c r="AB299" i="4"/>
  <c r="R300" i="4"/>
  <c r="V300" i="4"/>
  <c r="S300" i="4"/>
  <c r="U300" i="4"/>
  <c r="Q300" i="4"/>
  <c r="P301" i="4"/>
  <c r="AD299" i="4"/>
  <c r="T301" i="4" l="1"/>
  <c r="AA301" i="4"/>
  <c r="AB300" i="4"/>
  <c r="AD300" i="4"/>
  <c r="P302" i="4"/>
  <c r="Q301" i="4"/>
  <c r="R301" i="4"/>
  <c r="S301" i="4"/>
  <c r="V301" i="4"/>
  <c r="U301" i="4"/>
  <c r="AC300" i="4"/>
  <c r="T302" i="4" l="1"/>
  <c r="AA302" i="4"/>
  <c r="AD301" i="4"/>
  <c r="AC301" i="4"/>
  <c r="AB301" i="4"/>
  <c r="R302" i="4"/>
  <c r="Q302" i="4"/>
  <c r="S302" i="4"/>
  <c r="U302" i="4"/>
  <c r="P303" i="4"/>
  <c r="V302" i="4"/>
  <c r="T303" i="4" l="1"/>
  <c r="AA303" i="4"/>
  <c r="AC302" i="4"/>
  <c r="P304" i="4"/>
  <c r="R303" i="4"/>
  <c r="U303" i="4"/>
  <c r="Q303" i="4"/>
  <c r="V303" i="4"/>
  <c r="S303" i="4"/>
  <c r="AD302" i="4"/>
  <c r="AB302" i="4"/>
  <c r="T304" i="4" l="1"/>
  <c r="AA304" i="4"/>
  <c r="AD303" i="4"/>
  <c r="AB303" i="4"/>
  <c r="AC303" i="4"/>
  <c r="R304" i="4"/>
  <c r="Q304" i="4"/>
  <c r="U304" i="4"/>
  <c r="V304" i="4"/>
  <c r="S304" i="4"/>
  <c r="P305" i="4"/>
  <c r="T305" i="4" l="1"/>
  <c r="AA305" i="4"/>
  <c r="P306" i="4"/>
  <c r="R305" i="4"/>
  <c r="Q305" i="4"/>
  <c r="S305" i="4"/>
  <c r="V305" i="4"/>
  <c r="U305" i="4"/>
  <c r="AD304" i="4"/>
  <c r="AB304" i="4"/>
  <c r="AC304" i="4"/>
  <c r="T306" i="4" l="1"/>
  <c r="AA306" i="4"/>
  <c r="AD305" i="4"/>
  <c r="AB305" i="4"/>
  <c r="AC305" i="4"/>
  <c r="P307" i="4"/>
  <c r="R306" i="4"/>
  <c r="Q306" i="4"/>
  <c r="S306" i="4"/>
  <c r="V306" i="4"/>
  <c r="U306" i="4"/>
  <c r="T307" i="4" l="1"/>
  <c r="AA307" i="4"/>
  <c r="AD306" i="4"/>
  <c r="AC306" i="4"/>
  <c r="AB306" i="4"/>
  <c r="R307" i="4"/>
  <c r="S307" i="4"/>
  <c r="V307" i="4"/>
  <c r="U307" i="4"/>
  <c r="Q307" i="4"/>
  <c r="P308" i="4"/>
  <c r="T308" i="4" l="1"/>
  <c r="AA308" i="4"/>
  <c r="AB307" i="4"/>
  <c r="U308" i="4"/>
  <c r="V308" i="4"/>
  <c r="P309" i="4"/>
  <c r="R308" i="4"/>
  <c r="Q308" i="4"/>
  <c r="S308" i="4"/>
  <c r="AD307" i="4"/>
  <c r="AC307" i="4"/>
  <c r="T309" i="4" l="1"/>
  <c r="AA309" i="4"/>
  <c r="AD308" i="4"/>
  <c r="AB308" i="4"/>
  <c r="AC308" i="4"/>
  <c r="P310" i="4"/>
  <c r="R309" i="4"/>
  <c r="Q309" i="4"/>
  <c r="S309" i="4"/>
  <c r="U309" i="4"/>
  <c r="V309" i="4"/>
  <c r="T310" i="4" l="1"/>
  <c r="AA310" i="4"/>
  <c r="R310" i="4"/>
  <c r="V310" i="4"/>
  <c r="Q310" i="4"/>
  <c r="S310" i="4"/>
  <c r="U310" i="4"/>
  <c r="P311" i="4"/>
  <c r="AD309" i="4"/>
  <c r="AB309" i="4"/>
  <c r="AC309" i="4"/>
  <c r="T311" i="4" l="1"/>
  <c r="AA311" i="4"/>
  <c r="Q311" i="4"/>
  <c r="S311" i="4"/>
  <c r="U311" i="4"/>
  <c r="V311" i="4"/>
  <c r="P312" i="4"/>
  <c r="R311" i="4"/>
  <c r="AD310" i="4"/>
  <c r="AB310" i="4"/>
  <c r="AC310" i="4"/>
  <c r="T312" i="4" l="1"/>
  <c r="AA312" i="4"/>
  <c r="AC311" i="4"/>
  <c r="P313" i="4"/>
  <c r="R312" i="4"/>
  <c r="Q312" i="4"/>
  <c r="S312" i="4"/>
  <c r="U312" i="4"/>
  <c r="V312" i="4"/>
  <c r="AD311" i="4"/>
  <c r="AB311" i="4"/>
  <c r="T313" i="4" l="1"/>
  <c r="AA313" i="4"/>
  <c r="AD312" i="4"/>
  <c r="AB312" i="4"/>
  <c r="AC312" i="4"/>
  <c r="S313" i="4"/>
  <c r="V313" i="4"/>
  <c r="U313" i="4"/>
  <c r="P314" i="4"/>
  <c r="R313" i="4"/>
  <c r="Q313" i="4"/>
  <c r="T314" i="4" l="1"/>
  <c r="AA314" i="4"/>
  <c r="AB313" i="4"/>
  <c r="AC313" i="4"/>
  <c r="AD313" i="4"/>
  <c r="P315" i="4"/>
  <c r="R314" i="4"/>
  <c r="S314" i="4"/>
  <c r="V314" i="4"/>
  <c r="Q314" i="4"/>
  <c r="U314" i="4"/>
  <c r="T315" i="4" l="1"/>
  <c r="AA315" i="4"/>
  <c r="AB314" i="4"/>
  <c r="AD314" i="4"/>
  <c r="AC314" i="4"/>
  <c r="R315" i="4"/>
  <c r="Q315" i="4"/>
  <c r="S315" i="4"/>
  <c r="V315" i="4"/>
  <c r="U315" i="4"/>
  <c r="P316" i="4"/>
  <c r="T316" i="4" l="1"/>
  <c r="AA316" i="4"/>
  <c r="AC315" i="4"/>
  <c r="S316" i="4"/>
  <c r="V316" i="4"/>
  <c r="U316" i="4"/>
  <c r="Q316" i="4"/>
  <c r="P317" i="4"/>
  <c r="R316" i="4"/>
  <c r="AD315" i="4"/>
  <c r="AB315" i="4"/>
  <c r="T317" i="4" l="1"/>
  <c r="AA317" i="4"/>
  <c r="AB316" i="4"/>
  <c r="AC316" i="4"/>
  <c r="P318" i="4"/>
  <c r="R317" i="4"/>
  <c r="V317" i="4"/>
  <c r="U317" i="4"/>
  <c r="Q317" i="4"/>
  <c r="S317" i="4"/>
  <c r="AD316" i="4"/>
  <c r="T318" i="4" l="1"/>
  <c r="AA318" i="4"/>
  <c r="AD317" i="4"/>
  <c r="AB317" i="4"/>
  <c r="AC317" i="4"/>
  <c r="R318" i="4"/>
  <c r="Q318" i="4"/>
  <c r="S318" i="4"/>
  <c r="U318" i="4"/>
  <c r="P319" i="4"/>
  <c r="V318" i="4"/>
  <c r="T319" i="4" l="1"/>
  <c r="AA319" i="4"/>
  <c r="AC318" i="4"/>
  <c r="P320" i="4"/>
  <c r="Q319" i="4"/>
  <c r="S319" i="4"/>
  <c r="U319" i="4"/>
  <c r="R319" i="4"/>
  <c r="V319" i="4"/>
  <c r="AD318" i="4"/>
  <c r="AB318" i="4"/>
  <c r="T320" i="4" l="1"/>
  <c r="AA320" i="4"/>
  <c r="AC319" i="4"/>
  <c r="AD319" i="4"/>
  <c r="AB319" i="4"/>
  <c r="P321" i="4"/>
  <c r="R320" i="4"/>
  <c r="Q320" i="4"/>
  <c r="S320" i="4"/>
  <c r="V320" i="4"/>
  <c r="U320" i="4"/>
  <c r="T321" i="4" l="1"/>
  <c r="AA321" i="4"/>
  <c r="AD320" i="4"/>
  <c r="U321" i="4"/>
  <c r="V321" i="4"/>
  <c r="P322" i="4"/>
  <c r="Q321" i="4"/>
  <c r="R321" i="4"/>
  <c r="S321" i="4"/>
  <c r="AB320" i="4"/>
  <c r="AC320" i="4"/>
  <c r="AD321" i="4" l="1"/>
  <c r="T322" i="4"/>
  <c r="AA322" i="4"/>
  <c r="AC321" i="4"/>
  <c r="AB321" i="4"/>
  <c r="R322" i="4"/>
  <c r="Q322" i="4"/>
  <c r="S322" i="4"/>
  <c r="U322" i="4"/>
  <c r="P323" i="4"/>
  <c r="V322" i="4"/>
  <c r="T323" i="4" l="1"/>
  <c r="AA323" i="4"/>
  <c r="S323" i="4"/>
  <c r="Q323" i="4"/>
  <c r="U323" i="4"/>
  <c r="V323" i="4"/>
  <c r="P324" i="4"/>
  <c r="R323" i="4"/>
  <c r="AD322" i="4"/>
  <c r="AB322" i="4"/>
  <c r="AC322" i="4"/>
  <c r="T324" i="4" l="1"/>
  <c r="AA324" i="4"/>
  <c r="AC323" i="4"/>
  <c r="Q324" i="4"/>
  <c r="R324" i="4"/>
  <c r="S324" i="4"/>
  <c r="U324" i="4"/>
  <c r="P325" i="4"/>
  <c r="V324" i="4"/>
  <c r="AB323" i="4"/>
  <c r="AD323" i="4"/>
  <c r="T325" i="4" l="1"/>
  <c r="AA325" i="4"/>
  <c r="AD324" i="4"/>
  <c r="P326" i="4"/>
  <c r="R325" i="4"/>
  <c r="S325" i="4"/>
  <c r="U325" i="4"/>
  <c r="V325" i="4"/>
  <c r="Q325" i="4"/>
  <c r="AC324" i="4"/>
  <c r="AB324" i="4"/>
  <c r="T326" i="4" l="1"/>
  <c r="AA326" i="4"/>
  <c r="AB325" i="4"/>
  <c r="AD325" i="4"/>
  <c r="AC325" i="4"/>
  <c r="P327" i="4"/>
  <c r="R326" i="4"/>
  <c r="S326" i="4"/>
  <c r="V326" i="4"/>
  <c r="Q326" i="4"/>
  <c r="U326" i="4"/>
  <c r="T327" i="4" l="1"/>
  <c r="AA327" i="4"/>
  <c r="AB326" i="4"/>
  <c r="AD326" i="4"/>
  <c r="AC326" i="4"/>
  <c r="P328" i="4"/>
  <c r="R327" i="4"/>
  <c r="S327" i="4"/>
  <c r="V327" i="4"/>
  <c r="Q327" i="4"/>
  <c r="U327" i="4"/>
  <c r="T328" i="4" l="1"/>
  <c r="AA328" i="4"/>
  <c r="AD327" i="4"/>
  <c r="AB327" i="4"/>
  <c r="AC327" i="4"/>
  <c r="P329" i="4"/>
  <c r="R328" i="4"/>
  <c r="Q328" i="4"/>
  <c r="S328" i="4"/>
  <c r="V328" i="4"/>
  <c r="U328" i="4"/>
  <c r="T329" i="4" l="1"/>
  <c r="AA329" i="4"/>
  <c r="AC328" i="4"/>
  <c r="AD328" i="4"/>
  <c r="U329" i="4"/>
  <c r="P330" i="4"/>
  <c r="R329" i="4"/>
  <c r="Q329" i="4"/>
  <c r="S329" i="4"/>
  <c r="V329" i="4"/>
  <c r="AB328" i="4"/>
  <c r="T330" i="4" l="1"/>
  <c r="AA330" i="4"/>
  <c r="AB329" i="4"/>
  <c r="P331" i="4"/>
  <c r="R330" i="4"/>
  <c r="S330" i="4"/>
  <c r="V330" i="4"/>
  <c r="U330" i="4"/>
  <c r="Q330" i="4"/>
  <c r="AD329" i="4"/>
  <c r="AC329" i="4"/>
  <c r="T331" i="4" l="1"/>
  <c r="AA331" i="4"/>
  <c r="AB330" i="4"/>
  <c r="AD330" i="4"/>
  <c r="AC330" i="4"/>
  <c r="Q331" i="4"/>
  <c r="R331" i="4"/>
  <c r="S331" i="4"/>
  <c r="U331" i="4"/>
  <c r="P332" i="4"/>
  <c r="V331" i="4"/>
  <c r="T332" i="4" l="1"/>
  <c r="AA332" i="4"/>
  <c r="R332" i="4"/>
  <c r="Q332" i="4"/>
  <c r="U332" i="4"/>
  <c r="V332" i="4"/>
  <c r="P333" i="4"/>
  <c r="S332" i="4"/>
  <c r="AD331" i="4"/>
  <c r="AC331" i="4"/>
  <c r="AB331" i="4"/>
  <c r="T333" i="4" l="1"/>
  <c r="AA333" i="4"/>
  <c r="AD332" i="4"/>
  <c r="R333" i="4"/>
  <c r="Q333" i="4"/>
  <c r="S333" i="4"/>
  <c r="V333" i="4"/>
  <c r="P334" i="4"/>
  <c r="U333" i="4"/>
  <c r="AB332" i="4"/>
  <c r="AC332" i="4"/>
  <c r="T334" i="4" l="1"/>
  <c r="AA334" i="4"/>
  <c r="R334" i="4"/>
  <c r="Q334" i="4"/>
  <c r="S334" i="4"/>
  <c r="V334" i="4"/>
  <c r="U334" i="4"/>
  <c r="P335" i="4"/>
  <c r="AD333" i="4"/>
  <c r="AB333" i="4"/>
  <c r="AC333" i="4"/>
  <c r="T335" i="4" l="1"/>
  <c r="AA335" i="4"/>
  <c r="Q335" i="4"/>
  <c r="V335" i="4"/>
  <c r="R335" i="4"/>
  <c r="S335" i="4"/>
  <c r="U335" i="4"/>
  <c r="P336" i="4"/>
  <c r="AD334" i="4"/>
  <c r="AB334" i="4"/>
  <c r="AC334" i="4"/>
  <c r="T336" i="4" l="1"/>
  <c r="AA336" i="4"/>
  <c r="AD335" i="4"/>
  <c r="AC335" i="4"/>
  <c r="P337" i="4"/>
  <c r="R336" i="4"/>
  <c r="Q336" i="4"/>
  <c r="S336" i="4"/>
  <c r="V336" i="4"/>
  <c r="U336" i="4"/>
  <c r="AB335" i="4"/>
  <c r="T337" i="4" l="1"/>
  <c r="AA337" i="4"/>
  <c r="AB336" i="4"/>
  <c r="AC336" i="4"/>
  <c r="R337" i="4"/>
  <c r="Q337" i="4"/>
  <c r="S337" i="4"/>
  <c r="U337" i="4"/>
  <c r="V337" i="4"/>
  <c r="P338" i="4"/>
  <c r="AD336" i="4"/>
  <c r="T338" i="4" l="1"/>
  <c r="AA338" i="4"/>
  <c r="AC337" i="4"/>
  <c r="P339" i="4"/>
  <c r="R338" i="4"/>
  <c r="Q338" i="4"/>
  <c r="S338" i="4"/>
  <c r="V338" i="4"/>
  <c r="U338" i="4"/>
  <c r="AD337" i="4"/>
  <c r="AB337" i="4"/>
  <c r="T339" i="4" l="1"/>
  <c r="AA339" i="4"/>
  <c r="AB338" i="4"/>
  <c r="AD338" i="4"/>
  <c r="AC338" i="4"/>
  <c r="P340" i="4"/>
  <c r="R339" i="4"/>
  <c r="S339" i="4"/>
  <c r="U339" i="4"/>
  <c r="Q339" i="4"/>
  <c r="V339" i="4"/>
  <c r="T340" i="4" l="1"/>
  <c r="AA340" i="4"/>
  <c r="AB339" i="4"/>
  <c r="AD339" i="4"/>
  <c r="AC339" i="4"/>
  <c r="P341" i="4"/>
  <c r="Q340" i="4"/>
  <c r="S340" i="4"/>
  <c r="V340" i="4"/>
  <c r="U340" i="4"/>
  <c r="R340" i="4"/>
  <c r="T341" i="4" l="1"/>
  <c r="AA341" i="4"/>
  <c r="AC340" i="4"/>
  <c r="AD340" i="4"/>
  <c r="AB340" i="4"/>
  <c r="P342" i="4"/>
  <c r="Q341" i="4"/>
  <c r="S341" i="4"/>
  <c r="U341" i="4"/>
  <c r="R341" i="4"/>
  <c r="V341" i="4"/>
  <c r="T342" i="4" l="1"/>
  <c r="AA342" i="4"/>
  <c r="AB341" i="4"/>
  <c r="AC341" i="4"/>
  <c r="Q342" i="4"/>
  <c r="V342" i="4"/>
  <c r="P343" i="4"/>
  <c r="R342" i="4"/>
  <c r="S342" i="4"/>
  <c r="U342" i="4"/>
  <c r="AD341" i="4"/>
  <c r="T343" i="4" l="1"/>
  <c r="AA343" i="4"/>
  <c r="P344" i="4"/>
  <c r="R343" i="4"/>
  <c r="Q343" i="4"/>
  <c r="S343" i="4"/>
  <c r="V343" i="4"/>
  <c r="U343" i="4"/>
  <c r="AD342" i="4"/>
  <c r="AC342" i="4"/>
  <c r="AB342" i="4"/>
  <c r="T344" i="4" l="1"/>
  <c r="AA344" i="4"/>
  <c r="AD343" i="4"/>
  <c r="AB343" i="4"/>
  <c r="AC343" i="4"/>
  <c r="R344" i="4"/>
  <c r="Q344" i="4"/>
  <c r="S344" i="4"/>
  <c r="V344" i="4"/>
  <c r="U344" i="4"/>
  <c r="P345" i="4"/>
  <c r="T345" i="4" l="1"/>
  <c r="AA345" i="4"/>
  <c r="AD344" i="4"/>
  <c r="AC344" i="4"/>
  <c r="P346" i="4"/>
  <c r="R345" i="4"/>
  <c r="S345" i="4"/>
  <c r="V345" i="4"/>
  <c r="U345" i="4"/>
  <c r="Q345" i="4"/>
  <c r="AB344" i="4"/>
  <c r="T346" i="4" l="1"/>
  <c r="AA346" i="4"/>
  <c r="AB345" i="4"/>
  <c r="AD345" i="4"/>
  <c r="AC345" i="4"/>
  <c r="P347" i="4"/>
  <c r="R346" i="4"/>
  <c r="V346" i="4"/>
  <c r="Q346" i="4"/>
  <c r="S346" i="4"/>
  <c r="U346" i="4"/>
  <c r="T347" i="4" l="1"/>
  <c r="AA347" i="4"/>
  <c r="AB346" i="4"/>
  <c r="AC346" i="4"/>
  <c r="P348" i="4"/>
  <c r="R347" i="4"/>
  <c r="Q347" i="4"/>
  <c r="S347" i="4"/>
  <c r="V347" i="4"/>
  <c r="U347" i="4"/>
  <c r="AD346" i="4"/>
  <c r="T348" i="4" l="1"/>
  <c r="AA348" i="4"/>
  <c r="AD347" i="4"/>
  <c r="AC347" i="4"/>
  <c r="P349" i="4"/>
  <c r="R348" i="4"/>
  <c r="Q348" i="4"/>
  <c r="S348" i="4"/>
  <c r="V348" i="4"/>
  <c r="U348" i="4"/>
  <c r="AB347" i="4"/>
  <c r="T349" i="4" l="1"/>
  <c r="AA349" i="4"/>
  <c r="AB348" i="4"/>
  <c r="AD348" i="4"/>
  <c r="AC348" i="4"/>
  <c r="P350" i="4"/>
  <c r="S349" i="4"/>
  <c r="R349" i="4"/>
  <c r="Q349" i="4"/>
  <c r="V349" i="4"/>
  <c r="U349" i="4"/>
  <c r="T350" i="4" l="1"/>
  <c r="AA350" i="4"/>
  <c r="AB349" i="4"/>
  <c r="AD349" i="4"/>
  <c r="P351" i="4"/>
  <c r="R350" i="4"/>
  <c r="S350" i="4"/>
  <c r="V350" i="4"/>
  <c r="Q350" i="4"/>
  <c r="U350" i="4"/>
  <c r="AC349" i="4"/>
  <c r="T351" i="4" l="1"/>
  <c r="AA351" i="4"/>
  <c r="AB350" i="4"/>
  <c r="AD350" i="4"/>
  <c r="AC350" i="4"/>
  <c r="Q351" i="4"/>
  <c r="R351" i="4"/>
  <c r="S351" i="4"/>
  <c r="U351" i="4"/>
  <c r="P352" i="4"/>
  <c r="V351" i="4"/>
  <c r="T352" i="4" l="1"/>
  <c r="AA352" i="4"/>
  <c r="P353" i="4"/>
  <c r="R352" i="4"/>
  <c r="Q352" i="4"/>
  <c r="S352" i="4"/>
  <c r="V352" i="4"/>
  <c r="U352" i="4"/>
  <c r="AD351" i="4"/>
  <c r="AC351" i="4"/>
  <c r="AB351" i="4"/>
  <c r="T353" i="4" l="1"/>
  <c r="AA353" i="4"/>
  <c r="AD352" i="4"/>
  <c r="AB352" i="4"/>
  <c r="AC352" i="4"/>
  <c r="R353" i="4"/>
  <c r="V353" i="4"/>
  <c r="Q353" i="4"/>
  <c r="S353" i="4"/>
  <c r="U353" i="4"/>
  <c r="P354" i="4"/>
  <c r="T354" i="4" l="1"/>
  <c r="AA354" i="4"/>
  <c r="AB353" i="4"/>
  <c r="P355" i="4"/>
  <c r="R354" i="4"/>
  <c r="U354" i="4"/>
  <c r="V354" i="4"/>
  <c r="Q354" i="4"/>
  <c r="S354" i="4"/>
  <c r="AD353" i="4"/>
  <c r="AC353" i="4"/>
  <c r="T355" i="4" l="1"/>
  <c r="AA355" i="4"/>
  <c r="AD354" i="4"/>
  <c r="AB354" i="4"/>
  <c r="AC354" i="4"/>
  <c r="P356" i="4"/>
  <c r="U355" i="4"/>
  <c r="Q355" i="4"/>
  <c r="R355" i="4"/>
  <c r="S355" i="4"/>
  <c r="V355" i="4"/>
  <c r="T356" i="4" l="1"/>
  <c r="AA356" i="4"/>
  <c r="AB355" i="4"/>
  <c r="AD355" i="4"/>
  <c r="AC355" i="4"/>
  <c r="P357" i="4"/>
  <c r="R356" i="4"/>
  <c r="Q356" i="4"/>
  <c r="S356" i="4"/>
  <c r="V356" i="4"/>
  <c r="U356" i="4"/>
  <c r="T357" i="4" l="1"/>
  <c r="AA357" i="4"/>
  <c r="AD356" i="4"/>
  <c r="AC356" i="4"/>
  <c r="R357" i="4"/>
  <c r="S357" i="4"/>
  <c r="Q357" i="4"/>
  <c r="V357" i="4"/>
  <c r="U357" i="4"/>
  <c r="P358" i="4"/>
  <c r="AB356" i="4"/>
  <c r="T358" i="4" l="1"/>
  <c r="AA358" i="4"/>
  <c r="P359" i="4"/>
  <c r="Q358" i="4"/>
  <c r="U358" i="4"/>
  <c r="R358" i="4"/>
  <c r="S358" i="4"/>
  <c r="V358" i="4"/>
  <c r="AB357" i="4"/>
  <c r="AD357" i="4"/>
  <c r="AC357" i="4"/>
  <c r="T359" i="4" l="1"/>
  <c r="AA359" i="4"/>
  <c r="AC358" i="4"/>
  <c r="AD358" i="4"/>
  <c r="AB358" i="4"/>
  <c r="P360" i="4"/>
  <c r="Q359" i="4"/>
  <c r="R359" i="4"/>
  <c r="S359" i="4"/>
  <c r="V359" i="4"/>
  <c r="U359" i="4"/>
  <c r="T360" i="4" l="1"/>
  <c r="AA360" i="4"/>
  <c r="AC359" i="4"/>
  <c r="AD359" i="4"/>
  <c r="AB359" i="4"/>
  <c r="P361" i="4"/>
  <c r="R360" i="4"/>
  <c r="Q360" i="4"/>
  <c r="S360" i="4"/>
  <c r="U360" i="4"/>
  <c r="V360" i="4"/>
  <c r="T361" i="4" l="1"/>
  <c r="AA361" i="4"/>
  <c r="AD360" i="4"/>
  <c r="AB360" i="4"/>
  <c r="AC360" i="4"/>
  <c r="R361" i="4"/>
  <c r="Q361" i="4"/>
  <c r="S361" i="4"/>
  <c r="V361" i="4"/>
  <c r="U361" i="4"/>
  <c r="P362" i="4"/>
  <c r="T362" i="4" l="1"/>
  <c r="AA362" i="4"/>
  <c r="Q362" i="4"/>
  <c r="S362" i="4"/>
  <c r="V362" i="4"/>
  <c r="U362" i="4"/>
  <c r="P363" i="4"/>
  <c r="R362" i="4"/>
  <c r="AD361" i="4"/>
  <c r="AB361" i="4"/>
  <c r="AC361" i="4"/>
  <c r="T363" i="4" l="1"/>
  <c r="AA363" i="4"/>
  <c r="AC362" i="4"/>
  <c r="P364" i="4"/>
  <c r="R363" i="4"/>
  <c r="Q363" i="4"/>
  <c r="S363" i="4"/>
  <c r="U363" i="4"/>
  <c r="V363" i="4"/>
  <c r="AD362" i="4"/>
  <c r="AB362" i="4"/>
  <c r="T364" i="4" l="1"/>
  <c r="AA364" i="4"/>
  <c r="AD363" i="4"/>
  <c r="AB363" i="4"/>
  <c r="AC363" i="4"/>
  <c r="P365" i="4"/>
  <c r="R364" i="4"/>
  <c r="Q364" i="4"/>
  <c r="S364" i="4"/>
  <c r="U364" i="4"/>
  <c r="V364" i="4"/>
  <c r="T365" i="4" l="1"/>
  <c r="AA365" i="4"/>
  <c r="AB364" i="4"/>
  <c r="AC364" i="4"/>
  <c r="AD364" i="4"/>
  <c r="P366" i="4"/>
  <c r="R365" i="4"/>
  <c r="Q365" i="4"/>
  <c r="S365" i="4"/>
  <c r="V365" i="4"/>
  <c r="U365" i="4"/>
  <c r="T366" i="4" l="1"/>
  <c r="AA366" i="4"/>
  <c r="AC365" i="4"/>
  <c r="AD365" i="4"/>
  <c r="AB365" i="4"/>
  <c r="P367" i="4"/>
  <c r="R366" i="4"/>
  <c r="S366" i="4"/>
  <c r="V366" i="4"/>
  <c r="Q366" i="4"/>
  <c r="U366" i="4"/>
  <c r="T367" i="4" l="1"/>
  <c r="AA367" i="4"/>
  <c r="AB366" i="4"/>
  <c r="P368" i="4"/>
  <c r="Q367" i="4"/>
  <c r="S367" i="4"/>
  <c r="V367" i="4"/>
  <c r="R367" i="4"/>
  <c r="U367" i="4"/>
  <c r="AD366" i="4"/>
  <c r="AC366" i="4"/>
  <c r="T368" i="4" l="1"/>
  <c r="AA368" i="4"/>
  <c r="AC367" i="4"/>
  <c r="AD367" i="4"/>
  <c r="AB367" i="4"/>
  <c r="P369" i="4"/>
  <c r="R368" i="4"/>
  <c r="Q368" i="4"/>
  <c r="S368" i="4"/>
  <c r="V368" i="4"/>
  <c r="U368" i="4"/>
  <c r="T369" i="4" l="1"/>
  <c r="AA369" i="4"/>
  <c r="AD368" i="4"/>
  <c r="AB368" i="4"/>
  <c r="AC368" i="4"/>
  <c r="R369" i="4"/>
  <c r="S369" i="4"/>
  <c r="P370" i="4"/>
  <c r="V369" i="4"/>
  <c r="Q369" i="4"/>
  <c r="U369" i="4"/>
  <c r="T370" i="4" l="1"/>
  <c r="AA370" i="4"/>
  <c r="AB369" i="4"/>
  <c r="R370" i="4"/>
  <c r="V370" i="4"/>
  <c r="U370" i="4"/>
  <c r="Q370" i="4"/>
  <c r="S370" i="4"/>
  <c r="P371" i="4"/>
  <c r="AD369" i="4"/>
  <c r="AC369" i="4"/>
  <c r="T371" i="4" l="1"/>
  <c r="AA371" i="4"/>
  <c r="AD370" i="4"/>
  <c r="AB370" i="4"/>
  <c r="AC370" i="4"/>
  <c r="P372" i="4"/>
  <c r="R371" i="4"/>
  <c r="Q371" i="4"/>
  <c r="S371" i="4"/>
  <c r="V371" i="4"/>
  <c r="U371" i="4"/>
  <c r="T372" i="4" l="1"/>
  <c r="AA372" i="4"/>
  <c r="AD371" i="4"/>
  <c r="AB371" i="4"/>
  <c r="AC371" i="4"/>
  <c r="S372" i="4"/>
  <c r="V372" i="4"/>
  <c r="R372" i="4"/>
  <c r="U372" i="4"/>
  <c r="P373" i="4"/>
  <c r="Q372" i="4"/>
  <c r="T373" i="4" l="1"/>
  <c r="AA373" i="4"/>
  <c r="AB372" i="4"/>
  <c r="AD372" i="4"/>
  <c r="P374" i="4"/>
  <c r="R373" i="4"/>
  <c r="U373" i="4"/>
  <c r="Q373" i="4"/>
  <c r="V373" i="4"/>
  <c r="S373" i="4"/>
  <c r="AC372" i="4"/>
  <c r="T374" i="4" l="1"/>
  <c r="AA374" i="4"/>
  <c r="AD373" i="4"/>
  <c r="AB373" i="4"/>
  <c r="AC373" i="4"/>
  <c r="R374" i="4"/>
  <c r="U374" i="4"/>
  <c r="V374" i="4"/>
  <c r="P375" i="4"/>
  <c r="Q374" i="4"/>
  <c r="S374" i="4"/>
  <c r="T375" i="4" l="1"/>
  <c r="AA375" i="4"/>
  <c r="AC374" i="4"/>
  <c r="AD374" i="4"/>
  <c r="AB374" i="4"/>
  <c r="R375" i="4"/>
  <c r="S375" i="4"/>
  <c r="Q375" i="4"/>
  <c r="U375" i="4"/>
  <c r="V375" i="4"/>
  <c r="P376" i="4"/>
  <c r="T376" i="4" l="1"/>
  <c r="AA376" i="4"/>
  <c r="AD375" i="4"/>
  <c r="P377" i="4"/>
  <c r="R376" i="4"/>
  <c r="V376" i="4"/>
  <c r="S376" i="4"/>
  <c r="Q376" i="4"/>
  <c r="U376" i="4"/>
  <c r="AB375" i="4"/>
  <c r="AC375" i="4"/>
  <c r="T377" i="4" l="1"/>
  <c r="AA377" i="4"/>
  <c r="AB376" i="4"/>
  <c r="AD376" i="4"/>
  <c r="AC376" i="4"/>
  <c r="P378" i="4"/>
  <c r="R377" i="4"/>
  <c r="Q377" i="4"/>
  <c r="U377" i="4"/>
  <c r="S377" i="4"/>
  <c r="V377" i="4"/>
  <c r="T378" i="4" l="1"/>
  <c r="AA378" i="4"/>
  <c r="AB377" i="4"/>
  <c r="AC377" i="4"/>
  <c r="AD377" i="4"/>
  <c r="S378" i="4"/>
  <c r="V378" i="4"/>
  <c r="P379" i="4"/>
  <c r="Q378" i="4"/>
  <c r="U378" i="4"/>
  <c r="R378" i="4"/>
  <c r="T379" i="4" l="1"/>
  <c r="AA379" i="4"/>
  <c r="AC378" i="4"/>
  <c r="AB378" i="4"/>
  <c r="P380" i="4"/>
  <c r="Q379" i="4"/>
  <c r="U379" i="4"/>
  <c r="R379" i="4"/>
  <c r="S379" i="4"/>
  <c r="V379" i="4"/>
  <c r="AD378" i="4"/>
  <c r="T380" i="4" l="1"/>
  <c r="AA380" i="4"/>
  <c r="AD379" i="4"/>
  <c r="AB379" i="4"/>
  <c r="AC379" i="4"/>
  <c r="P381" i="4"/>
  <c r="R380" i="4"/>
  <c r="S380" i="4"/>
  <c r="Q380" i="4"/>
  <c r="V380" i="4"/>
  <c r="U380" i="4"/>
  <c r="T381" i="4" l="1"/>
  <c r="AA381" i="4"/>
  <c r="AD380" i="4"/>
  <c r="AC380" i="4"/>
  <c r="Q381" i="4"/>
  <c r="R381" i="4"/>
  <c r="S381" i="4"/>
  <c r="U381" i="4"/>
  <c r="V381" i="4"/>
  <c r="P382" i="4"/>
  <c r="AB380" i="4"/>
  <c r="T382" i="4" l="1"/>
  <c r="AA382" i="4"/>
  <c r="Q382" i="4"/>
  <c r="R382" i="4"/>
  <c r="S382" i="4"/>
  <c r="V382" i="4"/>
  <c r="P383" i="4"/>
  <c r="U382" i="4"/>
  <c r="AD381" i="4"/>
  <c r="AC381" i="4"/>
  <c r="AB381" i="4"/>
  <c r="T383" i="4" l="1"/>
  <c r="AA383" i="4"/>
  <c r="Q383" i="4"/>
  <c r="R383" i="4"/>
  <c r="S383" i="4"/>
  <c r="P384" i="4"/>
  <c r="V383" i="4"/>
  <c r="U383" i="4"/>
  <c r="AC382" i="4"/>
  <c r="AD382" i="4"/>
  <c r="AB382" i="4"/>
  <c r="T384" i="4" l="1"/>
  <c r="AA384" i="4"/>
  <c r="P385" i="4"/>
  <c r="Q384" i="4"/>
  <c r="R384" i="4"/>
  <c r="V384" i="4"/>
  <c r="S384" i="4"/>
  <c r="U384" i="4"/>
  <c r="AD383" i="4"/>
  <c r="AC383" i="4"/>
  <c r="AB383" i="4"/>
  <c r="T385" i="4" l="1"/>
  <c r="AA385" i="4"/>
  <c r="AD384" i="4"/>
  <c r="AC384" i="4"/>
  <c r="AB384" i="4"/>
  <c r="Q385" i="4"/>
  <c r="S385" i="4"/>
  <c r="V385" i="4"/>
  <c r="U385" i="4"/>
  <c r="R385" i="4"/>
  <c r="P386" i="4"/>
  <c r="T386" i="4" l="1"/>
  <c r="AA386" i="4"/>
  <c r="AC385" i="4"/>
  <c r="Q386" i="4"/>
  <c r="S386" i="4"/>
  <c r="P387" i="4"/>
  <c r="R386" i="4"/>
  <c r="V386" i="4"/>
  <c r="U386" i="4"/>
  <c r="AD385" i="4"/>
  <c r="AB385" i="4"/>
  <c r="T387" i="4" l="1"/>
  <c r="AA387" i="4"/>
  <c r="AD386" i="4"/>
  <c r="AC386" i="4"/>
  <c r="P388" i="4"/>
  <c r="R387" i="4"/>
  <c r="Q387" i="4"/>
  <c r="S387" i="4"/>
  <c r="V387" i="4"/>
  <c r="U387" i="4"/>
  <c r="AB386" i="4"/>
  <c r="T388" i="4" l="1"/>
  <c r="AA388" i="4"/>
  <c r="AD387" i="4"/>
  <c r="AB387" i="4"/>
  <c r="AC387" i="4"/>
  <c r="P389" i="4"/>
  <c r="Q388" i="4"/>
  <c r="S388" i="4"/>
  <c r="U388" i="4"/>
  <c r="R388" i="4"/>
  <c r="V388" i="4"/>
  <c r="T389" i="4" l="1"/>
  <c r="AA389" i="4"/>
  <c r="AD388" i="4"/>
  <c r="AC388" i="4"/>
  <c r="AB388" i="4"/>
  <c r="R389" i="4"/>
  <c r="Q389" i="4"/>
  <c r="S389" i="4"/>
  <c r="U389" i="4"/>
  <c r="V389" i="4"/>
  <c r="P390" i="4"/>
  <c r="T390" i="4" l="1"/>
  <c r="AA390" i="4"/>
  <c r="AD389" i="4"/>
  <c r="P391" i="4"/>
  <c r="Q390" i="4"/>
  <c r="S390" i="4"/>
  <c r="U390" i="4"/>
  <c r="V390" i="4"/>
  <c r="R390" i="4"/>
  <c r="AB389" i="4"/>
  <c r="AC389" i="4"/>
  <c r="T391" i="4" l="1"/>
  <c r="AA391" i="4"/>
  <c r="AD390" i="4"/>
  <c r="AC390" i="4"/>
  <c r="AB390" i="4"/>
  <c r="R391" i="4"/>
  <c r="Q391" i="4"/>
  <c r="U391" i="4"/>
  <c r="V391" i="4"/>
  <c r="S391" i="4"/>
  <c r="P392" i="4"/>
  <c r="T392" i="4" l="1"/>
  <c r="AA392" i="4"/>
  <c r="R392" i="4"/>
  <c r="S392" i="4"/>
  <c r="Q392" i="4"/>
  <c r="V392" i="4"/>
  <c r="U392" i="4"/>
  <c r="P393" i="4"/>
  <c r="AD391" i="4"/>
  <c r="AB391" i="4"/>
  <c r="AC391" i="4"/>
  <c r="T393" i="4" l="1"/>
  <c r="AA393" i="4"/>
  <c r="R393" i="4"/>
  <c r="Q393" i="4"/>
  <c r="S393" i="4"/>
  <c r="V393" i="4"/>
  <c r="P394" i="4"/>
  <c r="U393" i="4"/>
  <c r="AB392" i="4"/>
  <c r="AD392" i="4"/>
  <c r="AC392" i="4"/>
  <c r="T394" i="4" l="1"/>
  <c r="AA394" i="4"/>
  <c r="P395" i="4"/>
  <c r="R394" i="4"/>
  <c r="S394" i="4"/>
  <c r="U394" i="4"/>
  <c r="V394" i="4"/>
  <c r="Q394" i="4"/>
  <c r="AD393" i="4"/>
  <c r="AB393" i="4"/>
  <c r="AC393" i="4"/>
  <c r="T395" i="4" l="1"/>
  <c r="AA395" i="4"/>
  <c r="AB394" i="4"/>
  <c r="AD394" i="4"/>
  <c r="AC394" i="4"/>
  <c r="P396" i="4"/>
  <c r="R395" i="4"/>
  <c r="Q395" i="4"/>
  <c r="S395" i="4"/>
  <c r="V395" i="4"/>
  <c r="U395" i="4"/>
  <c r="T396" i="4" l="1"/>
  <c r="AA396" i="4"/>
  <c r="AD395" i="4"/>
  <c r="AB395" i="4"/>
  <c r="AC395" i="4"/>
  <c r="Q396" i="4"/>
  <c r="S396" i="4"/>
  <c r="V396" i="4"/>
  <c r="P397" i="4"/>
  <c r="R396" i="4"/>
  <c r="U396" i="4"/>
  <c r="T397" i="4" l="1"/>
  <c r="AA397" i="4"/>
  <c r="AC396" i="4"/>
  <c r="AB396" i="4"/>
  <c r="P398" i="4"/>
  <c r="R397" i="4"/>
  <c r="Q397" i="4"/>
  <c r="U397" i="4"/>
  <c r="S397" i="4"/>
  <c r="V397" i="4"/>
  <c r="AD396" i="4"/>
  <c r="T398" i="4" l="1"/>
  <c r="AA398" i="4"/>
  <c r="AD397" i="4"/>
  <c r="AC397" i="4"/>
  <c r="P399" i="4"/>
  <c r="R398" i="4"/>
  <c r="Q398" i="4"/>
  <c r="V398" i="4"/>
  <c r="S398" i="4"/>
  <c r="U398" i="4"/>
  <c r="AB397" i="4"/>
  <c r="T399" i="4" l="1"/>
  <c r="AA399" i="4"/>
  <c r="AD398" i="4"/>
  <c r="AB398" i="4"/>
  <c r="AC398" i="4"/>
  <c r="Q399" i="4"/>
  <c r="S399" i="4"/>
  <c r="R399" i="4"/>
  <c r="U399" i="4"/>
  <c r="V399" i="4"/>
  <c r="P400" i="4"/>
  <c r="T400" i="4" l="1"/>
  <c r="AA400" i="4"/>
  <c r="AD399" i="4"/>
  <c r="AB399" i="4"/>
  <c r="P401" i="4"/>
  <c r="Q400" i="4"/>
  <c r="S400" i="4"/>
  <c r="V400" i="4"/>
  <c r="R400" i="4"/>
  <c r="U400" i="4"/>
  <c r="AC399" i="4"/>
  <c r="T401" i="4" l="1"/>
  <c r="AA401" i="4"/>
  <c r="AD400" i="4"/>
  <c r="AB400" i="4"/>
  <c r="AC400" i="4"/>
  <c r="P402" i="4"/>
  <c r="R401" i="4"/>
  <c r="S401" i="4"/>
  <c r="U401" i="4"/>
  <c r="V401" i="4"/>
  <c r="Q401" i="4"/>
  <c r="T402" i="4" l="1"/>
  <c r="AA402" i="4"/>
  <c r="AB401" i="4"/>
  <c r="P403" i="4"/>
  <c r="R402" i="4"/>
  <c r="Q402" i="4"/>
  <c r="U402" i="4"/>
  <c r="V402" i="4"/>
  <c r="S402" i="4"/>
  <c r="AD401" i="4"/>
  <c r="AC401" i="4"/>
  <c r="T403" i="4" l="1"/>
  <c r="AA403" i="4"/>
  <c r="AB402" i="4"/>
  <c r="AC402" i="4"/>
  <c r="AD402" i="4"/>
  <c r="R403" i="4"/>
  <c r="S403" i="4"/>
  <c r="V403" i="4"/>
  <c r="U403" i="4"/>
  <c r="P404" i="4"/>
  <c r="Q403" i="4"/>
  <c r="T404" i="4" l="1"/>
  <c r="AA404" i="4"/>
  <c r="AB403" i="4"/>
  <c r="AD403" i="4"/>
  <c r="AC403" i="4"/>
  <c r="R404" i="4"/>
  <c r="Q404" i="4"/>
  <c r="S404" i="4"/>
  <c r="U404" i="4"/>
  <c r="V404" i="4"/>
  <c r="P405" i="4"/>
  <c r="T405" i="4" l="1"/>
  <c r="AA405" i="4"/>
  <c r="R405" i="4"/>
  <c r="S405" i="4"/>
  <c r="U405" i="4"/>
  <c r="V405" i="4"/>
  <c r="Q405" i="4"/>
  <c r="P406" i="4"/>
  <c r="AB404" i="4"/>
  <c r="AD404" i="4"/>
  <c r="AC404" i="4"/>
  <c r="T406" i="4" l="1"/>
  <c r="AA406" i="4"/>
  <c r="AB405" i="4"/>
  <c r="AD405" i="4"/>
  <c r="Q406" i="4"/>
  <c r="R406" i="4"/>
  <c r="S406" i="4"/>
  <c r="V406" i="4"/>
  <c r="P407" i="4"/>
  <c r="U406" i="4"/>
  <c r="AC405" i="4"/>
  <c r="T407" i="4" l="1"/>
  <c r="AA407" i="4"/>
  <c r="AD406" i="4"/>
  <c r="AC406" i="4"/>
  <c r="R407" i="4"/>
  <c r="V407" i="4"/>
  <c r="Q407" i="4"/>
  <c r="S407" i="4"/>
  <c r="U407" i="4"/>
  <c r="P408" i="4"/>
  <c r="AB406" i="4"/>
  <c r="T408" i="4" l="1"/>
  <c r="AA408" i="4"/>
  <c r="AD407" i="4"/>
  <c r="AB407" i="4"/>
  <c r="P409" i="4"/>
  <c r="R408" i="4"/>
  <c r="Q408" i="4"/>
  <c r="S408" i="4"/>
  <c r="V408" i="4"/>
  <c r="U408" i="4"/>
  <c r="AC407" i="4"/>
  <c r="T409" i="4" l="1"/>
  <c r="AA409" i="4"/>
  <c r="AD408" i="4"/>
  <c r="AB408" i="4"/>
  <c r="AC408" i="4"/>
  <c r="P410" i="4"/>
  <c r="R409" i="4"/>
  <c r="Q409" i="4"/>
  <c r="V409" i="4"/>
  <c r="S409" i="4"/>
  <c r="U409" i="4"/>
  <c r="T410" i="4" l="1"/>
  <c r="AA410" i="4"/>
  <c r="AD409" i="4"/>
  <c r="AB409" i="4"/>
  <c r="AC409" i="4"/>
  <c r="R410" i="4"/>
  <c r="Q410" i="4"/>
  <c r="S410" i="4"/>
  <c r="P411" i="4"/>
  <c r="U410" i="4"/>
  <c r="V410" i="4"/>
  <c r="T411" i="4" l="1"/>
  <c r="AA411" i="4"/>
  <c r="AD410" i="4"/>
  <c r="AC410" i="4"/>
  <c r="AB410" i="4"/>
  <c r="R411" i="4"/>
  <c r="U411" i="4"/>
  <c r="Q411" i="4"/>
  <c r="V411" i="4"/>
  <c r="P412" i="4"/>
  <c r="S411" i="4"/>
  <c r="T412" i="4" l="1"/>
  <c r="AA412" i="4"/>
  <c r="AD411" i="4"/>
  <c r="AC411" i="4"/>
  <c r="P413" i="4"/>
  <c r="Q412" i="4"/>
  <c r="S412" i="4"/>
  <c r="U412" i="4"/>
  <c r="R412" i="4"/>
  <c r="V412" i="4"/>
  <c r="AB411" i="4"/>
  <c r="T413" i="4" l="1"/>
  <c r="AA413" i="4"/>
  <c r="AB412" i="4"/>
  <c r="P414" i="4"/>
  <c r="S413" i="4"/>
  <c r="R413" i="4"/>
  <c r="Q413" i="4"/>
  <c r="U413" i="4"/>
  <c r="V413" i="4"/>
  <c r="AC412" i="4"/>
  <c r="AD412" i="4"/>
  <c r="T414" i="4" l="1"/>
  <c r="AA414" i="4"/>
  <c r="AC413" i="4"/>
  <c r="AB413" i="4"/>
  <c r="AD413" i="4"/>
  <c r="P415" i="4"/>
  <c r="R414" i="4"/>
  <c r="Q414" i="4"/>
  <c r="S414" i="4"/>
  <c r="V414" i="4"/>
  <c r="U414" i="4"/>
  <c r="T415" i="4" l="1"/>
  <c r="AA415" i="4"/>
  <c r="AC414" i="4"/>
  <c r="P416" i="4"/>
  <c r="Q415" i="4"/>
  <c r="U415" i="4"/>
  <c r="R415" i="4"/>
  <c r="S415" i="4"/>
  <c r="V415" i="4"/>
  <c r="AB414" i="4"/>
  <c r="AD414" i="4"/>
  <c r="T416" i="4" l="1"/>
  <c r="AA416" i="4"/>
  <c r="AD415" i="4"/>
  <c r="AB415" i="4"/>
  <c r="Q416" i="4"/>
  <c r="S416" i="4"/>
  <c r="P417" i="4"/>
  <c r="V416" i="4"/>
  <c r="U416" i="4"/>
  <c r="R416" i="4"/>
  <c r="AC415" i="4"/>
  <c r="T417" i="4" l="1"/>
  <c r="AA417" i="4"/>
  <c r="AC416" i="4"/>
  <c r="P418" i="4"/>
  <c r="R417" i="4"/>
  <c r="S417" i="4"/>
  <c r="V417" i="4"/>
  <c r="U417" i="4"/>
  <c r="Q417" i="4"/>
  <c r="AB416" i="4"/>
  <c r="AD416" i="4"/>
  <c r="T418" i="4" l="1"/>
  <c r="AA418" i="4"/>
  <c r="AB417" i="4"/>
  <c r="AD417" i="4"/>
  <c r="AC417" i="4"/>
  <c r="P419" i="4"/>
  <c r="R418" i="4"/>
  <c r="S418" i="4"/>
  <c r="Q418" i="4"/>
  <c r="U418" i="4"/>
  <c r="V418" i="4"/>
  <c r="T419" i="4" l="1"/>
  <c r="AA419" i="4"/>
  <c r="AD418" i="4"/>
  <c r="AB418" i="4"/>
  <c r="AC418" i="4"/>
  <c r="P420" i="4"/>
  <c r="R419" i="4"/>
  <c r="S419" i="4"/>
  <c r="Q419" i="4"/>
  <c r="V419" i="4"/>
  <c r="U419" i="4"/>
  <c r="T420" i="4" l="1"/>
  <c r="AA420" i="4"/>
  <c r="AD419" i="4"/>
  <c r="AC419" i="4"/>
  <c r="P421" i="4"/>
  <c r="Q420" i="4"/>
  <c r="S420" i="4"/>
  <c r="V420" i="4"/>
  <c r="R420" i="4"/>
  <c r="U420" i="4"/>
  <c r="AB419" i="4"/>
  <c r="T421" i="4" l="1"/>
  <c r="AA421" i="4"/>
  <c r="AD420" i="4"/>
  <c r="Q421" i="4"/>
  <c r="S421" i="4"/>
  <c r="V421" i="4"/>
  <c r="R421" i="4"/>
  <c r="P422" i="4"/>
  <c r="U421" i="4"/>
  <c r="AC420" i="4"/>
  <c r="AB420" i="4"/>
  <c r="T422" i="4" l="1"/>
  <c r="AA422" i="4"/>
  <c r="P423" i="4"/>
  <c r="R422" i="4"/>
  <c r="S422" i="4"/>
  <c r="Q422" i="4"/>
  <c r="U422" i="4"/>
  <c r="V422" i="4"/>
  <c r="AC421" i="4"/>
  <c r="AD421" i="4"/>
  <c r="AB421" i="4"/>
  <c r="T423" i="4" l="1"/>
  <c r="AA423" i="4"/>
  <c r="AB422" i="4"/>
  <c r="AD422" i="4"/>
  <c r="AC422" i="4"/>
  <c r="P424" i="4"/>
  <c r="Q423" i="4"/>
  <c r="S423" i="4"/>
  <c r="R423" i="4"/>
  <c r="U423" i="4"/>
  <c r="V423" i="4"/>
  <c r="T424" i="4" l="1"/>
  <c r="AA424" i="4"/>
  <c r="AB423" i="4"/>
  <c r="AD423" i="4"/>
  <c r="R424" i="4"/>
  <c r="V424" i="4"/>
  <c r="Q424" i="4"/>
  <c r="P425" i="4"/>
  <c r="S424" i="4"/>
  <c r="U424" i="4"/>
  <c r="AC423" i="4"/>
  <c r="T425" i="4" l="1"/>
  <c r="AA425" i="4"/>
  <c r="AD424" i="4"/>
  <c r="AB424" i="4"/>
  <c r="AC424" i="4"/>
  <c r="P426" i="4"/>
  <c r="Q425" i="4"/>
  <c r="S425" i="4"/>
  <c r="V425" i="4"/>
  <c r="U425" i="4"/>
  <c r="R425" i="4"/>
  <c r="T426" i="4" l="1"/>
  <c r="AA426" i="4"/>
  <c r="AC425" i="4"/>
  <c r="AD425" i="4"/>
  <c r="AB425" i="4"/>
  <c r="R426" i="4"/>
  <c r="P427" i="4"/>
  <c r="Q426" i="4"/>
  <c r="S426" i="4"/>
  <c r="U426" i="4"/>
  <c r="V426" i="4"/>
  <c r="T427" i="4" l="1"/>
  <c r="AA427" i="4"/>
  <c r="AB426" i="4"/>
  <c r="R427" i="4"/>
  <c r="P428" i="4"/>
  <c r="V427" i="4"/>
  <c r="Q427" i="4"/>
  <c r="S427" i="4"/>
  <c r="U427" i="4"/>
  <c r="AD426" i="4"/>
  <c r="AC426" i="4"/>
  <c r="T428" i="4" l="1"/>
  <c r="AA428" i="4"/>
  <c r="AB427" i="4"/>
  <c r="R428" i="4"/>
  <c r="Q428" i="4"/>
  <c r="S428" i="4"/>
  <c r="V428" i="4"/>
  <c r="U428" i="4"/>
  <c r="P429" i="4"/>
  <c r="AC427" i="4"/>
  <c r="AD427" i="4"/>
  <c r="T429" i="4" l="1"/>
  <c r="AA429" i="4"/>
  <c r="AB428" i="4"/>
  <c r="Q429" i="4"/>
  <c r="U429" i="4"/>
  <c r="R429" i="4"/>
  <c r="V429" i="4"/>
  <c r="S429" i="4"/>
  <c r="P430" i="4"/>
  <c r="AD428" i="4"/>
  <c r="AC428" i="4"/>
  <c r="T430" i="4" l="1"/>
  <c r="AA430" i="4"/>
  <c r="AD429" i="4"/>
  <c r="AC429" i="4"/>
  <c r="P431" i="4"/>
  <c r="S430" i="4"/>
  <c r="U430" i="4"/>
  <c r="R430" i="4"/>
  <c r="V430" i="4"/>
  <c r="Q430" i="4"/>
  <c r="AB429" i="4"/>
  <c r="T431" i="4" l="1"/>
  <c r="AA431" i="4"/>
  <c r="AB430" i="4"/>
  <c r="AC430" i="4"/>
  <c r="AD430" i="4"/>
  <c r="P432" i="4"/>
  <c r="R431" i="4"/>
  <c r="Q431" i="4"/>
  <c r="V431" i="4"/>
  <c r="U431" i="4"/>
  <c r="S431" i="4"/>
  <c r="T432" i="4" l="1"/>
  <c r="AA432" i="4"/>
  <c r="AD431" i="4"/>
  <c r="AB431" i="4"/>
  <c r="AC431" i="4"/>
  <c r="S432" i="4"/>
  <c r="V432" i="4"/>
  <c r="U432" i="4"/>
  <c r="P433" i="4"/>
  <c r="R432" i="4"/>
  <c r="Q432" i="4"/>
  <c r="T433" i="4" l="1"/>
  <c r="AA433" i="4"/>
  <c r="AB432" i="4"/>
  <c r="AC432" i="4"/>
  <c r="P434" i="4"/>
  <c r="R433" i="4"/>
  <c r="U433" i="4"/>
  <c r="S433" i="4"/>
  <c r="Q433" i="4"/>
  <c r="V433" i="4"/>
  <c r="AD432" i="4"/>
  <c r="T434" i="4" l="1"/>
  <c r="AA434" i="4"/>
  <c r="AB433" i="4"/>
  <c r="AD433" i="4"/>
  <c r="AC433" i="4"/>
  <c r="Q434" i="4"/>
  <c r="S434" i="4"/>
  <c r="V434" i="4"/>
  <c r="U434" i="4"/>
  <c r="R434" i="4"/>
  <c r="P435" i="4"/>
  <c r="T435" i="4" l="1"/>
  <c r="AA435" i="4"/>
  <c r="AC434" i="4"/>
  <c r="AB434" i="4"/>
  <c r="P436" i="4"/>
  <c r="Q435" i="4"/>
  <c r="S435" i="4"/>
  <c r="R435" i="4"/>
  <c r="U435" i="4"/>
  <c r="V435" i="4"/>
  <c r="AD434" i="4"/>
  <c r="T436" i="4" l="1"/>
  <c r="AA436" i="4"/>
  <c r="AC435" i="4"/>
  <c r="AD435" i="4"/>
  <c r="AB435" i="4"/>
  <c r="R436" i="4"/>
  <c r="U436" i="4"/>
  <c r="P437" i="4"/>
  <c r="Q436" i="4"/>
  <c r="S436" i="4"/>
  <c r="V436" i="4"/>
  <c r="T437" i="4" l="1"/>
  <c r="AA437" i="4"/>
  <c r="AD436" i="4"/>
  <c r="AB436" i="4"/>
  <c r="Q437" i="4"/>
  <c r="S437" i="4"/>
  <c r="P438" i="4"/>
  <c r="R437" i="4"/>
  <c r="V437" i="4"/>
  <c r="U437" i="4"/>
  <c r="AC436" i="4"/>
  <c r="T438" i="4" l="1"/>
  <c r="AA438" i="4"/>
  <c r="AC437" i="4"/>
  <c r="Q438" i="4"/>
  <c r="U438" i="4"/>
  <c r="S438" i="4"/>
  <c r="R438" i="4"/>
  <c r="V438" i="4"/>
  <c r="P439" i="4"/>
  <c r="AD437" i="4"/>
  <c r="AB437" i="4"/>
  <c r="T439" i="4" l="1"/>
  <c r="AA439" i="4"/>
  <c r="AC438" i="4"/>
  <c r="AD438" i="4"/>
  <c r="R439" i="4"/>
  <c r="S439" i="4"/>
  <c r="V439" i="4"/>
  <c r="U439" i="4"/>
  <c r="P440" i="4"/>
  <c r="Q439" i="4"/>
  <c r="AB438" i="4"/>
  <c r="T440" i="4" l="1"/>
  <c r="AA440" i="4"/>
  <c r="AB439" i="4"/>
  <c r="AD439" i="4"/>
  <c r="R440" i="4"/>
  <c r="Q440" i="4"/>
  <c r="U440" i="4"/>
  <c r="P441" i="4"/>
  <c r="S440" i="4"/>
  <c r="V440" i="4"/>
  <c r="AC439" i="4"/>
  <c r="T441" i="4" l="1"/>
  <c r="AA441" i="4"/>
  <c r="AD440" i="4"/>
  <c r="AB440" i="4"/>
  <c r="P442" i="4"/>
  <c r="Q441" i="4"/>
  <c r="R441" i="4"/>
  <c r="U441" i="4"/>
  <c r="S441" i="4"/>
  <c r="V441" i="4"/>
  <c r="AC440" i="4"/>
  <c r="T442" i="4" l="1"/>
  <c r="AA442" i="4"/>
  <c r="AD441" i="4"/>
  <c r="AB441" i="4"/>
  <c r="S442" i="4"/>
  <c r="V442" i="4"/>
  <c r="U442" i="4"/>
  <c r="R442" i="4"/>
  <c r="P443" i="4"/>
  <c r="Q442" i="4"/>
  <c r="AC441" i="4"/>
  <c r="T443" i="4" l="1"/>
  <c r="AA443" i="4"/>
  <c r="AB442" i="4"/>
  <c r="AC442" i="4"/>
  <c r="P444" i="4"/>
  <c r="Q443" i="4"/>
  <c r="S443" i="4"/>
  <c r="V443" i="4"/>
  <c r="R443" i="4"/>
  <c r="U443" i="4"/>
  <c r="AD442" i="4"/>
  <c r="T444" i="4" l="1"/>
  <c r="AA444" i="4"/>
  <c r="AD443" i="4"/>
  <c r="AB443" i="4"/>
  <c r="AC443" i="4"/>
  <c r="Q444" i="4"/>
  <c r="S444" i="4"/>
  <c r="P445" i="4"/>
  <c r="U444" i="4"/>
  <c r="R444" i="4"/>
  <c r="V444" i="4"/>
  <c r="T445" i="4" l="1"/>
  <c r="AA445" i="4"/>
  <c r="AB444" i="4"/>
  <c r="AC444" i="4"/>
  <c r="P446" i="4"/>
  <c r="R445" i="4"/>
  <c r="U445" i="4"/>
  <c r="Q445" i="4"/>
  <c r="V445" i="4"/>
  <c r="S445" i="4"/>
  <c r="AD444" i="4"/>
  <c r="T446" i="4" l="1"/>
  <c r="AA446" i="4"/>
  <c r="AD445" i="4"/>
  <c r="AC445" i="4"/>
  <c r="P447" i="4"/>
  <c r="R446" i="4"/>
  <c r="Q446" i="4"/>
  <c r="V446" i="4"/>
  <c r="S446" i="4"/>
  <c r="U446" i="4"/>
  <c r="AB445" i="4"/>
  <c r="T447" i="4" l="1"/>
  <c r="AA447" i="4"/>
  <c r="AD446" i="4"/>
  <c r="AB446" i="4"/>
  <c r="AC446" i="4"/>
  <c r="P448" i="4"/>
  <c r="Q447" i="4"/>
  <c r="S447" i="4"/>
  <c r="R447" i="4"/>
  <c r="U447" i="4"/>
  <c r="V447" i="4"/>
  <c r="T448" i="4" l="1"/>
  <c r="AA448" i="4"/>
  <c r="AD447" i="4"/>
  <c r="AB447" i="4"/>
  <c r="P449" i="4"/>
  <c r="S448" i="4"/>
  <c r="V448" i="4"/>
  <c r="R448" i="4"/>
  <c r="Q448" i="4"/>
  <c r="U448" i="4"/>
  <c r="AC447" i="4"/>
  <c r="T449" i="4" l="1"/>
  <c r="AA449" i="4"/>
  <c r="AB448" i="4"/>
  <c r="AC448" i="4"/>
  <c r="R449" i="4"/>
  <c r="Q449" i="4"/>
  <c r="U449" i="4"/>
  <c r="V449" i="4"/>
  <c r="S449" i="4"/>
  <c r="P450" i="4"/>
  <c r="AD448" i="4"/>
  <c r="T450" i="4" l="1"/>
  <c r="AA450" i="4"/>
  <c r="AD449" i="4"/>
  <c r="R450" i="4"/>
  <c r="Q450" i="4"/>
  <c r="S450" i="4"/>
  <c r="V450" i="4"/>
  <c r="P451" i="4"/>
  <c r="U450" i="4"/>
  <c r="AB449" i="4"/>
  <c r="AC449" i="4"/>
  <c r="T451" i="4" l="1"/>
  <c r="AA451" i="4"/>
  <c r="P452" i="4"/>
  <c r="S451" i="4"/>
  <c r="R451" i="4"/>
  <c r="V451" i="4"/>
  <c r="Q451" i="4"/>
  <c r="U451" i="4"/>
  <c r="AD450" i="4"/>
  <c r="AB450" i="4"/>
  <c r="AC450" i="4"/>
  <c r="T452" i="4" l="1"/>
  <c r="AA452" i="4"/>
  <c r="AB451" i="4"/>
  <c r="AC451" i="4"/>
  <c r="AD451" i="4"/>
  <c r="R452" i="4"/>
  <c r="S452" i="4"/>
  <c r="Q452" i="4"/>
  <c r="U452" i="4"/>
  <c r="V452" i="4"/>
  <c r="P453" i="4"/>
  <c r="T453" i="4" l="1"/>
  <c r="AA453" i="4"/>
  <c r="AC452" i="4"/>
  <c r="Q453" i="4"/>
  <c r="U453" i="4"/>
  <c r="V453" i="4"/>
  <c r="S453" i="4"/>
  <c r="P454" i="4"/>
  <c r="R453" i="4"/>
  <c r="AB452" i="4"/>
  <c r="AD452" i="4"/>
  <c r="T454" i="4" l="1"/>
  <c r="AA454" i="4"/>
  <c r="Q454" i="4"/>
  <c r="V454" i="4"/>
  <c r="S454" i="4"/>
  <c r="U454" i="4"/>
  <c r="R454" i="4"/>
  <c r="P455" i="4"/>
  <c r="AC453" i="4"/>
  <c r="AD453" i="4"/>
  <c r="AB453" i="4"/>
  <c r="T455" i="4" l="1"/>
  <c r="AA455" i="4"/>
  <c r="R455" i="4"/>
  <c r="U455" i="4"/>
  <c r="V455" i="4"/>
  <c r="P456" i="4"/>
  <c r="Q455" i="4"/>
  <c r="S455" i="4"/>
  <c r="AC454" i="4"/>
  <c r="AD454" i="4"/>
  <c r="AB454" i="4"/>
  <c r="T456" i="4" l="1"/>
  <c r="AA456" i="4"/>
  <c r="AB455" i="4"/>
  <c r="AD455" i="4"/>
  <c r="R456" i="4"/>
  <c r="Q456" i="4"/>
  <c r="U456" i="4"/>
  <c r="V456" i="4"/>
  <c r="P457" i="4"/>
  <c r="S456" i="4"/>
  <c r="AC455" i="4"/>
  <c r="T457" i="4" l="1"/>
  <c r="AA457" i="4"/>
  <c r="AD456" i="4"/>
  <c r="P458" i="4"/>
  <c r="R457" i="4"/>
  <c r="S457" i="4"/>
  <c r="V457" i="4"/>
  <c r="Q457" i="4"/>
  <c r="U457" i="4"/>
  <c r="AB456" i="4"/>
  <c r="AC456" i="4"/>
  <c r="T458" i="4" l="1"/>
  <c r="AA458" i="4"/>
  <c r="AB457" i="4"/>
  <c r="AD457" i="4"/>
  <c r="AC457" i="4"/>
  <c r="P459" i="4"/>
  <c r="R458" i="4"/>
  <c r="Q458" i="4"/>
  <c r="U458" i="4"/>
  <c r="S458" i="4"/>
  <c r="V458" i="4"/>
  <c r="T459" i="4" l="1"/>
  <c r="AA459" i="4"/>
  <c r="AD458" i="4"/>
  <c r="AB458" i="4"/>
  <c r="AC458" i="4"/>
  <c r="R459" i="4"/>
  <c r="Q459" i="4"/>
  <c r="S459" i="4"/>
  <c r="V459" i="4"/>
  <c r="U459" i="4"/>
  <c r="P460" i="4"/>
  <c r="T460" i="4" l="1"/>
  <c r="AA460" i="4"/>
  <c r="AC459" i="4"/>
  <c r="P461" i="4"/>
  <c r="R460" i="4"/>
  <c r="V460" i="4"/>
  <c r="U460" i="4"/>
  <c r="Q460" i="4"/>
  <c r="S460" i="4"/>
  <c r="AD459" i="4"/>
  <c r="AB459" i="4"/>
  <c r="T461" i="4" l="1"/>
  <c r="AA461" i="4"/>
  <c r="AD460" i="4"/>
  <c r="AB460" i="4"/>
  <c r="AC460" i="4"/>
  <c r="P462" i="4"/>
  <c r="Q461" i="4"/>
  <c r="S461" i="4"/>
  <c r="U461" i="4"/>
  <c r="R461" i="4"/>
  <c r="V461" i="4"/>
  <c r="T462" i="4" l="1"/>
  <c r="AA462" i="4"/>
  <c r="AC461" i="4"/>
  <c r="AD461" i="4"/>
  <c r="AB461" i="4"/>
  <c r="P463" i="4"/>
  <c r="R462" i="4"/>
  <c r="Q462" i="4"/>
  <c r="S462" i="4"/>
  <c r="U462" i="4"/>
  <c r="V462" i="4"/>
  <c r="T463" i="4" l="1"/>
  <c r="AA463" i="4"/>
  <c r="AD462" i="4"/>
  <c r="AB462" i="4"/>
  <c r="AC462" i="4"/>
  <c r="Q463" i="4"/>
  <c r="S463" i="4"/>
  <c r="V463" i="4"/>
  <c r="R463" i="4"/>
  <c r="P464" i="4"/>
  <c r="U463" i="4"/>
  <c r="T464" i="4" l="1"/>
  <c r="AA464" i="4"/>
  <c r="Q464" i="4"/>
  <c r="S464" i="4"/>
  <c r="V464" i="4"/>
  <c r="U464" i="4"/>
  <c r="P465" i="4"/>
  <c r="R464" i="4"/>
  <c r="AC463" i="4"/>
  <c r="AD463" i="4"/>
  <c r="AB463" i="4"/>
  <c r="T465" i="4" l="1"/>
  <c r="AA465" i="4"/>
  <c r="AC464" i="4"/>
  <c r="AB464" i="4"/>
  <c r="R465" i="4"/>
  <c r="S465" i="4"/>
  <c r="V465" i="4"/>
  <c r="U465" i="4"/>
  <c r="P466" i="4"/>
  <c r="Q465" i="4"/>
  <c r="AD464" i="4"/>
  <c r="T466" i="4" l="1"/>
  <c r="AA466" i="4"/>
  <c r="R466" i="4"/>
  <c r="V466" i="4"/>
  <c r="U466" i="4"/>
  <c r="P467" i="4"/>
  <c r="S466" i="4"/>
  <c r="Q466" i="4"/>
  <c r="AB465" i="4"/>
  <c r="AD465" i="4"/>
  <c r="AC465" i="4"/>
  <c r="T467" i="4" l="1"/>
  <c r="AA467" i="4"/>
  <c r="AB466" i="4"/>
  <c r="AD466" i="4"/>
  <c r="R467" i="4"/>
  <c r="Q467" i="4"/>
  <c r="S467" i="4"/>
  <c r="U467" i="4"/>
  <c r="V467" i="4"/>
  <c r="P468" i="4"/>
  <c r="AC466" i="4"/>
  <c r="T468" i="4" l="1"/>
  <c r="AA468" i="4"/>
  <c r="R468" i="4"/>
  <c r="Q468" i="4"/>
  <c r="V468" i="4"/>
  <c r="U468" i="4"/>
  <c r="S468" i="4"/>
  <c r="P469" i="4"/>
  <c r="AD467" i="4"/>
  <c r="AB467" i="4"/>
  <c r="AC467" i="4"/>
  <c r="T469" i="4" l="1"/>
  <c r="AA469" i="4"/>
  <c r="AD468" i="4"/>
  <c r="P470" i="4"/>
  <c r="R469" i="4"/>
  <c r="Q469" i="4"/>
  <c r="S469" i="4"/>
  <c r="V469" i="4"/>
  <c r="U469" i="4"/>
  <c r="AB468" i="4"/>
  <c r="AC468" i="4"/>
  <c r="T470" i="4" l="1"/>
  <c r="AA470" i="4"/>
  <c r="AD469" i="4"/>
  <c r="AB469" i="4"/>
  <c r="AC469" i="4"/>
  <c r="S470" i="4"/>
  <c r="V470" i="4"/>
  <c r="R470" i="4"/>
  <c r="Q470" i="4"/>
  <c r="U470" i="4"/>
  <c r="P471" i="4"/>
  <c r="T471" i="4" l="1"/>
  <c r="AA471" i="4"/>
  <c r="AB470" i="4"/>
  <c r="R471" i="4"/>
  <c r="Q471" i="4"/>
  <c r="S471" i="4"/>
  <c r="V471" i="4"/>
  <c r="U471" i="4"/>
  <c r="P472" i="4"/>
  <c r="AC470" i="4"/>
  <c r="AD470" i="4"/>
  <c r="T472" i="4" l="1"/>
  <c r="AA472" i="4"/>
  <c r="R472" i="4"/>
  <c r="Q472" i="4"/>
  <c r="S472" i="4"/>
  <c r="V472" i="4"/>
  <c r="U472" i="4"/>
  <c r="P473" i="4"/>
  <c r="AD471" i="4"/>
  <c r="AB471" i="4"/>
  <c r="AC471" i="4"/>
  <c r="T473" i="4" l="1"/>
  <c r="AA473" i="4"/>
  <c r="R473" i="4"/>
  <c r="S473" i="4"/>
  <c r="V473" i="4"/>
  <c r="Q473" i="4"/>
  <c r="U473" i="4"/>
  <c r="P474" i="4"/>
  <c r="AD472" i="4"/>
  <c r="AB472" i="4"/>
  <c r="AC472" i="4"/>
  <c r="T474" i="4" l="1"/>
  <c r="AA474" i="4"/>
  <c r="R474" i="4"/>
  <c r="S474" i="4"/>
  <c r="Q474" i="4"/>
  <c r="U474" i="4"/>
  <c r="V474" i="4"/>
  <c r="P475" i="4"/>
  <c r="AB473" i="4"/>
  <c r="AD473" i="4"/>
  <c r="AC473" i="4"/>
  <c r="T475" i="4" l="1"/>
  <c r="AA475" i="4"/>
  <c r="Q475" i="4"/>
  <c r="R475" i="4"/>
  <c r="S475" i="4"/>
  <c r="U475" i="4"/>
  <c r="V475" i="4"/>
  <c r="P476" i="4"/>
  <c r="AB474" i="4"/>
  <c r="AD474" i="4"/>
  <c r="AC474" i="4"/>
  <c r="T476" i="4" l="1"/>
  <c r="AA476" i="4"/>
  <c r="P477" i="4"/>
  <c r="Q476" i="4"/>
  <c r="S476" i="4"/>
  <c r="U476" i="4"/>
  <c r="R476" i="4"/>
  <c r="V476" i="4"/>
  <c r="AD475" i="4"/>
  <c r="AC475" i="4"/>
  <c r="AB475" i="4"/>
  <c r="T477" i="4" l="1"/>
  <c r="AA477" i="4"/>
  <c r="AC476" i="4"/>
  <c r="AD476" i="4"/>
  <c r="AB476" i="4"/>
  <c r="P478" i="4"/>
  <c r="R477" i="4"/>
  <c r="S477" i="4"/>
  <c r="V477" i="4"/>
  <c r="Q477" i="4"/>
  <c r="U477" i="4"/>
  <c r="T478" i="4" l="1"/>
  <c r="AA478" i="4"/>
  <c r="AB477" i="4"/>
  <c r="AD477" i="4"/>
  <c r="AC477" i="4"/>
  <c r="P479" i="4"/>
  <c r="R478" i="4"/>
  <c r="S478" i="4"/>
  <c r="V478" i="4"/>
  <c r="Q478" i="4"/>
  <c r="U478" i="4"/>
  <c r="T479" i="4" l="1"/>
  <c r="AA479" i="4"/>
  <c r="AD478" i="4"/>
  <c r="AB478" i="4"/>
  <c r="AC478" i="4"/>
  <c r="P480" i="4"/>
  <c r="R479" i="4"/>
  <c r="S479" i="4"/>
  <c r="U479" i="4"/>
  <c r="Q479" i="4"/>
  <c r="V479" i="4"/>
  <c r="T480" i="4" l="1"/>
  <c r="AA480" i="4"/>
  <c r="AD479" i="4"/>
  <c r="AB479" i="4"/>
  <c r="AC479" i="4"/>
  <c r="Q480" i="4"/>
  <c r="R480" i="4"/>
  <c r="V480" i="4"/>
  <c r="P481" i="4"/>
  <c r="U480" i="4"/>
  <c r="S480" i="4"/>
  <c r="T481" i="4" l="1"/>
  <c r="AA481" i="4"/>
  <c r="AD480" i="4"/>
  <c r="R481" i="4"/>
  <c r="S481" i="4"/>
  <c r="U481" i="4"/>
  <c r="P482" i="4"/>
  <c r="Q481" i="4"/>
  <c r="V481" i="4"/>
  <c r="AC480" i="4"/>
  <c r="AB480" i="4"/>
  <c r="T482" i="4" l="1"/>
  <c r="AA482" i="4"/>
  <c r="AB481" i="4"/>
  <c r="P483" i="4"/>
  <c r="Q482" i="4"/>
  <c r="S482" i="4"/>
  <c r="V482" i="4"/>
  <c r="R482" i="4"/>
  <c r="U482" i="4"/>
  <c r="AD481" i="4"/>
  <c r="AC481" i="4"/>
  <c r="T483" i="4" l="1"/>
  <c r="AA483" i="4"/>
  <c r="AC482" i="4"/>
  <c r="R483" i="4"/>
  <c r="Q483" i="4"/>
  <c r="V483" i="4"/>
  <c r="U483" i="4"/>
  <c r="S483" i="4"/>
  <c r="P484" i="4"/>
  <c r="AD482" i="4"/>
  <c r="AB482" i="4"/>
  <c r="T484" i="4" l="1"/>
  <c r="AA484" i="4"/>
  <c r="AD483" i="4"/>
  <c r="P485" i="4"/>
  <c r="R484" i="4"/>
  <c r="S484" i="4"/>
  <c r="V484" i="4"/>
  <c r="U484" i="4"/>
  <c r="Q484" i="4"/>
  <c r="AB483" i="4"/>
  <c r="AC483" i="4"/>
  <c r="T485" i="4" l="1"/>
  <c r="AA485" i="4"/>
  <c r="AB484" i="4"/>
  <c r="AD484" i="4"/>
  <c r="AC484" i="4"/>
  <c r="Q485" i="4"/>
  <c r="S485" i="4"/>
  <c r="U485" i="4"/>
  <c r="V485" i="4"/>
  <c r="R485" i="4"/>
  <c r="P486" i="4"/>
  <c r="T486" i="4" l="1"/>
  <c r="AA486" i="4"/>
  <c r="AC485" i="4"/>
  <c r="R486" i="4"/>
  <c r="S486" i="4"/>
  <c r="V486" i="4"/>
  <c r="U486" i="4"/>
  <c r="P487" i="4"/>
  <c r="Q486" i="4"/>
  <c r="AD485" i="4"/>
  <c r="AB485" i="4"/>
  <c r="AB486" i="4" l="1"/>
  <c r="T487" i="4"/>
  <c r="AA487" i="4"/>
  <c r="P488" i="4"/>
  <c r="Q487" i="4"/>
  <c r="S487" i="4"/>
  <c r="V487" i="4"/>
  <c r="R487" i="4"/>
  <c r="U487" i="4"/>
  <c r="AD486" i="4"/>
  <c r="AC486" i="4"/>
  <c r="T488" i="4" l="1"/>
  <c r="AA488" i="4"/>
  <c r="AD487" i="4"/>
  <c r="AC487" i="4"/>
  <c r="AB487" i="4"/>
  <c r="P489" i="4"/>
  <c r="Q488" i="4"/>
  <c r="S488" i="4"/>
  <c r="U488" i="4"/>
  <c r="V488" i="4"/>
  <c r="R488" i="4"/>
  <c r="T489" i="4" l="1"/>
  <c r="AA489" i="4"/>
  <c r="AC488" i="4"/>
  <c r="AD488" i="4"/>
  <c r="AB488" i="4"/>
  <c r="P490" i="4"/>
  <c r="S489" i="4"/>
  <c r="V489" i="4"/>
  <c r="R489" i="4"/>
  <c r="Q489" i="4"/>
  <c r="U489" i="4"/>
  <c r="T490" i="4" l="1"/>
  <c r="AA490" i="4"/>
  <c r="AB489" i="4"/>
  <c r="AC489" i="4"/>
  <c r="AD489" i="4"/>
  <c r="P491" i="4"/>
  <c r="Q490" i="4"/>
  <c r="S490" i="4"/>
  <c r="U490" i="4"/>
  <c r="V490" i="4"/>
  <c r="R490" i="4"/>
  <c r="T491" i="4" l="1"/>
  <c r="AA491" i="4"/>
  <c r="AD490" i="4"/>
  <c r="AC490" i="4"/>
  <c r="AB490" i="4"/>
  <c r="P492" i="4"/>
  <c r="R491" i="4"/>
  <c r="Q491" i="4"/>
  <c r="S491" i="4"/>
  <c r="U491" i="4"/>
  <c r="V491" i="4"/>
  <c r="T492" i="4" l="1"/>
  <c r="AA492" i="4"/>
  <c r="AB491" i="4"/>
  <c r="AD491" i="4"/>
  <c r="AC491" i="4"/>
  <c r="P493" i="4"/>
  <c r="Q492" i="4"/>
  <c r="R492" i="4"/>
  <c r="S492" i="4"/>
  <c r="U492" i="4"/>
  <c r="V492" i="4"/>
  <c r="T493" i="4" l="1"/>
  <c r="AA493" i="4"/>
  <c r="AD492" i="4"/>
  <c r="AC492" i="4"/>
  <c r="AB492" i="4"/>
  <c r="Q493" i="4"/>
  <c r="S493" i="4"/>
  <c r="V493" i="4"/>
  <c r="U493" i="4"/>
  <c r="P494" i="4"/>
  <c r="R493" i="4"/>
  <c r="T494" i="4" l="1"/>
  <c r="AA494" i="4"/>
  <c r="AC493" i="4"/>
  <c r="Q494" i="4"/>
  <c r="R494" i="4"/>
  <c r="S494" i="4"/>
  <c r="U494" i="4"/>
  <c r="V494" i="4"/>
  <c r="P495" i="4"/>
  <c r="AD493" i="4"/>
  <c r="AB493" i="4"/>
  <c r="T495" i="4" l="1"/>
  <c r="AA495" i="4"/>
  <c r="P496" i="4"/>
  <c r="Q495" i="4"/>
  <c r="R495" i="4"/>
  <c r="V495" i="4"/>
  <c r="S495" i="4"/>
  <c r="U495" i="4"/>
  <c r="AD494" i="4"/>
  <c r="AC494" i="4"/>
  <c r="AB494" i="4"/>
  <c r="T496" i="4" l="1"/>
  <c r="AA496" i="4"/>
  <c r="AD495" i="4"/>
  <c r="AC495" i="4"/>
  <c r="AB495" i="4"/>
  <c r="R496" i="4"/>
  <c r="Q496" i="4"/>
  <c r="V496" i="4"/>
  <c r="P497" i="4"/>
  <c r="S496" i="4"/>
  <c r="U496" i="4"/>
  <c r="T497" i="4" l="1"/>
  <c r="AA497" i="4"/>
  <c r="AD496" i="4"/>
  <c r="R497" i="4"/>
  <c r="Q497" i="4"/>
  <c r="S497" i="4"/>
  <c r="V497" i="4"/>
  <c r="P498" i="4"/>
  <c r="U497" i="4"/>
  <c r="AB496" i="4"/>
  <c r="AC496" i="4"/>
  <c r="T498" i="4" l="1"/>
  <c r="AA498" i="4"/>
  <c r="AB497" i="4"/>
  <c r="AD497" i="4"/>
  <c r="P499" i="4"/>
  <c r="Q498" i="4"/>
  <c r="S498" i="4"/>
  <c r="U498" i="4"/>
  <c r="V498" i="4"/>
  <c r="R498" i="4"/>
  <c r="AC497" i="4"/>
  <c r="T499" i="4" l="1"/>
  <c r="AA499" i="4"/>
  <c r="AC498" i="4"/>
  <c r="AD498" i="4"/>
  <c r="AB498" i="4"/>
  <c r="P500" i="4"/>
  <c r="Q499" i="4"/>
  <c r="R499" i="4"/>
  <c r="V499" i="4"/>
  <c r="U499" i="4"/>
  <c r="S499" i="4"/>
  <c r="T500" i="4" l="1"/>
  <c r="AA500" i="4"/>
  <c r="AD499" i="4"/>
  <c r="AC499" i="4"/>
  <c r="AB499" i="4"/>
  <c r="P501" i="4"/>
  <c r="Q500" i="4"/>
  <c r="S500" i="4"/>
  <c r="V500" i="4"/>
  <c r="U500" i="4"/>
  <c r="R500" i="4"/>
  <c r="T501" i="4" l="1"/>
  <c r="AA501" i="4"/>
  <c r="AC500" i="4"/>
  <c r="AD500" i="4"/>
  <c r="AB500" i="4"/>
  <c r="P502" i="4"/>
  <c r="R501" i="4"/>
  <c r="Q501" i="4"/>
  <c r="V501" i="4"/>
  <c r="S501" i="4"/>
  <c r="U501" i="4"/>
  <c r="T502" i="4" l="1"/>
  <c r="AA502" i="4"/>
  <c r="AD501" i="4"/>
  <c r="AC501" i="4"/>
  <c r="AB501" i="4"/>
  <c r="R502" i="4"/>
  <c r="Q502" i="4"/>
  <c r="V502" i="4"/>
  <c r="U502" i="4"/>
  <c r="S502" i="4"/>
  <c r="AD502" i="4" l="1"/>
  <c r="AB502" i="4"/>
  <c r="AC502" i="4"/>
</calcChain>
</file>

<file path=xl/sharedStrings.xml><?xml version="1.0" encoding="utf-8"?>
<sst xmlns="http://schemas.openxmlformats.org/spreadsheetml/2006/main" count="3746" uniqueCount="567">
  <si>
    <t>Input Offset Error</t>
  </si>
  <si>
    <t>PSRR Error</t>
  </si>
  <si>
    <t>Max VCM (V)</t>
  </si>
  <si>
    <t>CMRR Error</t>
  </si>
  <si>
    <t>External Field Error</t>
  </si>
  <si>
    <t>BEXT (uT)</t>
  </si>
  <si>
    <t>Sensitivity Error</t>
  </si>
  <si>
    <t>IIN (A)</t>
  </si>
  <si>
    <t>Nonlinearity Error</t>
  </si>
  <si>
    <t>Nonlinearity Error (%)</t>
  </si>
  <si>
    <t>PSRR (mA/V)</t>
  </si>
  <si>
    <t>CMRR (uA/V)</t>
  </si>
  <si>
    <t>CMFR (mA/mT)</t>
  </si>
  <si>
    <t>Lifetime Offset Error (mA)</t>
  </si>
  <si>
    <t>no</t>
  </si>
  <si>
    <t>OPN</t>
  </si>
  <si>
    <t>Primary
Conductor
Resistance
(mΩ)</t>
  </si>
  <si>
    <t>Current
Measurement
Range (A)</t>
  </si>
  <si>
    <t>Nominal
Sensitivity
(mV/A)</t>
  </si>
  <si>
    <t>Bandwidth
(kHz)</t>
  </si>
  <si>
    <t>Di-electric
Isolation
Voltage
(VRMS)</t>
  </si>
  <si>
    <t>Working
Isolation
Voltage
(VPK)</t>
  </si>
  <si>
    <t>Reinforced
Isolation
Voltage
(VPK)</t>
  </si>
  <si>
    <t>Supply
Voltage
(V)</t>
  </si>
  <si>
    <t>Offset Error
due to 
External Field</t>
  </si>
  <si>
    <t>Bi-directional
Unidirectional</t>
  </si>
  <si>
    <t>Zero
Current
Output
(VREF in V)</t>
  </si>
  <si>
    <t>Ratiometric
Non-ratiometric</t>
  </si>
  <si>
    <t>Sensitivity
Error
at 25°C
(%)</t>
  </si>
  <si>
    <t>Sensitivity
Error
Over
Temp Range</t>
  </si>
  <si>
    <t>Output
Offset
(mV)</t>
  </si>
  <si>
    <t>Output
Offset
Over
Temp
Range</t>
  </si>
  <si>
    <t>Full-scale Total Error over Lifetime</t>
  </si>
  <si>
    <t>Features</t>
  </si>
  <si>
    <t>Temp
Range</t>
  </si>
  <si>
    <t>AEC-Q100
Qual</t>
  </si>
  <si>
    <t>Package</t>
  </si>
  <si>
    <t>TMCS1100A1QDR</t>
  </si>
  <si>
    <t>±46</t>
  </si>
  <si>
    <t>N/A</t>
  </si>
  <si>
    <t>3 V to 5.5 V</t>
  </si>
  <si>
    <t>No</t>
  </si>
  <si>
    <t>Bi-directional</t>
  </si>
  <si>
    <t>Input</t>
  </si>
  <si>
    <t>Non-ratiometric</t>
  </si>
  <si>
    <t>Reference Input</t>
  </si>
  <si>
    <t>-40°C to 125°C</t>
  </si>
  <si>
    <t>SOIC (8)</t>
  </si>
  <si>
    <t>TMCS1100A1QDRQ1</t>
  </si>
  <si>
    <t>Grade 1</t>
  </si>
  <si>
    <t>TMCS1100A2QDR</t>
  </si>
  <si>
    <t>±23</t>
  </si>
  <si>
    <t>TMCS1100A2QDRQ1</t>
  </si>
  <si>
    <t>TMCS1100A3QDR</t>
  </si>
  <si>
    <t>±11.5</t>
  </si>
  <si>
    <t>TMCS1100A3QDRQ1</t>
  </si>
  <si>
    <t>TMCS1100A4QDR</t>
  </si>
  <si>
    <t>±5.75</t>
  </si>
  <si>
    <t>TMCS1100A4QDRQ1</t>
  </si>
  <si>
    <t>TMCS1101A1BQDR</t>
  </si>
  <si>
    <r>
      <t>0.5xV</t>
    </r>
    <r>
      <rPr>
        <vertAlign val="subscript"/>
        <sz val="8"/>
        <color theme="1"/>
        <rFont val="Arial"/>
        <family val="2"/>
      </rPr>
      <t>S</t>
    </r>
  </si>
  <si>
    <t>TMCS1101A1BQDRQ1</t>
  </si>
  <si>
    <t>TMCS1101A1UQDR</t>
  </si>
  <si>
    <t>-9 to 86</t>
  </si>
  <si>
    <t>Unidirectional</t>
  </si>
  <si>
    <r>
      <t>0.1xV</t>
    </r>
    <r>
      <rPr>
        <vertAlign val="subscript"/>
        <sz val="8"/>
        <color theme="1"/>
        <rFont val="Arial"/>
        <family val="2"/>
      </rPr>
      <t>S</t>
    </r>
  </si>
  <si>
    <t>TMCS1101A1UQDRQ1</t>
  </si>
  <si>
    <t>TMCS1101A2BQDR</t>
  </si>
  <si>
    <t>TMCS1101A2BQDRQ1</t>
  </si>
  <si>
    <t>TMCS1101A2UQDR</t>
  </si>
  <si>
    <t>-4.5 to 43</t>
  </si>
  <si>
    <t>TMCS1101A2UQDRQ1</t>
  </si>
  <si>
    <t>TMCS1101A3BQDR</t>
  </si>
  <si>
    <t>TMCS1101A3BQDRQ1</t>
  </si>
  <si>
    <t>TMCS1101A3UQDR</t>
  </si>
  <si>
    <t>-2.25 to 21.5</t>
  </si>
  <si>
    <t>TMCS1101A3UQDRQ1</t>
  </si>
  <si>
    <t>TMCS1101A4BQDR</t>
  </si>
  <si>
    <t>TMCS1101A4BQDRQ1</t>
  </si>
  <si>
    <t>TMCS1101A4UQDR</t>
  </si>
  <si>
    <t>-1.12 to 10.75</t>
  </si>
  <si>
    <t>TMCS1101A4UQDRQ1</t>
  </si>
  <si>
    <t>TMCS1107A1BQDR</t>
  </si>
  <si>
    <t>TMCS1107A1BQDRQ1</t>
  </si>
  <si>
    <t>TMCS1107A1UQDR</t>
  </si>
  <si>
    <t>TMCS1107A1UQDRQ1</t>
  </si>
  <si>
    <t>TMCS1107A2BQDR</t>
  </si>
  <si>
    <t>TMCS1107A2BQDRQ1</t>
  </si>
  <si>
    <t>TMCS1107A2UQDR</t>
  </si>
  <si>
    <t>TMCS1107A2UQDRQ1</t>
  </si>
  <si>
    <t>TMCS1107A3BQDR</t>
  </si>
  <si>
    <t>TMCS1107A3BQDRQ1</t>
  </si>
  <si>
    <t>TMCS1107A3UQDR</t>
  </si>
  <si>
    <t>TMCS1107A3UQDRQ1</t>
  </si>
  <si>
    <t>TMCS1107A4BQDR</t>
  </si>
  <si>
    <t>TMCS1107A4BQDRQ1</t>
  </si>
  <si>
    <t>TMCS1107A4UQDR</t>
  </si>
  <si>
    <t>TMCS1107A4UQDRQ1</t>
  </si>
  <si>
    <t>TMCS1108A1BQDR</t>
  </si>
  <si>
    <t>TMCS1108A1BQDRQ1</t>
  </si>
  <si>
    <t>TMCS1108A1UQDR</t>
  </si>
  <si>
    <t>TMCS1108A1UQDRQ1</t>
  </si>
  <si>
    <t>TMCS1108A2BQDR</t>
  </si>
  <si>
    <t>TMCS1108A2BQDRQ1</t>
  </si>
  <si>
    <t>TMCS1108A2UQDR</t>
  </si>
  <si>
    <t>TMCS1108A2UQDRQ1</t>
  </si>
  <si>
    <t>TMCS1108A3BQDR</t>
  </si>
  <si>
    <t>TMCS1108A3BQDRQ1</t>
  </si>
  <si>
    <t>TMCS1108A3UQDR</t>
  </si>
  <si>
    <t>TMCS1108A3UQDRQ1</t>
  </si>
  <si>
    <t>TMCS1108A4BQDR</t>
  </si>
  <si>
    <t>TMCS1108A4BQDRQ1</t>
  </si>
  <si>
    <t>TMCS1108A4UQDR</t>
  </si>
  <si>
    <t>TMCS1108A4UQDRQ1</t>
  </si>
  <si>
    <t>TMCS1123A1AQDVGR</t>
  </si>
  <si>
    <t>±96</t>
  </si>
  <si>
    <t>10 mA/mT</t>
  </si>
  <si>
    <t>VREF Out,
Over-current ALERT,
Diagnostics</t>
  </si>
  <si>
    <t>SOIC (16) FL</t>
  </si>
  <si>
    <t>TMCS1123A1AQDVGRQ1</t>
  </si>
  <si>
    <t>TMCS1123A2AQDVGR</t>
  </si>
  <si>
    <t>±48</t>
  </si>
  <si>
    <t>TMCS1123A2AQDVGRQ1</t>
  </si>
  <si>
    <t>TMCS1123A3AQDVGR</t>
  </si>
  <si>
    <t>±32</t>
  </si>
  <si>
    <t>TMCS1123A3AQDVGRQ1</t>
  </si>
  <si>
    <t>TMCS1123A4AQDVGR</t>
  </si>
  <si>
    <t>±24</t>
  </si>
  <si>
    <t>TMCS1123A4AQDVGRQ1</t>
  </si>
  <si>
    <t>TMCS1123A5AQDVGR</t>
  </si>
  <si>
    <t>±16</t>
  </si>
  <si>
    <t>TMCS1123A5AQDVGRQ1</t>
  </si>
  <si>
    <t>TMCS1123B1AQDVGR</t>
  </si>
  <si>
    <t>±62</t>
  </si>
  <si>
    <t>TMCS1123B1AQDVGRQ1</t>
  </si>
  <si>
    <t>TMCS1123B2AQDVGR</t>
  </si>
  <si>
    <t>±31</t>
  </si>
  <si>
    <t>TMCS1123B2AQDVGRQ1</t>
  </si>
  <si>
    <t>TMCS1123B3AQDVGR</t>
  </si>
  <si>
    <t>±20.7</t>
  </si>
  <si>
    <t>TMCS1123B3AQDVGRQ1</t>
  </si>
  <si>
    <t>TMCS1123B4AQDVGR</t>
  </si>
  <si>
    <t>±15.5</t>
  </si>
  <si>
    <t>TMCS1123B4AQDVGRQ1</t>
  </si>
  <si>
    <t>TMCS1123B5AQDVGR</t>
  </si>
  <si>
    <t>±10.3</t>
  </si>
  <si>
    <t>TMCS1123B5AQDVGRQ1</t>
  </si>
  <si>
    <t>TMCS1123C1AQDVGR</t>
  </si>
  <si>
    <t>-9.2 to 183</t>
  </si>
  <si>
    <t>TMCS1123C1AQDVGRQ1</t>
  </si>
  <si>
    <t>TMCS1123C2AQDVGR</t>
  </si>
  <si>
    <t>-4.6 to 91.4</t>
  </si>
  <si>
    <t>TMCS1123C2AQDVGRQ1</t>
  </si>
  <si>
    <t>TMCS1123C3AQDVGR</t>
  </si>
  <si>
    <t>-3.1 to 60.9</t>
  </si>
  <si>
    <t>TMCS1123C3AQDVGRQ1</t>
  </si>
  <si>
    <t>TMCS1123C4AQDVGR</t>
  </si>
  <si>
    <t>-2.3 to 45.7</t>
  </si>
  <si>
    <t>TMCS1123C4AQDVGRQ1</t>
  </si>
  <si>
    <t>TMCS1123C5AQDVGR</t>
  </si>
  <si>
    <t>-1.5 to 30.5</t>
  </si>
  <si>
    <t>TMCS1123C5AQDVGRQ1</t>
  </si>
  <si>
    <t>TMCS1123D4CQDVGR</t>
  </si>
  <si>
    <t>±14</t>
  </si>
  <si>
    <t>VREF Out,
1 µs ALERT Mask,
Diagnostics</t>
  </si>
  <si>
    <t>TMCS1123D6CQDVGR</t>
  </si>
  <si>
    <t>±29.2</t>
  </si>
  <si>
    <t>TMCS1123D6DQDVGR</t>
  </si>
  <si>
    <t>VREF Out,
3µs ALERT Mask,
Diagnostics</t>
  </si>
  <si>
    <t>TMCS1123D71QDVGR</t>
  </si>
  <si>
    <t>±36.4</t>
  </si>
  <si>
    <t>VREF Out,
1.5 µs ALERT Mask,
Diagnostics</t>
  </si>
  <si>
    <t>TMCS1126A1AQDVGR</t>
  </si>
  <si>
    <t>VREF Out,
Over-current ALERT</t>
  </si>
  <si>
    <t>TMCS1126A1AQDVGRQ1</t>
  </si>
  <si>
    <t>TMCS1126A1BQDVGR</t>
  </si>
  <si>
    <t>TMCS1126A1BQDVGRQ1</t>
  </si>
  <si>
    <t>TMCS1126A2AQDVGR</t>
  </si>
  <si>
    <t>TMCS1126A2AQDVGRQ1</t>
  </si>
  <si>
    <t>TMCS1126A2BQDVGR</t>
  </si>
  <si>
    <t>TMCS1126A2BQDVGRQ1</t>
  </si>
  <si>
    <t>TMCS1126A3AQDVGR</t>
  </si>
  <si>
    <t>TMCS1126A3AQDVGRQ1</t>
  </si>
  <si>
    <t>TMCS1126A3BQDVGR</t>
  </si>
  <si>
    <t>TMCS1126A3BQDVGRQ1</t>
  </si>
  <si>
    <t>TMCS1126A4AQDVGR</t>
  </si>
  <si>
    <t>TMCS1126A4AQDVGRQ1</t>
  </si>
  <si>
    <t>TMCS1126A4BQDVGR</t>
  </si>
  <si>
    <t>TMCS1126A4BQDVGRQ1</t>
  </si>
  <si>
    <t>TMCS1126A5AQDVGR</t>
  </si>
  <si>
    <t>TMCS1126A5AQDVGRQ1</t>
  </si>
  <si>
    <t>TMCS1126A5BQDVGR</t>
  </si>
  <si>
    <t>TMCS1126A5BQDVGRQ1</t>
  </si>
  <si>
    <t>TMCS1126A7AQDVGR</t>
  </si>
  <si>
    <t>±80</t>
  </si>
  <si>
    <t>TMCS1126A7AQDVGRQ1</t>
  </si>
  <si>
    <t>TMCS1126A7BQDVGR</t>
  </si>
  <si>
    <t>TMCS1126A7BQDVGRQ1</t>
  </si>
  <si>
    <t>TMCS1126A8AQDVGR</t>
  </si>
  <si>
    <t>±60</t>
  </si>
  <si>
    <t>TMCS1126A8AQDVGRQ1</t>
  </si>
  <si>
    <t>TMCS1126A8BQDVGR</t>
  </si>
  <si>
    <t>TMCS1126A8BQDVGRQ1</t>
  </si>
  <si>
    <t>TMCS1126ADAQDVGR</t>
  </si>
  <si>
    <t>±120</t>
  </si>
  <si>
    <t>TMCS1126ADAQDVGRQ1</t>
  </si>
  <si>
    <t>TMCS1126ADBQDVGR</t>
  </si>
  <si>
    <t>TMCS1126ADBQDVGRQ1</t>
  </si>
  <si>
    <t>TMCS1126B1AQDVGR</t>
  </si>
  <si>
    <t>TMCS1126B1AQDVGRQ1</t>
  </si>
  <si>
    <t>TMCS1126B1BQDVGR</t>
  </si>
  <si>
    <t>TMCS1126B1BQDVGRQ1</t>
  </si>
  <si>
    <t>TMCS1126B2AQDVGR</t>
  </si>
  <si>
    <t>TMCS1126B2AQDVGRQ1</t>
  </si>
  <si>
    <t>TMCS1126B2BQDVGR</t>
  </si>
  <si>
    <t>TMCS1126B2BQDVGRQ1</t>
  </si>
  <si>
    <t>TMCS1126B3AQDVGR</t>
  </si>
  <si>
    <t>TMCS1126B3AQDVGRQ1</t>
  </si>
  <si>
    <t>TMCS1126B3BQDVGR</t>
  </si>
  <si>
    <t>TMCS1126B3BQDVGRQ1</t>
  </si>
  <si>
    <t>TMCS1126B4AQDVGR</t>
  </si>
  <si>
    <t>TMCS1126B4AQDVGRQ1</t>
  </si>
  <si>
    <t>TMCS1126B4BQDVGR</t>
  </si>
  <si>
    <t>TMCS1126B4BQDVGRQ1</t>
  </si>
  <si>
    <t>TMCS1126B5AQDVGR</t>
  </si>
  <si>
    <t>TMCS1126B5AQDVGRQ1</t>
  </si>
  <si>
    <t>TMCS1126B5BQDVGR</t>
  </si>
  <si>
    <t>TMCS1126B5BQDVGRQ1</t>
  </si>
  <si>
    <t>TMCS1126B6AQDVGR</t>
  </si>
  <si>
    <t>±103.3</t>
  </si>
  <si>
    <t>TMCS1126B6AQDVGRQ1</t>
  </si>
  <si>
    <t>TMCS1126B6BQDVGR</t>
  </si>
  <si>
    <t>TMCS1126B6BQDVGRQ1</t>
  </si>
  <si>
    <t>TMCS1126B8AQDVGR</t>
  </si>
  <si>
    <t>±38.8</t>
  </si>
  <si>
    <t>TMCS1126B8AQDVGRQ1</t>
  </si>
  <si>
    <t>TMCS1126B8BQDVGR</t>
  </si>
  <si>
    <t>TMCS1126B8BQDVGRQ1</t>
  </si>
  <si>
    <t>TMCS1126B9AQDVGR</t>
  </si>
  <si>
    <t>±46.9</t>
  </si>
  <si>
    <t>TMCS1126B9AQDVGRQ1</t>
  </si>
  <si>
    <t>TMCS1126B9BQDVGR</t>
  </si>
  <si>
    <t>TMCS1126B9BQDVGRQ1</t>
  </si>
  <si>
    <t>TMCS1126BAAQDVGR</t>
  </si>
  <si>
    <t>±23.5</t>
  </si>
  <si>
    <t>TMCS1126BAAQDVGRQ1</t>
  </si>
  <si>
    <t>TMCS1126BABQDVGR</t>
  </si>
  <si>
    <t>TMCS1126BABQDVGRQ1</t>
  </si>
  <si>
    <t>TMCS1126BBAQDVGR</t>
  </si>
  <si>
    <t>±39.1</t>
  </si>
  <si>
    <t>TMCS1126BBAQDVGRQ1</t>
  </si>
  <si>
    <t>TMCS1126BBBQDVGR</t>
  </si>
  <si>
    <t>TMCS1126BBBQDVGRQ1</t>
  </si>
  <si>
    <t>TMCS1126BCAQDVGR</t>
  </si>
  <si>
    <t>±58.7</t>
  </si>
  <si>
    <t>TMCS1126BCAQDVGRQ1</t>
  </si>
  <si>
    <t>TMCS1126BCBQDVGR</t>
  </si>
  <si>
    <t>TMCS1126BCBQDVGRQ1</t>
  </si>
  <si>
    <t>TMCS1126BDAQDVGR</t>
  </si>
  <si>
    <t>±77.5</t>
  </si>
  <si>
    <t>TMCS1126BDAQDVGRQ1</t>
  </si>
  <si>
    <t>TMCS1126BDBQDVGR</t>
  </si>
  <si>
    <t>TMCS1126BDBQDVGRQ1</t>
  </si>
  <si>
    <t>TMCS1126BEAQDVGR</t>
  </si>
  <si>
    <t>±11.7</t>
  </si>
  <si>
    <t>TMCS1126BEAQDVGRQ1</t>
  </si>
  <si>
    <t>TMCS1126BEBQDVGR</t>
  </si>
  <si>
    <t>TMCS1126BEBQDVGRQ1</t>
  </si>
  <si>
    <t>TMCS1126C1AQDVGR</t>
  </si>
  <si>
    <t>TMCS1126C1AQDVGRQ1</t>
  </si>
  <si>
    <t>TMCS1126C1BQDVGR</t>
  </si>
  <si>
    <t>TMCS1126C1BQDVGRQ1</t>
  </si>
  <si>
    <t>TMCS1126C2AQDVGR</t>
  </si>
  <si>
    <t>TMCS1126C2AQDVGRQ1</t>
  </si>
  <si>
    <t>TMCS1126C2BQDVGR</t>
  </si>
  <si>
    <t>TMCS1126C2BQDVGRQ1</t>
  </si>
  <si>
    <t>TMCS1126C3AQDVGR</t>
  </si>
  <si>
    <t>TMCS1126C3AQDVGRQ1</t>
  </si>
  <si>
    <t>TMCS1126C3BQDVGR</t>
  </si>
  <si>
    <t>TMCS1126C3BQDVGRQ1</t>
  </si>
  <si>
    <t>TMCS1126C4AQDVGR</t>
  </si>
  <si>
    <t>TMCS1126C4AQDVGRQ1</t>
  </si>
  <si>
    <t>TMCS1126C4BQDVGR</t>
  </si>
  <si>
    <t>TMCS1126C4BQDVGRQ1</t>
  </si>
  <si>
    <t>TMCS1126C5AQDVGR</t>
  </si>
  <si>
    <t>TMCS1126C5AQDVGRQ1</t>
  </si>
  <si>
    <t>TMCS1126C5BQDVGR</t>
  </si>
  <si>
    <t>TMCS1126C5BQDVGRQ1</t>
  </si>
  <si>
    <t>TMCS1127A1AQDVGR</t>
  </si>
  <si>
    <t>TMCS1127A1AQDVGRQ1</t>
  </si>
  <si>
    <t>TMCS1127A2AQDVGR</t>
  </si>
  <si>
    <t>TMCS1127A2AQDVGRQ1</t>
  </si>
  <si>
    <t>TMCS1127A3AQDVGR</t>
  </si>
  <si>
    <t>TMCS1127A3AQDVGRQ1</t>
  </si>
  <si>
    <t>TMCS1127A4AQDVGR</t>
  </si>
  <si>
    <t>TMCS1127A4AQDVGRQ1</t>
  </si>
  <si>
    <t>TMCS1127A5AQDVGR</t>
  </si>
  <si>
    <t>TMCS1127A5AQDVGRQ1</t>
  </si>
  <si>
    <t>TMCS1127A6AQDVGR</t>
  </si>
  <si>
    <t>±12</t>
  </si>
  <si>
    <t>TMCS1127A6AQDVGRQ1</t>
  </si>
  <si>
    <t>TMCS1127B1AQDVGR</t>
  </si>
  <si>
    <t>TMCS1127B1AQDVGRQ1</t>
  </si>
  <si>
    <t>TMCS1127B2AQDVGR</t>
  </si>
  <si>
    <t>TMCS1127B2AQDVGRQ1</t>
  </si>
  <si>
    <t>TMCS1127B3AQDVGR</t>
  </si>
  <si>
    <t>TMCS1127B3AQDVGRQ1</t>
  </si>
  <si>
    <t>TMCS1127B4AQDVGR</t>
  </si>
  <si>
    <t>TMCS1127B4AQDVGRQ1</t>
  </si>
  <si>
    <t>TMCS1127B5AQDVGR</t>
  </si>
  <si>
    <t>TMCS1127B5AQDVGRQ1</t>
  </si>
  <si>
    <t>TMCS1127C1AQDVGR</t>
  </si>
  <si>
    <t>TMCS1127C1AQDVGRQ1</t>
  </si>
  <si>
    <t>TMCS1127C2AQDVGR</t>
  </si>
  <si>
    <t>TMCS1127C2AQDVGRQ1</t>
  </si>
  <si>
    <t>TMCS1127C3AQDVGR</t>
  </si>
  <si>
    <t>TMCS1127C3AQDVGRQ1</t>
  </si>
  <si>
    <t>TMCS1127C4AQDVGR</t>
  </si>
  <si>
    <t>TMCS1127C4AQDVGRQ1</t>
  </si>
  <si>
    <t>TMCS1127C5AQDVGR</t>
  </si>
  <si>
    <t>TMCS1127C5AQDVGRQ1</t>
  </si>
  <si>
    <t>TMCS1133A1AQDVGR</t>
  </si>
  <si>
    <t>Over-current ALERT,
Diagnostics</t>
  </si>
  <si>
    <t>TMCS1133A1AQDVGRQ1</t>
  </si>
  <si>
    <t>TMCS1133A2AQDVGR</t>
  </si>
  <si>
    <t>TMCS1133A2AQDVGRQ1</t>
  </si>
  <si>
    <t>TMCS1133A3AQDVGR</t>
  </si>
  <si>
    <t>TMCS1133A3AQDVGRQ1</t>
  </si>
  <si>
    <t>TMCS1133A4AQDVGR</t>
  </si>
  <si>
    <t>TMCS1133A4AQDVGRQ1</t>
  </si>
  <si>
    <t>TMCS1133A5AQDVGR</t>
  </si>
  <si>
    <t>TMCS1133A5AQDVGRQ1</t>
  </si>
  <si>
    <t>TMCS1133B1AQDVGR</t>
  </si>
  <si>
    <t>TMCS1133B1AQDVGRQ1</t>
  </si>
  <si>
    <t>TMCS1133B2AQDVGR</t>
  </si>
  <si>
    <t>TMCS1133B2AQDVGRQ1</t>
  </si>
  <si>
    <t>TMCS1133B3AQDVGR</t>
  </si>
  <si>
    <t>TMCS1133B3AQDVGRQ1</t>
  </si>
  <si>
    <t>TMCS1133B4AQDVGR</t>
  </si>
  <si>
    <t>TMCS1133B4AQDVGRQ1</t>
  </si>
  <si>
    <t>TMCS1133B5AQDVGR</t>
  </si>
  <si>
    <t>TMCS1133B5AQDVGRQ1</t>
  </si>
  <si>
    <t>TMCS1133B7AQDVGR</t>
  </si>
  <si>
    <t>TMCS1133B7AQDVGRQ1</t>
  </si>
  <si>
    <t>TMCS1133B8AQDVGR</t>
  </si>
  <si>
    <t>±47</t>
  </si>
  <si>
    <t>TMCS1133B8AQDVGRQ1</t>
  </si>
  <si>
    <t>TMCS1133C1AQDVGR</t>
  </si>
  <si>
    <t>TMCS1133C1AQDVGRQ1</t>
  </si>
  <si>
    <t>TMCS1133C2AQDVGR</t>
  </si>
  <si>
    <t>TMCS1133C2AQDVGRQ1</t>
  </si>
  <si>
    <t>TMCS1133C3AQDVGR</t>
  </si>
  <si>
    <t>TMCS1133C3AQDVGRQ1</t>
  </si>
  <si>
    <t>TMCS1133C4AQDVGR</t>
  </si>
  <si>
    <t>TMCS1133C4AQDVGRQ1</t>
  </si>
  <si>
    <t>TMCS1133C5AQDVGR</t>
  </si>
  <si>
    <t>TMCS1133C5AQDVGRQ1</t>
  </si>
  <si>
    <t>TMCS1133C9AQDVGR</t>
  </si>
  <si>
    <t>-3.4 to 69.2</t>
  </si>
  <si>
    <t>TMCS1133C9AQDVGRQ1</t>
  </si>
  <si>
    <t>TMCS1143A3AQDVGR</t>
  </si>
  <si>
    <t>±160</t>
  </si>
  <si>
    <t>14 mA/mT</t>
  </si>
  <si>
    <t>VREF Output
Over-current ALERT
Diagnostics</t>
  </si>
  <si>
    <t xml:space="preserve">No </t>
  </si>
  <si>
    <t>TMCS1143A3AQDVGRQ1</t>
  </si>
  <si>
    <t>TMCS1143A5AQDVGR</t>
  </si>
  <si>
    <t>TMCS1143A5AQDVGRQ1</t>
  </si>
  <si>
    <t>TMCS1143A8AQDVGR</t>
  </si>
  <si>
    <t>TMCS1143A8AQDVGRQ1</t>
  </si>
  <si>
    <t>TMCS1143AAAQDVGR</t>
  </si>
  <si>
    <t>±40</t>
  </si>
  <si>
    <t>TMCS1143AAAQDVGRQ1</t>
  </si>
  <si>
    <t>TMCS1143ACAQDVGR</t>
  </si>
  <si>
    <t>TMCS1143ACAQDVGRQ1</t>
  </si>
  <si>
    <t>TMCS1143B2AQDVGR</t>
  </si>
  <si>
    <t>±129</t>
  </si>
  <si>
    <t>TMCS1143B2AQDVGRQ1</t>
  </si>
  <si>
    <t>TMCS1143B3AQDVGR</t>
  </si>
  <si>
    <t>±103</t>
  </si>
  <si>
    <t>TMCS1143B3AQDVGRQ1</t>
  </si>
  <si>
    <t>TMCS1143B5AQDVGR</t>
  </si>
  <si>
    <t>TMCS1143B5AQDVGRQ1</t>
  </si>
  <si>
    <t>TMCS1143B8AQDVGR</t>
  </si>
  <si>
    <t>±38.7</t>
  </si>
  <si>
    <t>TMCS1143B8AQDVGRQ1</t>
  </si>
  <si>
    <t>TMCS1143BAAQDVGR</t>
  </si>
  <si>
    <t>±25.8</t>
  </si>
  <si>
    <t>TMCS1143BAAQDVGRQ1</t>
  </si>
  <si>
    <t>TMCS1143C5AQDVGR</t>
  </si>
  <si>
    <t>-9.2 to 182</t>
  </si>
  <si>
    <t>TMCS1143C5AQDVGRQ1</t>
  </si>
  <si>
    <t>TMCS1143C8AQDVGR</t>
  </si>
  <si>
    <t>-5.7 to 114</t>
  </si>
  <si>
    <t>TMCS1143C8AQDVGRQ1</t>
  </si>
  <si>
    <t>TMCS1143CAAQDVGR</t>
  </si>
  <si>
    <t>-3.8 to 76.1</t>
  </si>
  <si>
    <t>TMCS1143CAAQDVGRQ1</t>
  </si>
  <si>
    <t>TMCS1143CCAQDVGR</t>
  </si>
  <si>
    <t>TMCS1143CCAQDVGRQ1</t>
  </si>
  <si>
    <t>-4 to 44</t>
  </si>
  <si>
    <t>VREF Output
Over-current ALERT</t>
  </si>
  <si>
    <t>TMCS1148A2AQDVFR</t>
  </si>
  <si>
    <t>±162</t>
  </si>
  <si>
    <t>TMCS1148A2AQDVFRQ1</t>
  </si>
  <si>
    <t>TMCS1148A4AQDVFR</t>
  </si>
  <si>
    <t>TMCS1148A4AQDVFRQ1</t>
  </si>
  <si>
    <t>TMCS1148A5AQDVFR</t>
  </si>
  <si>
    <t>TMCS1148A5AQDVFRQ1</t>
  </si>
  <si>
    <t>TMCS1148A8AQDVFR</t>
  </si>
  <si>
    <t>TMCS1148A8AQDVFRQ1</t>
  </si>
  <si>
    <t>TMCS1148B1AQDVFR</t>
  </si>
  <si>
    <t>±156</t>
  </si>
  <si>
    <t>TMCS1148B1AQDVFRQ1</t>
  </si>
  <si>
    <t>TMCS1148B3AQDVFR</t>
  </si>
  <si>
    <t>±78.2</t>
  </si>
  <si>
    <t>TMCS1148B3AQDVFRQ1</t>
  </si>
  <si>
    <t>TMCS1148B6AQDVFR</t>
  </si>
  <si>
    <t>TMCS1148B6AQDVFRQ1</t>
  </si>
  <si>
    <t>TMCS1148E7AQDVFR</t>
  </si>
  <si>
    <t>-10 to 110</t>
  </si>
  <si>
    <t>TMCS1148E7AQDVFRQ1</t>
  </si>
  <si>
    <t>TMCS1148E8AQDVFR</t>
  </si>
  <si>
    <t>-6.6 to 73.3</t>
  </si>
  <si>
    <t>TMCS1148E8AQDVFRQ1</t>
  </si>
  <si>
    <t>TMCS1148E9AQDVFR</t>
  </si>
  <si>
    <t>TMCS1148E9AQDVFRQ1</t>
  </si>
  <si>
    <t>Specification</t>
  </si>
  <si>
    <t>Primary Conductor Resistance (mΩ)</t>
  </si>
  <si>
    <t>Current Measurement Range (A)</t>
  </si>
  <si>
    <t>Nominal Sensitivity (mV/A)</t>
  </si>
  <si>
    <t>Bandwidth (kHz)</t>
  </si>
  <si>
    <t>Supply Voltage (V)</t>
  </si>
  <si>
    <t>AFR / Error due to external field</t>
  </si>
  <si>
    <t>Bi-directional / Unidirectional</t>
  </si>
  <si>
    <t>Output Offset Over Temp Range (mV)</t>
  </si>
  <si>
    <t>Temperature Range</t>
  </si>
  <si>
    <t>AEC-Q100 Qual</t>
  </si>
  <si>
    <t>Package Type</t>
  </si>
  <si>
    <t>System Inputs</t>
  </si>
  <si>
    <t>Min Temp C</t>
  </si>
  <si>
    <t>Max Temp C</t>
  </si>
  <si>
    <t>Calibarations</t>
  </si>
  <si>
    <t>Calibrate sensitvity over temperature?</t>
  </si>
  <si>
    <t>Calibrate offset at room temp?</t>
  </si>
  <si>
    <t>Calibrate sensitivity at room temp?</t>
  </si>
  <si>
    <t>Full-scale Total Error over Lifetime (max)</t>
  </si>
  <si>
    <t>Nonlinearity  Error (%)</t>
  </si>
  <si>
    <t>Sensitivity Lifetime Drift (max)</t>
  </si>
  <si>
    <t>PSRR (mA/V)  (max)</t>
  </si>
  <si>
    <t xml:space="preserve">CMRR (uA/V) (typ) </t>
  </si>
  <si>
    <t>CMFR (mA/mT) (max)</t>
  </si>
  <si>
    <t>IIN(A)</t>
  </si>
  <si>
    <t>G (magentic coupling factor 110x)</t>
  </si>
  <si>
    <t>Device Characteristics</t>
  </si>
  <si>
    <t>Sensitivity Drift (ppm/c)</t>
  </si>
  <si>
    <t>Sensitivity Drift (ppm/C) (max)</t>
  </si>
  <si>
    <t>G: Magnetic Coupling Factor (mT/A)</t>
  </si>
  <si>
    <t xml:space="preserve">Output Offset Drift (uV/C) </t>
  </si>
  <si>
    <t>Output Offset Drift (uV/C)</t>
  </si>
  <si>
    <t xml:space="preserve">Lifetime Offset Error (mA) (max) </t>
  </si>
  <si>
    <t>None</t>
  </si>
  <si>
    <t xml:space="preserve">Dataheet Vs </t>
  </si>
  <si>
    <t>Datasheet Vs</t>
  </si>
  <si>
    <t>RVRR (mV/V)</t>
  </si>
  <si>
    <t>RVRR (mV/V) max (1100 only)</t>
  </si>
  <si>
    <t>Delta Temps</t>
  </si>
  <si>
    <t>Max Temp Delta</t>
  </si>
  <si>
    <t>Nonlinearity error</t>
  </si>
  <si>
    <t xml:space="preserve">Vref </t>
  </si>
  <si>
    <t>Vref error (1100 only)</t>
  </si>
  <si>
    <t xml:space="preserve">Vref (for 1100 only) </t>
  </si>
  <si>
    <t>Is it 110x check?</t>
  </si>
  <si>
    <t>Vref error (TMCS1100 only)</t>
  </si>
  <si>
    <t>Error in Current (mA)</t>
  </si>
  <si>
    <t>Error in Vout (mV)</t>
  </si>
  <si>
    <t>Device 1</t>
  </si>
  <si>
    <t>Select Device:</t>
  </si>
  <si>
    <t>Magnetic Hall-Effect Current Sense Comparison and Error Calculator</t>
  </si>
  <si>
    <t>Calibrate offset over temperature?</t>
  </si>
  <si>
    <t>Max Current:</t>
  </si>
  <si>
    <t>Step size:</t>
  </si>
  <si>
    <t>Use the drop down to select the devices you want to compare. Input your system inputs on the right to calculate the total RSS error at the bottom.</t>
  </si>
  <si>
    <r>
      <t>Di-electric Isolation Voltage (V</t>
    </r>
    <r>
      <rPr>
        <vertAlign val="subscript"/>
        <sz val="10"/>
        <color theme="1"/>
        <rFont val="Arial"/>
        <family val="2"/>
      </rPr>
      <t>RMS</t>
    </r>
    <r>
      <rPr>
        <sz val="10"/>
        <color theme="1"/>
        <rFont val="Arial"/>
        <family val="2"/>
      </rPr>
      <t>)</t>
    </r>
  </si>
  <si>
    <r>
      <t>Working Isolation Voltage (V</t>
    </r>
    <r>
      <rPr>
        <vertAlign val="subscript"/>
        <sz val="10"/>
        <color theme="1"/>
        <rFont val="Arial"/>
        <family val="2"/>
      </rPr>
      <t>PK</t>
    </r>
    <r>
      <rPr>
        <sz val="10"/>
        <color theme="1"/>
        <rFont val="Arial"/>
        <family val="2"/>
      </rPr>
      <t>)</t>
    </r>
  </si>
  <si>
    <r>
      <t>Reinforced Isolation Voltage (V</t>
    </r>
    <r>
      <rPr>
        <vertAlign val="subscript"/>
        <sz val="10"/>
        <color theme="1"/>
        <rFont val="Arial"/>
        <family val="2"/>
      </rPr>
      <t>PK</t>
    </r>
    <r>
      <rPr>
        <sz val="10"/>
        <color theme="1"/>
        <rFont val="Arial"/>
        <family val="2"/>
      </rPr>
      <t>)</t>
    </r>
  </si>
  <si>
    <r>
      <t>Zero Current Output (V</t>
    </r>
    <r>
      <rPr>
        <vertAlign val="subscript"/>
        <sz val="10"/>
        <color theme="1"/>
        <rFont val="Arial"/>
        <family val="2"/>
      </rPr>
      <t>REF</t>
    </r>
    <r>
      <rPr>
        <sz val="10"/>
        <color theme="1"/>
        <rFont val="Arial"/>
        <family val="2"/>
      </rPr>
      <t xml:space="preserve"> in V)</t>
    </r>
  </si>
  <si>
    <t>Worksheet</t>
  </si>
  <si>
    <t>Description</t>
  </si>
  <si>
    <t>The tool will provide a table comparing the selected devices on basic parameters as well</t>
  </si>
  <si>
    <t>as plotting the root-sum-square error based on user-provided system parameters</t>
  </si>
  <si>
    <t>Expanded parametric selection table listing the key accuracy and performance parameters</t>
  </si>
  <si>
    <t>About</t>
  </si>
  <si>
    <t>General information about the calculator.</t>
  </si>
  <si>
    <t>Help</t>
  </si>
  <si>
    <t>How to use the calculator and where to get further support.</t>
  </si>
  <si>
    <t>TMCS Parametric Table</t>
  </si>
  <si>
    <t>Error Tool</t>
  </si>
  <si>
    <t>Version Number</t>
  </si>
  <si>
    <t>Version History</t>
  </si>
  <si>
    <t>Version</t>
  </si>
  <si>
    <t>Change List Description</t>
  </si>
  <si>
    <t>Initial Release</t>
  </si>
  <si>
    <t xml:space="preserve">Magnetic Hall-Effect Current Sense Comparison and Error Calculator </t>
  </si>
  <si>
    <t xml:space="preserve">© Copyright 1995-2104 Texas Instruments Incorporated. All rights reserved. </t>
  </si>
  <si>
    <t>Allows the user to select up to 3 of Texas Instruments Hall-effect current sensors</t>
  </si>
  <si>
    <t>for each orderable of the products this tool supports.</t>
  </si>
  <si>
    <t>E2E Sensors Formum</t>
  </si>
  <si>
    <t>Getting Started with this tool?</t>
  </si>
  <si>
    <t>1) Scope</t>
  </si>
  <si>
    <t xml:space="preserve">Data is entered or chosen in the yellow fields                 </t>
  </si>
  <si>
    <t>xx</t>
  </si>
  <si>
    <t>There are comments on each input field to help guide you.</t>
  </si>
  <si>
    <t>The tool provides an easy way to compare up to 3 of Texas Instruments hall-effect current sensors and calculate the RSS error based on the devices selected and user-input system level parameters.</t>
  </si>
  <si>
    <t>2) Root-Sum-Square (RSS) Error Calculation</t>
  </si>
  <si>
    <t>The worst case possible error would occur when all error sources are simultaneously at their worst.  This is a statistically unlikely occurance, therefore RSS error is what we calculate based on the following formula(s):</t>
  </si>
  <si>
    <t>4) Review the product datasheets:</t>
  </si>
  <si>
    <t>5) There is a TI Precision Labs Video Curriculum covering this magnetics error tool</t>
  </si>
  <si>
    <t>Hall-Effect Current Sensor Product Overview</t>
  </si>
  <si>
    <t>TI Precision Labs - Magetics Error Tool</t>
  </si>
  <si>
    <t xml:space="preserve">Select Device or "None": </t>
  </si>
  <si>
    <t>Select Device or "None":</t>
  </si>
  <si>
    <t>Input Offset Error (T0)</t>
  </si>
  <si>
    <t>Sensitivity Error (T0)</t>
  </si>
  <si>
    <t>[Temp &amp; Lifetime] Input offset error</t>
  </si>
  <si>
    <t>[25C T0] Input offset error</t>
  </si>
  <si>
    <t>[Temp T0] Input offset error</t>
  </si>
  <si>
    <t>[25C T0] Sensitivity error</t>
  </si>
  <si>
    <t>[Temp T0] Sensitivity error</t>
  </si>
  <si>
    <t>[25C T0] RSS error</t>
  </si>
  <si>
    <t>[Temp T0] RSS error</t>
  </si>
  <si>
    <t>[Temp &amp; Lifetime] RSS error</t>
  </si>
  <si>
    <t>[Temp &amp; Lifetime] Sensitivity error</t>
  </si>
  <si>
    <t>RSS Total Error over temp &amp; lifetime</t>
  </si>
  <si>
    <t>Calibration methods can be selected with the drop down options</t>
  </si>
  <si>
    <t>Single-point calibration where you measure the output of 0A input current at room temperature and make sure your downstream logic subtracts or adds this error</t>
  </si>
  <si>
    <t>2. Sensitvity at room temperature</t>
  </si>
  <si>
    <t xml:space="preserve">1.Offset at room temperature </t>
  </si>
  <si>
    <t>Two-point calibration by testing the minimum and maximum input current to obtain the actual sensitivty slope for the device</t>
  </si>
  <si>
    <t>3. Offset over temperature</t>
  </si>
  <si>
    <t>More challenging method requiring a temperature sensor close to the device on the PCB</t>
  </si>
  <si>
    <t>Measure the offset over the complete temperature range and find the slope of the offset</t>
  </si>
  <si>
    <t>4. Sensitivity over temperature</t>
  </si>
  <si>
    <t>Also more challenging technique requiring a temperature sensor close to the device on the PCB</t>
  </si>
  <si>
    <t>Vertical interpolation between separate sensitivity slopes at specific temperatures</t>
  </si>
  <si>
    <t>5) Calibration methods:</t>
  </si>
  <si>
    <t>RSS Total Error over temp (Time- Zero)</t>
  </si>
  <si>
    <t>System Supply Voltage Input Vs(V)</t>
  </si>
  <si>
    <r>
      <t xml:space="preserve">RSS total error curve depicts the RSS error of the first device in the chart across the linear measurement range for that specific device. 
</t>
    </r>
    <r>
      <rPr>
        <sz val="10"/>
        <color theme="1"/>
        <rFont val="Arial"/>
        <family val="2"/>
      </rPr>
      <t>*Chart incorporates system inputs and calibrations options over the full linear current range at both 25 and 125C over the device lifetime</t>
    </r>
  </si>
  <si>
    <t>Accuracy Specs (max)</t>
  </si>
  <si>
    <t xml:space="preserve">Sensitivity Error at 25°C </t>
  </si>
  <si>
    <t>Sensitivity Error Over Full Temp Range</t>
  </si>
  <si>
    <t>Sensitivity Lifetime Error</t>
  </si>
  <si>
    <t xml:space="preserve">Output Offset (25C, mV) </t>
  </si>
  <si>
    <t>Ratiometric or Non-ratiometric output</t>
  </si>
  <si>
    <t>6) Additional resources:</t>
  </si>
  <si>
    <t>4.5 V to 5.5 V</t>
  </si>
  <si>
    <t>Enabling Precision Current Sensing Designs with Non-Ratiometric Magnetic Current Sensors</t>
  </si>
  <si>
    <t>Device 1 for comp</t>
  </si>
  <si>
    <t>Device 2 for comp</t>
  </si>
  <si>
    <t>Device 3 for comp</t>
  </si>
  <si>
    <t>Ratiometric internal reference</t>
  </si>
  <si>
    <t>Noise Floor (A) RTI</t>
  </si>
  <si>
    <t>Output Noise (max mV)</t>
  </si>
  <si>
    <t xml:space="preserve">For any futher assistance on this tool, please  post your question in  the following forum room: </t>
  </si>
  <si>
    <t>Enter Value</t>
  </si>
  <si>
    <t>Select Calibration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</si>
</sst>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0%"/>
  </numFmts>
  <fonts count="27" x14ac:knownFonts="1">
    <font>
      <sz val="11"/>
      <color theme="1"/>
      <name val="Calibri"/>
      <family val="2"/>
      <scheme val="minor"/>
    </font>
    <font>
      <sz val="11"/>
      <color theme="1"/>
      <name val="Calibri"/>
      <family val="2"/>
      <scheme val="minor"/>
    </font>
    <font>
      <sz val="8"/>
      <color theme="1"/>
      <name val="Arial"/>
      <family val="2"/>
    </font>
    <font>
      <vertAlign val="subscript"/>
      <sz val="8"/>
      <color theme="1"/>
      <name val="Arial"/>
      <family val="2"/>
    </font>
    <font>
      <sz val="8"/>
      <color theme="0" tint="-0.499984740745262"/>
      <name val="Arial"/>
      <family val="2"/>
    </font>
    <font>
      <b/>
      <sz val="14"/>
      <color theme="1"/>
      <name val="Calibri"/>
      <family val="2"/>
      <scheme val="minor"/>
    </font>
    <font>
      <b/>
      <sz val="10"/>
      <color theme="0"/>
      <name val="Arial"/>
      <family val="2"/>
    </font>
    <font>
      <vertAlign val="subscript"/>
      <sz val="10"/>
      <color theme="1"/>
      <name val="Arial"/>
      <family val="2"/>
    </font>
    <font>
      <sz val="8"/>
      <color theme="1"/>
      <name val="Calibri"/>
      <family val="2"/>
      <scheme val="minor"/>
    </font>
    <font>
      <b/>
      <sz val="16"/>
      <color theme="1"/>
      <name val="Calibri"/>
      <family val="2"/>
      <scheme val="minor"/>
    </font>
    <font>
      <sz val="11"/>
      <color theme="0"/>
      <name val="Calibri"/>
      <family val="2"/>
      <scheme val="minor"/>
    </font>
    <font>
      <b/>
      <sz val="22"/>
      <color theme="1"/>
      <name val="Arial Black"/>
      <family val="2"/>
    </font>
    <font>
      <sz val="11"/>
      <color theme="1"/>
      <name val="Arial"/>
      <family val="2"/>
    </font>
    <font>
      <b/>
      <sz val="12"/>
      <color theme="1"/>
      <name val="Arial"/>
      <family val="2"/>
    </font>
    <font>
      <sz val="12"/>
      <color theme="1"/>
      <name val="Arial"/>
      <family val="2"/>
    </font>
    <font>
      <sz val="14"/>
      <color theme="1"/>
      <name val="Arial"/>
      <family val="2"/>
    </font>
    <font>
      <b/>
      <sz val="12"/>
      <color theme="0"/>
      <name val="Arial"/>
      <family val="2"/>
    </font>
    <font>
      <b/>
      <sz val="10"/>
      <color theme="1"/>
      <name val="Arial"/>
      <family val="2"/>
    </font>
    <font>
      <sz val="10"/>
      <color theme="1"/>
      <name val="Arial"/>
      <family val="2"/>
    </font>
    <font>
      <b/>
      <i/>
      <sz val="10"/>
      <color theme="0"/>
      <name val="Arial"/>
      <family val="2"/>
    </font>
    <font>
      <i/>
      <sz val="10"/>
      <color theme="1"/>
      <name val="Arial"/>
      <family val="2"/>
    </font>
    <font>
      <b/>
      <sz val="10"/>
      <name val="Arial"/>
      <family val="2"/>
    </font>
    <font>
      <u/>
      <sz val="11"/>
      <color theme="10"/>
      <name val="Calibri"/>
      <family val="2"/>
      <scheme val="minor"/>
    </font>
    <font>
      <u/>
      <sz val="11"/>
      <color theme="10"/>
      <name val="Arial"/>
      <family val="2"/>
    </font>
    <font>
      <u/>
      <sz val="8"/>
      <color theme="10"/>
      <name val="Arial"/>
      <family val="2"/>
    </font>
    <font>
      <b/>
      <sz val="12"/>
      <color rgb="FF000000"/>
      <name val="Arial"/>
      <family val="2"/>
    </font>
    <font>
      <u/>
      <sz val="12"/>
      <color rgb="FF0000FF"/>
      <name val="Arial"/>
      <family val="2"/>
    </font>
  </fonts>
  <fills count="13">
    <fill>
      <patternFill patternType="none"/>
    </fill>
    <fill>
      <patternFill patternType="gray125"/>
    </fill>
    <fill>
      <patternFill patternType="solid">
        <fgColor theme="7" tint="0.59999389629810485"/>
        <bgColor indexed="64"/>
      </patternFill>
    </fill>
    <fill>
      <patternFill patternType="solid">
        <fgColor rgb="FFFF0000"/>
        <bgColor indexed="64"/>
      </patternFill>
    </fill>
    <fill>
      <patternFill patternType="solid">
        <fgColor rgb="FFFFFF00"/>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DE0000"/>
        <bgColor indexed="64"/>
      </patternFill>
    </fill>
    <fill>
      <patternFill patternType="solid">
        <fgColor theme="1" tint="0.249977111117893"/>
        <bgColor indexed="64"/>
      </patternFill>
    </fill>
    <fill>
      <patternFill patternType="solid">
        <fgColor rgb="FFAAAAAA"/>
        <bgColor indexed="64"/>
      </patternFill>
    </fill>
    <fill>
      <patternFill patternType="solid">
        <fgColor theme="0"/>
        <bgColor indexed="64"/>
      </patternFill>
    </fill>
    <fill>
      <patternFill patternType="solid">
        <fgColor theme="1"/>
        <bgColor indexed="64"/>
      </patternFill>
    </fill>
  </fills>
  <borders count="3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theme="0"/>
      </bottom>
      <diagonal/>
    </border>
    <border>
      <left style="medium">
        <color indexed="64"/>
      </left>
      <right style="medium">
        <color indexed="64"/>
      </right>
      <top style="thin">
        <color theme="0"/>
      </top>
      <bottom style="thin">
        <color theme="0"/>
      </bottom>
      <diagonal/>
    </border>
    <border>
      <left style="medium">
        <color indexed="64"/>
      </left>
      <right style="medium">
        <color indexed="64"/>
      </right>
      <top style="thin">
        <color theme="0"/>
      </top>
      <bottom/>
      <diagonal/>
    </border>
    <border>
      <left style="medium">
        <color indexed="64"/>
      </left>
      <right style="medium">
        <color indexed="64"/>
      </right>
      <top style="thin">
        <color theme="0"/>
      </top>
      <bottom style="medium">
        <color indexed="64"/>
      </bottom>
      <diagonal/>
    </border>
    <border>
      <left/>
      <right style="medium">
        <color indexed="64"/>
      </right>
      <top style="thin">
        <color theme="0"/>
      </top>
      <bottom style="thin">
        <color theme="0"/>
      </bottom>
      <diagonal/>
    </border>
    <border>
      <left/>
      <right style="medium">
        <color indexed="64"/>
      </right>
      <top style="thin">
        <color theme="0"/>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right style="thin">
        <color indexed="64"/>
      </right>
      <top/>
      <bottom/>
      <diagonal/>
    </border>
    <border>
      <left/>
      <right style="medium">
        <color indexed="64"/>
      </right>
      <top style="thin">
        <color indexed="64"/>
      </top>
      <bottom/>
      <diagonal/>
    </border>
    <border>
      <left/>
      <right style="medium">
        <color indexed="64"/>
      </right>
      <top style="thin">
        <color theme="0"/>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22" fillId="0" borderId="0" applyNumberFormat="0" applyFill="0" applyBorder="0" applyAlignment="0" applyProtection="0"/>
  </cellStyleXfs>
  <cellXfs count="159">
    <xf numFmtId="0" fontId="0" fillId="0" borderId="0" xfId="0"/>
    <xf numFmtId="0" fontId="2" fillId="0" borderId="0" xfId="0" applyFont="1" applyFill="1" applyAlignment="1">
      <alignment horizontal="left" vertical="center"/>
    </xf>
    <xf numFmtId="0" fontId="2" fillId="0" borderId="0" xfId="0" applyFont="1" applyAlignment="1">
      <alignment horizontal="center" vertical="center"/>
    </xf>
    <xf numFmtId="0" fontId="2" fillId="0" borderId="0" xfId="0" quotePrefix="1"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left"/>
    </xf>
    <xf numFmtId="0" fontId="2" fillId="0" borderId="0" xfId="0" applyFont="1" applyAlignment="1">
      <alignment horizontal="center" wrapText="1"/>
    </xf>
    <xf numFmtId="0" fontId="2" fillId="0" borderId="0" xfId="0" applyFont="1" applyFill="1" applyAlignment="1">
      <alignment horizontal="center" wrapText="1"/>
    </xf>
    <xf numFmtId="0" fontId="2" fillId="0" borderId="0" xfId="0" applyFont="1" applyAlignment="1">
      <alignment horizontal="center"/>
    </xf>
    <xf numFmtId="0" fontId="2" fillId="0" borderId="0" xfId="0" applyFont="1" applyFill="1" applyAlignment="1"/>
    <xf numFmtId="165" fontId="2" fillId="0" borderId="0" xfId="1" applyNumberFormat="1" applyFont="1" applyAlignment="1">
      <alignment horizontal="center" vertical="center"/>
    </xf>
    <xf numFmtId="10" fontId="2" fillId="0" borderId="0" xfId="1" applyNumberFormat="1" applyFont="1" applyAlignment="1">
      <alignment horizontal="center" vertical="center"/>
    </xf>
    <xf numFmtId="10" fontId="2" fillId="0" borderId="0" xfId="0" applyNumberFormat="1" applyFont="1" applyAlignment="1">
      <alignment horizontal="center" vertical="center"/>
    </xf>
    <xf numFmtId="3" fontId="2" fillId="0" borderId="0" xfId="0" applyNumberFormat="1" applyFont="1" applyAlignment="1">
      <alignment horizontal="center" vertical="center"/>
    </xf>
    <xf numFmtId="0" fontId="2" fillId="0" borderId="0" xfId="0" applyFont="1" applyAlignment="1">
      <alignment horizontal="center" vertical="center" wrapText="1"/>
    </xf>
    <xf numFmtId="10" fontId="2" fillId="0" borderId="0" xfId="0" applyNumberFormat="1" applyFont="1" applyFill="1" applyAlignment="1">
      <alignment horizontal="center" vertical="center"/>
    </xf>
    <xf numFmtId="3" fontId="2" fillId="0" borderId="0" xfId="0" applyNumberFormat="1" applyFont="1" applyFill="1" applyAlignment="1">
      <alignment horizontal="center" vertical="center"/>
    </xf>
    <xf numFmtId="0" fontId="2" fillId="0" borderId="0" xfId="0" applyFont="1" applyFill="1" applyAlignment="1">
      <alignment horizontal="center" vertical="center" wrapText="1"/>
    </xf>
    <xf numFmtId="0" fontId="2" fillId="0" borderId="0" xfId="0" quotePrefix="1" applyFont="1" applyFill="1" applyAlignment="1">
      <alignment horizontal="center" vertical="center"/>
    </xf>
    <xf numFmtId="165" fontId="2" fillId="0" borderId="0" xfId="0" applyNumberFormat="1" applyFont="1" applyFill="1" applyAlignment="1">
      <alignment horizontal="center" vertical="center"/>
    </xf>
    <xf numFmtId="0" fontId="4" fillId="0" borderId="0" xfId="0" applyFont="1" applyFill="1" applyAlignment="1">
      <alignment horizontal="center" vertical="center"/>
    </xf>
    <xf numFmtId="166" fontId="2" fillId="0" borderId="0" xfId="0" applyNumberFormat="1" applyFont="1" applyFill="1" applyAlignment="1">
      <alignment horizontal="center" vertical="center"/>
    </xf>
    <xf numFmtId="2" fontId="2" fillId="0" borderId="0" xfId="0" applyNumberFormat="1" applyFont="1" applyAlignment="1">
      <alignment horizontal="center" vertical="center"/>
    </xf>
    <xf numFmtId="0" fontId="0" fillId="0" borderId="0" xfId="0" applyFont="1" applyAlignment="1">
      <alignment horizontal="center"/>
    </xf>
    <xf numFmtId="0" fontId="5" fillId="0" borderId="0" xfId="0" applyFont="1" applyAlignment="1">
      <alignment horizontal="center"/>
    </xf>
    <xf numFmtId="0" fontId="2" fillId="0" borderId="0" xfId="0" applyFont="1" applyFill="1" applyAlignment="1">
      <alignment wrapText="1"/>
    </xf>
    <xf numFmtId="10" fontId="2" fillId="0" borderId="0" xfId="0" applyNumberFormat="1" applyFont="1" applyFill="1" applyAlignment="1">
      <alignment vertical="center"/>
    </xf>
    <xf numFmtId="0" fontId="2" fillId="0" borderId="0" xfId="0" applyNumberFormat="1" applyFont="1" applyFill="1" applyAlignment="1">
      <alignment vertical="center"/>
    </xf>
    <xf numFmtId="10" fontId="0" fillId="0" borderId="0" xfId="1" applyNumberFormat="1" applyFont="1"/>
    <xf numFmtId="0" fontId="0" fillId="0" borderId="0" xfId="0" applyBorder="1"/>
    <xf numFmtId="10" fontId="0" fillId="0" borderId="0" xfId="0" applyNumberFormat="1" applyBorder="1"/>
    <xf numFmtId="0" fontId="0" fillId="0" borderId="0" xfId="0" applyFont="1" applyFill="1" applyBorder="1"/>
    <xf numFmtId="164" fontId="0" fillId="0" borderId="0" xfId="0" applyNumberFormat="1"/>
    <xf numFmtId="10" fontId="0" fillId="0" borderId="0" xfId="0" applyNumberFormat="1"/>
    <xf numFmtId="167" fontId="0" fillId="0" borderId="0" xfId="0" applyNumberFormat="1"/>
    <xf numFmtId="0" fontId="0" fillId="0" borderId="7" xfId="0" applyBorder="1"/>
    <xf numFmtId="0" fontId="6" fillId="5" borderId="16" xfId="0" applyFont="1" applyFill="1" applyBorder="1" applyAlignment="1">
      <alignment vertical="center"/>
    </xf>
    <xf numFmtId="0" fontId="6" fillId="5" borderId="11" xfId="0" applyFont="1" applyFill="1" applyBorder="1" applyAlignment="1">
      <alignment vertical="center" wrapText="1"/>
    </xf>
    <xf numFmtId="0" fontId="8" fillId="0" borderId="0" xfId="0" applyFont="1"/>
    <xf numFmtId="0" fontId="0" fillId="0" borderId="0" xfId="0" applyAlignment="1">
      <alignment horizontal="center"/>
    </xf>
    <xf numFmtId="0" fontId="12" fillId="0" borderId="0" xfId="0" applyFont="1"/>
    <xf numFmtId="0" fontId="15" fillId="0" borderId="0" xfId="0" applyFont="1"/>
    <xf numFmtId="0" fontId="14" fillId="0" borderId="0" xfId="0" applyFont="1"/>
    <xf numFmtId="0" fontId="18" fillId="0" borderId="0" xfId="0" applyFont="1"/>
    <xf numFmtId="0" fontId="18" fillId="0" borderId="0" xfId="0" applyFont="1" applyAlignment="1">
      <alignment horizontal="center"/>
    </xf>
    <xf numFmtId="0" fontId="19" fillId="0" borderId="0" xfId="0" applyFont="1" applyFill="1" applyBorder="1" applyAlignment="1" applyProtection="1">
      <alignment horizontal="center" vertical="center"/>
    </xf>
    <xf numFmtId="0" fontId="18" fillId="0" borderId="23" xfId="0" applyFont="1" applyBorder="1"/>
    <xf numFmtId="0" fontId="20" fillId="0" borderId="0" xfId="0" applyFont="1"/>
    <xf numFmtId="0" fontId="18" fillId="0" borderId="12" xfId="0" applyFont="1" applyBorder="1"/>
    <xf numFmtId="0" fontId="18" fillId="6" borderId="17" xfId="0" applyFont="1" applyFill="1" applyBorder="1" applyAlignment="1">
      <alignment vertical="center"/>
    </xf>
    <xf numFmtId="0" fontId="18" fillId="6" borderId="17" xfId="0" applyFont="1" applyFill="1" applyBorder="1" applyAlignment="1">
      <alignment horizontal="center"/>
    </xf>
    <xf numFmtId="0" fontId="18" fillId="6" borderId="18" xfId="0" applyFont="1" applyFill="1" applyBorder="1" applyAlignment="1">
      <alignment vertical="center"/>
    </xf>
    <xf numFmtId="0" fontId="18" fillId="6" borderId="18" xfId="0" applyFont="1" applyFill="1" applyBorder="1" applyAlignment="1">
      <alignment horizontal="center"/>
    </xf>
    <xf numFmtId="0" fontId="18" fillId="0" borderId="24" xfId="0" applyFont="1" applyBorder="1"/>
    <xf numFmtId="3" fontId="18" fillId="6" borderId="18" xfId="0" applyNumberFormat="1" applyFont="1" applyFill="1" applyBorder="1" applyAlignment="1">
      <alignment horizontal="center"/>
    </xf>
    <xf numFmtId="0" fontId="18" fillId="0" borderId="9" xfId="0" applyFont="1" applyBorder="1"/>
    <xf numFmtId="0" fontId="18" fillId="0" borderId="3" xfId="0" applyFont="1" applyBorder="1"/>
    <xf numFmtId="0" fontId="18" fillId="0" borderId="4" xfId="0" applyFont="1" applyBorder="1"/>
    <xf numFmtId="0" fontId="18" fillId="6" borderId="18" xfId="0" applyFont="1" applyFill="1" applyBorder="1" applyAlignment="1">
      <alignment vertical="center" wrapText="1"/>
    </xf>
    <xf numFmtId="0" fontId="18" fillId="6" borderId="18" xfId="0" applyFont="1" applyFill="1" applyBorder="1" applyAlignment="1">
      <alignment horizontal="center" vertical="center" wrapText="1"/>
    </xf>
    <xf numFmtId="0" fontId="18" fillId="6" borderId="19" xfId="0" applyFont="1" applyFill="1" applyBorder="1" applyAlignment="1">
      <alignment vertical="center"/>
    </xf>
    <xf numFmtId="0" fontId="18" fillId="6" borderId="19" xfId="0" applyFont="1" applyFill="1" applyBorder="1" applyAlignment="1">
      <alignment horizontal="center"/>
    </xf>
    <xf numFmtId="0" fontId="18" fillId="5" borderId="11" xfId="0" applyFont="1" applyFill="1" applyBorder="1" applyAlignment="1">
      <alignment horizontal="center"/>
    </xf>
    <xf numFmtId="10" fontId="18" fillId="6" borderId="17" xfId="1" applyNumberFormat="1" applyFont="1" applyFill="1" applyBorder="1" applyAlignment="1">
      <alignment horizontal="center"/>
    </xf>
    <xf numFmtId="10" fontId="18" fillId="6" borderId="18" xfId="1" applyNumberFormat="1" applyFont="1" applyFill="1" applyBorder="1" applyAlignment="1">
      <alignment horizontal="center"/>
    </xf>
    <xf numFmtId="0" fontId="18" fillId="6" borderId="18" xfId="1" applyNumberFormat="1" applyFont="1" applyFill="1" applyBorder="1" applyAlignment="1">
      <alignment horizontal="center"/>
    </xf>
    <xf numFmtId="0" fontId="18" fillId="5" borderId="16" xfId="0" applyFont="1" applyFill="1" applyBorder="1"/>
    <xf numFmtId="10" fontId="18" fillId="6" borderId="18" xfId="1" applyNumberFormat="1" applyFont="1" applyFill="1" applyBorder="1"/>
    <xf numFmtId="10" fontId="18" fillId="6" borderId="18" xfId="0" applyNumberFormat="1" applyFont="1" applyFill="1" applyBorder="1"/>
    <xf numFmtId="10" fontId="18" fillId="6" borderId="19" xfId="0" applyNumberFormat="1" applyFont="1" applyFill="1" applyBorder="1"/>
    <xf numFmtId="0" fontId="17" fillId="2" borderId="18" xfId="0" applyFont="1" applyFill="1" applyBorder="1" applyAlignment="1">
      <alignment vertical="center"/>
    </xf>
    <xf numFmtId="2" fontId="18" fillId="6" borderId="18" xfId="0" applyNumberFormat="1" applyFont="1" applyFill="1" applyBorder="1"/>
    <xf numFmtId="2" fontId="18" fillId="6" borderId="21" xfId="0" applyNumberFormat="1" applyFont="1" applyFill="1" applyBorder="1"/>
    <xf numFmtId="0" fontId="17" fillId="2" borderId="20" xfId="0" applyFont="1" applyFill="1" applyBorder="1" applyAlignment="1">
      <alignment vertical="center"/>
    </xf>
    <xf numFmtId="2" fontId="18" fillId="6" borderId="20" xfId="0" applyNumberFormat="1" applyFont="1" applyFill="1" applyBorder="1"/>
    <xf numFmtId="2" fontId="18" fillId="6" borderId="22" xfId="0" applyNumberFormat="1" applyFont="1" applyFill="1" applyBorder="1"/>
    <xf numFmtId="0" fontId="16" fillId="9" borderId="0" xfId="0" applyFont="1" applyFill="1" applyBorder="1" applyAlignment="1" applyProtection="1"/>
    <xf numFmtId="0" fontId="0" fillId="0" borderId="0" xfId="0" applyBorder="1" applyProtection="1"/>
    <xf numFmtId="0" fontId="13" fillId="10" borderId="0" xfId="0" applyFont="1" applyFill="1" applyBorder="1" applyProtection="1"/>
    <xf numFmtId="0" fontId="12" fillId="10" borderId="0" xfId="0" applyFont="1" applyFill="1" applyBorder="1" applyProtection="1"/>
    <xf numFmtId="0" fontId="13" fillId="10" borderId="0" xfId="0" applyFont="1" applyFill="1" applyBorder="1" applyAlignment="1" applyProtection="1">
      <alignment horizontal="left" indent="2"/>
    </xf>
    <xf numFmtId="166" fontId="0" fillId="0" borderId="0" xfId="0" applyNumberFormat="1" applyAlignment="1">
      <alignment horizontal="left"/>
    </xf>
    <xf numFmtId="0" fontId="10" fillId="12" borderId="0" xfId="0" applyFont="1" applyFill="1" applyAlignment="1">
      <alignment horizontal="center"/>
    </xf>
    <xf numFmtId="0" fontId="10" fillId="12" borderId="0" xfId="0" applyFont="1" applyFill="1" applyAlignment="1">
      <alignment horizontal="left"/>
    </xf>
    <xf numFmtId="166" fontId="0" fillId="0" borderId="0" xfId="0" applyNumberFormat="1" applyAlignment="1">
      <alignment horizontal="center"/>
    </xf>
    <xf numFmtId="0" fontId="0" fillId="0" borderId="0" xfId="0" applyAlignment="1">
      <alignment horizontal="left"/>
    </xf>
    <xf numFmtId="0" fontId="11" fillId="0" borderId="0" xfId="0" applyFont="1" applyFill="1" applyBorder="1" applyAlignment="1"/>
    <xf numFmtId="0" fontId="24" fillId="0" borderId="0" xfId="2" applyFont="1" applyFill="1" applyBorder="1" applyAlignment="1"/>
    <xf numFmtId="0" fontId="23" fillId="0" borderId="0" xfId="2" applyFont="1"/>
    <xf numFmtId="0" fontId="13" fillId="0" borderId="0" xfId="0" applyFont="1"/>
    <xf numFmtId="0" fontId="12" fillId="4" borderId="11" xfId="0" applyFont="1" applyFill="1" applyBorder="1" applyAlignment="1" applyProtection="1">
      <alignment horizontal="center" vertical="top" wrapText="1"/>
      <protection locked="0"/>
    </xf>
    <xf numFmtId="0" fontId="12" fillId="0" borderId="0" xfId="0" applyFont="1" applyAlignment="1">
      <alignment vertical="top"/>
    </xf>
    <xf numFmtId="0" fontId="12" fillId="0" borderId="0" xfId="0" applyFont="1" applyAlignment="1">
      <alignment wrapText="1"/>
    </xf>
    <xf numFmtId="0" fontId="12" fillId="0" borderId="0" xfId="0" applyFont="1" applyAlignment="1">
      <alignment vertical="top" wrapText="1"/>
    </xf>
    <xf numFmtId="0" fontId="25" fillId="0" borderId="0" xfId="0" applyFont="1"/>
    <xf numFmtId="0" fontId="26" fillId="0" borderId="0" xfId="2" applyFont="1" applyAlignment="1" applyProtection="1">
      <protection locked="0"/>
    </xf>
    <xf numFmtId="0" fontId="12" fillId="0" borderId="0" xfId="0" applyFont="1" applyAlignment="1">
      <alignment vertical="top"/>
    </xf>
    <xf numFmtId="0" fontId="12" fillId="0" borderId="0" xfId="0" applyFont="1" applyAlignment="1">
      <alignment vertical="top" wrapText="1"/>
    </xf>
    <xf numFmtId="0" fontId="18" fillId="6" borderId="25" xfId="0" applyFont="1" applyFill="1" applyBorder="1" applyAlignment="1">
      <alignment vertical="center"/>
    </xf>
    <xf numFmtId="10" fontId="18" fillId="6" borderId="25" xfId="1" applyNumberFormat="1" applyFont="1" applyFill="1" applyBorder="1"/>
    <xf numFmtId="0" fontId="18" fillId="6" borderId="25" xfId="0" applyFont="1" applyFill="1" applyBorder="1" applyAlignment="1">
      <alignment horizontal="center"/>
    </xf>
    <xf numFmtId="0" fontId="0" fillId="0" borderId="0" xfId="0" applyFill="1" applyBorder="1"/>
    <xf numFmtId="9" fontId="0" fillId="0" borderId="26" xfId="1" applyFont="1" applyBorder="1"/>
    <xf numFmtId="10" fontId="18" fillId="6" borderId="27" xfId="1" applyNumberFormat="1" applyFont="1" applyFill="1" applyBorder="1"/>
    <xf numFmtId="10" fontId="18" fillId="6" borderId="8" xfId="1" applyNumberFormat="1" applyFont="1" applyFill="1" applyBorder="1"/>
    <xf numFmtId="10" fontId="18" fillId="6" borderId="21" xfId="1" applyNumberFormat="1" applyFont="1" applyFill="1" applyBorder="1"/>
    <xf numFmtId="10" fontId="18" fillId="6" borderId="21" xfId="0" applyNumberFormat="1" applyFont="1" applyFill="1" applyBorder="1"/>
    <xf numFmtId="10" fontId="18" fillId="6" borderId="28" xfId="0" applyNumberFormat="1" applyFont="1" applyFill="1" applyBorder="1"/>
    <xf numFmtId="0" fontId="18" fillId="6" borderId="16" xfId="0" applyFont="1" applyFill="1" applyBorder="1" applyAlignment="1">
      <alignment vertical="center"/>
    </xf>
    <xf numFmtId="10" fontId="18" fillId="6" borderId="16" xfId="1" applyNumberFormat="1" applyFont="1" applyFill="1" applyBorder="1"/>
    <xf numFmtId="0" fontId="12" fillId="0" borderId="0" xfId="0" applyFont="1" applyFill="1" applyBorder="1" applyAlignment="1" applyProtection="1">
      <alignment horizontal="center" vertical="top" wrapText="1"/>
      <protection locked="0"/>
    </xf>
    <xf numFmtId="0" fontId="12" fillId="3" borderId="11" xfId="0" applyFont="1" applyFill="1" applyBorder="1" applyAlignment="1">
      <alignment horizontal="center" wrapText="1"/>
    </xf>
    <xf numFmtId="0" fontId="21" fillId="4" borderId="11" xfId="0" applyFont="1" applyFill="1" applyBorder="1"/>
    <xf numFmtId="0" fontId="6" fillId="3" borderId="16" xfId="0" applyFont="1" applyFill="1" applyBorder="1"/>
    <xf numFmtId="0" fontId="6" fillId="5" borderId="29" xfId="0" applyFont="1" applyFill="1" applyBorder="1"/>
    <xf numFmtId="0" fontId="6" fillId="5" borderId="29" xfId="0" applyFont="1" applyFill="1" applyBorder="1" applyAlignment="1">
      <alignment horizontal="center"/>
    </xf>
    <xf numFmtId="0" fontId="14" fillId="0" borderId="0" xfId="0" applyFont="1" applyBorder="1" applyAlignment="1">
      <alignment wrapText="1"/>
    </xf>
    <xf numFmtId="0" fontId="14" fillId="0" borderId="0" xfId="0" applyFont="1" applyBorder="1" applyAlignment="1">
      <alignment vertical="top" wrapText="1"/>
    </xf>
    <xf numFmtId="0" fontId="0" fillId="0" borderId="0" xfId="0" applyFill="1"/>
    <xf numFmtId="0" fontId="22" fillId="0" borderId="0" xfId="2"/>
    <xf numFmtId="0" fontId="0" fillId="0" borderId="7" xfId="0" applyFill="1" applyBorder="1"/>
    <xf numFmtId="9" fontId="0" fillId="0" borderId="26" xfId="1" applyFont="1" applyFill="1" applyBorder="1"/>
    <xf numFmtId="2" fontId="2" fillId="0" borderId="0" xfId="0" applyNumberFormat="1" applyFont="1" applyFill="1" applyAlignment="1">
      <alignment vertical="center"/>
    </xf>
    <xf numFmtId="0" fontId="0" fillId="4" borderId="11" xfId="0" applyFill="1" applyBorder="1" applyAlignment="1" applyProtection="1">
      <alignment horizontal="center"/>
      <protection locked="0"/>
    </xf>
    <xf numFmtId="0" fontId="18" fillId="4" borderId="5" xfId="0" applyFont="1" applyFill="1" applyBorder="1" applyAlignment="1" applyProtection="1">
      <alignment horizontal="center"/>
      <protection locked="0"/>
    </xf>
    <xf numFmtId="0" fontId="18" fillId="4" borderId="6" xfId="0" applyFont="1" applyFill="1" applyBorder="1" applyAlignment="1" applyProtection="1">
      <alignment horizontal="center"/>
      <protection locked="0"/>
    </xf>
    <xf numFmtId="0" fontId="18" fillId="4" borderId="10" xfId="0" applyFont="1" applyFill="1" applyBorder="1" applyAlignment="1" applyProtection="1">
      <alignment horizontal="center"/>
      <protection locked="0"/>
    </xf>
    <xf numFmtId="0" fontId="17" fillId="0" borderId="15" xfId="0" applyFont="1" applyBorder="1" applyAlignment="1" applyProtection="1">
      <alignment horizontal="center"/>
      <protection locked="0"/>
    </xf>
    <xf numFmtId="0" fontId="17" fillId="0" borderId="13" xfId="0" applyFont="1" applyBorder="1" applyAlignment="1" applyProtection="1">
      <alignment horizontal="center"/>
      <protection locked="0"/>
    </xf>
    <xf numFmtId="0" fontId="17" fillId="0" borderId="14" xfId="0" applyFont="1" applyBorder="1" applyAlignment="1" applyProtection="1">
      <alignment horizontal="center"/>
      <protection locked="0"/>
    </xf>
    <xf numFmtId="0" fontId="6" fillId="3" borderId="16" xfId="0" applyFont="1" applyFill="1" applyBorder="1" applyAlignment="1" applyProtection="1">
      <alignment horizontal="center"/>
      <protection locked="0"/>
    </xf>
    <xf numFmtId="0" fontId="11" fillId="0" borderId="0" xfId="0" applyFont="1" applyFill="1" applyBorder="1" applyAlignment="1">
      <alignment horizontal="left"/>
    </xf>
    <xf numFmtId="0" fontId="9" fillId="0" borderId="0" xfId="0" applyFont="1" applyFill="1" applyBorder="1" applyAlignment="1">
      <alignment horizontal="left"/>
    </xf>
    <xf numFmtId="0" fontId="2" fillId="8" borderId="0" xfId="0" applyFont="1" applyFill="1" applyBorder="1" applyAlignment="1" applyProtection="1">
      <alignment horizontal="center"/>
    </xf>
    <xf numFmtId="0" fontId="14" fillId="0" borderId="30" xfId="0" applyFont="1" applyBorder="1" applyAlignment="1">
      <alignment horizontal="center" vertical="top" wrapText="1"/>
    </xf>
    <xf numFmtId="0" fontId="14" fillId="0" borderId="31" xfId="0" applyFont="1" applyBorder="1" applyAlignment="1">
      <alignment horizontal="center" vertical="top" wrapText="1"/>
    </xf>
    <xf numFmtId="0" fontId="14" fillId="0" borderId="33"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Border="1" applyAlignment="1">
      <alignment horizontal="center" vertical="top" wrapText="1"/>
    </xf>
    <xf numFmtId="0" fontId="14" fillId="0" borderId="8" xfId="0" applyFont="1" applyBorder="1" applyAlignment="1">
      <alignment horizontal="center" vertical="top" wrapText="1"/>
    </xf>
    <xf numFmtId="0" fontId="14" fillId="0" borderId="34" xfId="0" applyFont="1" applyBorder="1" applyAlignment="1">
      <alignment horizontal="center" vertical="top" wrapText="1"/>
    </xf>
    <xf numFmtId="0" fontId="14" fillId="0" borderId="32" xfId="0" applyFont="1" applyBorder="1" applyAlignment="1">
      <alignment horizontal="center" vertical="top" wrapText="1"/>
    </xf>
    <xf numFmtId="0" fontId="14" fillId="0" borderId="35" xfId="0" applyFont="1" applyBorder="1" applyAlignment="1">
      <alignment horizontal="center" vertical="top" wrapText="1"/>
    </xf>
    <xf numFmtId="0" fontId="11" fillId="11" borderId="0" xfId="0" applyFont="1" applyFill="1" applyBorder="1" applyAlignment="1">
      <alignment horizontal="left"/>
    </xf>
    <xf numFmtId="0" fontId="9" fillId="11" borderId="0" xfId="0" applyFont="1" applyFill="1" applyBorder="1" applyAlignment="1">
      <alignment horizontal="left"/>
    </xf>
    <xf numFmtId="0" fontId="18" fillId="7" borderId="0" xfId="0" applyFont="1" applyFill="1" applyAlignment="1">
      <alignment horizontal="center" wrapText="1"/>
    </xf>
    <xf numFmtId="0" fontId="17" fillId="0" borderId="1" xfId="0" applyFont="1" applyBorder="1" applyAlignment="1">
      <alignment horizontal="center"/>
    </xf>
    <xf numFmtId="0" fontId="17" fillId="0" borderId="2" xfId="0" applyFont="1" applyBorder="1" applyAlignment="1">
      <alignment horizontal="center"/>
    </xf>
    <xf numFmtId="0" fontId="21" fillId="0" borderId="1" xfId="0" applyFont="1" applyFill="1" applyBorder="1" applyAlignment="1">
      <alignment horizontal="center"/>
    </xf>
    <xf numFmtId="0" fontId="21" fillId="0" borderId="2" xfId="0" applyFont="1" applyFill="1" applyBorder="1" applyAlignment="1">
      <alignment horizontal="center"/>
    </xf>
    <xf numFmtId="0" fontId="2" fillId="8" borderId="0" xfId="0" applyFont="1" applyFill="1" applyAlignment="1" applyProtection="1">
      <alignment horizontal="center"/>
    </xf>
    <xf numFmtId="0" fontId="2" fillId="8" borderId="8" xfId="0" applyFont="1" applyFill="1" applyBorder="1" applyAlignment="1" applyProtection="1">
      <alignment horizontal="center"/>
    </xf>
    <xf numFmtId="0" fontId="11" fillId="0" borderId="0" xfId="0" applyFont="1" applyFill="1" applyBorder="1" applyAlignment="1">
      <alignment horizontal="center"/>
    </xf>
    <xf numFmtId="0" fontId="0" fillId="0" borderId="0" xfId="0" applyFill="1"/>
    <xf numFmtId="0" fontId="12" fillId="0" borderId="0" xfId="0" applyFont="1" applyAlignment="1">
      <alignment horizontal="left" vertical="top" wrapText="1"/>
    </xf>
    <xf numFmtId="0" fontId="12" fillId="0" borderId="0" xfId="0" applyFont="1" applyAlignment="1">
      <alignment vertical="top"/>
    </xf>
    <xf numFmtId="0" fontId="12" fillId="0" borderId="0" xfId="0" applyFont="1" applyAlignment="1">
      <alignment vertical="top" wrapText="1"/>
    </xf>
    <xf numFmtId="0" fontId="22" fillId="0" borderId="0" xfId="2" applyFill="1" applyAlignment="1">
      <alignment horizontal="left"/>
    </xf>
  </cellXfs>
  <cellStyles count="3">
    <cellStyle name="Hyperlink" xfId="2" builtinId="8"/>
    <cellStyle name="Normal" xfId="0" builtinId="0"/>
    <cellStyle name="Percent" xfId="1" builtinId="5"/>
  </cellStyles>
  <dxfs count="13">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border>
        <left style="thin">
          <color rgb="FF9C0006"/>
        </left>
        <right style="thin">
          <color rgb="FF9C0006"/>
        </right>
        <top style="thin">
          <color rgb="FF9C0006"/>
        </top>
        <bottom style="thin">
          <color rgb="FF9C0006"/>
        </bottom>
      </border>
    </dxf>
    <dxf>
      <font>
        <strike val="0"/>
        <color auto="1"/>
      </font>
      <fill>
        <patternFill>
          <bgColor rgb="FFFF0000"/>
        </patternFill>
      </fill>
    </dxf>
    <dxf>
      <font>
        <color auto="1"/>
      </font>
      <fill>
        <patternFill>
          <bgColor rgb="FF92D050"/>
        </patternFill>
      </fill>
    </dxf>
  </dxfs>
  <tableStyles count="0" defaultTableStyle="TableStyleMedium2" defaultPivotStyle="PivotStyleLight16"/>
  <colors>
    <mruColors>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r>
              <a:rPr lang="en-US"/>
              <a:t>Total RSS Error of device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en-US"/>
        </a:p>
      </c:txPr>
    </c:title>
    <c:autoTitleDeleted val="0"/>
    <c:plotArea>
      <c:layout>
        <c:manualLayout>
          <c:layoutTarget val="inner"/>
          <c:xMode val="edge"/>
          <c:yMode val="edge"/>
          <c:x val="7.0649779764664772E-2"/>
          <c:y val="8.2516417821442672E-2"/>
          <c:w val="0.85306021590378611"/>
          <c:h val="0.75170933691624131"/>
        </c:manualLayout>
      </c:layout>
      <c:scatterChart>
        <c:scatterStyle val="lineMarker"/>
        <c:varyColors val="0"/>
        <c:ser>
          <c:idx val="0"/>
          <c:order val="0"/>
          <c:tx>
            <c:v>RSS Error at room temp</c:v>
          </c:tx>
          <c:spPr>
            <a:ln w="19050" cap="rnd">
              <a:solidFill>
                <a:schemeClr val="accent1"/>
              </a:solidFill>
              <a:round/>
            </a:ln>
            <a:effectLst/>
          </c:spPr>
          <c:marker>
            <c:symbol val="none"/>
          </c:marker>
          <c:xVal>
            <c:numRef>
              <c:f>'Error Tool'!$P$3:$P$502</c:f>
              <c:numCache>
                <c:formatCode>General</c:formatCode>
                <c:ptCount val="488"/>
                <c:pt idx="0">
                  <c:v>9.3799999999999994E-2</c:v>
                </c:pt>
                <c:pt idx="1">
                  <c:v>0.18759999999999999</c:v>
                </c:pt>
                <c:pt idx="2">
                  <c:v>0.28139999999999998</c:v>
                </c:pt>
                <c:pt idx="3">
                  <c:v>0.37519999999999998</c:v>
                </c:pt>
                <c:pt idx="4">
                  <c:v>0.46899999999999997</c:v>
                </c:pt>
                <c:pt idx="5">
                  <c:v>0.56279999999999997</c:v>
                </c:pt>
                <c:pt idx="6">
                  <c:v>0.65659999999999996</c:v>
                </c:pt>
                <c:pt idx="7">
                  <c:v>0.75039999999999996</c:v>
                </c:pt>
                <c:pt idx="8">
                  <c:v>0.84419999999999995</c:v>
                </c:pt>
                <c:pt idx="9">
                  <c:v>0.93799999999999994</c:v>
                </c:pt>
                <c:pt idx="10">
                  <c:v>1.0318000000000001</c:v>
                </c:pt>
                <c:pt idx="11">
                  <c:v>1.1255999999999999</c:v>
                </c:pt>
                <c:pt idx="12">
                  <c:v>1.2193999999999998</c:v>
                </c:pt>
                <c:pt idx="13">
                  <c:v>1.3131999999999997</c:v>
                </c:pt>
                <c:pt idx="14">
                  <c:v>1.4069999999999996</c:v>
                </c:pt>
                <c:pt idx="15">
                  <c:v>1.5007999999999995</c:v>
                </c:pt>
                <c:pt idx="16">
                  <c:v>1.5945999999999994</c:v>
                </c:pt>
                <c:pt idx="17">
                  <c:v>1.6883999999999992</c:v>
                </c:pt>
                <c:pt idx="18">
                  <c:v>1.7821999999999991</c:v>
                </c:pt>
                <c:pt idx="19">
                  <c:v>1.875999999999999</c:v>
                </c:pt>
                <c:pt idx="20">
                  <c:v>1.9697999999999989</c:v>
                </c:pt>
                <c:pt idx="21">
                  <c:v>2.0635999999999988</c:v>
                </c:pt>
                <c:pt idx="22">
                  <c:v>2.1573999999999987</c:v>
                </c:pt>
                <c:pt idx="23">
                  <c:v>2.2511999999999985</c:v>
                </c:pt>
                <c:pt idx="24">
                  <c:v>2.3449999999999984</c:v>
                </c:pt>
                <c:pt idx="25">
                  <c:v>2.4387999999999983</c:v>
                </c:pt>
                <c:pt idx="26">
                  <c:v>2.5325999999999982</c:v>
                </c:pt>
                <c:pt idx="27">
                  <c:v>2.6263999999999981</c:v>
                </c:pt>
                <c:pt idx="28">
                  <c:v>2.720199999999998</c:v>
                </c:pt>
                <c:pt idx="29">
                  <c:v>2.8139999999999978</c:v>
                </c:pt>
                <c:pt idx="30">
                  <c:v>2.9077999999999977</c:v>
                </c:pt>
                <c:pt idx="31">
                  <c:v>3.0015999999999976</c:v>
                </c:pt>
                <c:pt idx="32">
                  <c:v>3.0953999999999975</c:v>
                </c:pt>
                <c:pt idx="33">
                  <c:v>3.1891999999999974</c:v>
                </c:pt>
                <c:pt idx="34">
                  <c:v>4.2209999999999965</c:v>
                </c:pt>
                <c:pt idx="35">
                  <c:v>4.3147999999999964</c:v>
                </c:pt>
                <c:pt idx="36">
                  <c:v>4.5023999999999962</c:v>
                </c:pt>
                <c:pt idx="37">
                  <c:v>4.5961999999999961</c:v>
                </c:pt>
                <c:pt idx="38">
                  <c:v>4.6899999999999959</c:v>
                </c:pt>
                <c:pt idx="39">
                  <c:v>4.7837999999999958</c:v>
                </c:pt>
                <c:pt idx="40">
                  <c:v>4.9713999999999956</c:v>
                </c:pt>
                <c:pt idx="41">
                  <c:v>5.0651999999999955</c:v>
                </c:pt>
                <c:pt idx="42">
                  <c:v>5.1589999999999954</c:v>
                </c:pt>
                <c:pt idx="43">
                  <c:v>5.2527999999999953</c:v>
                </c:pt>
                <c:pt idx="44">
                  <c:v>5.3465999999999951</c:v>
                </c:pt>
                <c:pt idx="45">
                  <c:v>5.440399999999995</c:v>
                </c:pt>
                <c:pt idx="46">
                  <c:v>5.5341999999999949</c:v>
                </c:pt>
                <c:pt idx="47">
                  <c:v>5.6279999999999948</c:v>
                </c:pt>
                <c:pt idx="48">
                  <c:v>5.7217999999999947</c:v>
                </c:pt>
                <c:pt idx="49">
                  <c:v>5.8155999999999946</c:v>
                </c:pt>
                <c:pt idx="50">
                  <c:v>5.9093999999999944</c:v>
                </c:pt>
                <c:pt idx="51">
                  <c:v>6.0031999999999943</c:v>
                </c:pt>
                <c:pt idx="52">
                  <c:v>6.0969999999999942</c:v>
                </c:pt>
                <c:pt idx="53">
                  <c:v>6.1907999999999941</c:v>
                </c:pt>
                <c:pt idx="54">
                  <c:v>6.284599999999994</c:v>
                </c:pt>
                <c:pt idx="55">
                  <c:v>6.3783999999999939</c:v>
                </c:pt>
                <c:pt idx="56">
                  <c:v>6.4721999999999937</c:v>
                </c:pt>
                <c:pt idx="57">
                  <c:v>6.5659999999999936</c:v>
                </c:pt>
                <c:pt idx="58">
                  <c:v>6.6597999999999935</c:v>
                </c:pt>
                <c:pt idx="59">
                  <c:v>6.7535999999999934</c:v>
                </c:pt>
                <c:pt idx="60">
                  <c:v>6.8473999999999933</c:v>
                </c:pt>
                <c:pt idx="61">
                  <c:v>6.9411999999999932</c:v>
                </c:pt>
                <c:pt idx="62">
                  <c:v>7.034999999999993</c:v>
                </c:pt>
                <c:pt idx="63">
                  <c:v>7.1287999999999929</c:v>
                </c:pt>
                <c:pt idx="64">
                  <c:v>7.2225999999999928</c:v>
                </c:pt>
                <c:pt idx="65">
                  <c:v>7.3163999999999927</c:v>
                </c:pt>
                <c:pt idx="66">
                  <c:v>7.4101999999999926</c:v>
                </c:pt>
                <c:pt idx="67">
                  <c:v>7.5039999999999925</c:v>
                </c:pt>
                <c:pt idx="68">
                  <c:v>7.5977999999999923</c:v>
                </c:pt>
                <c:pt idx="69">
                  <c:v>7.6915999999999922</c:v>
                </c:pt>
                <c:pt idx="70">
                  <c:v>7.7853999999999921</c:v>
                </c:pt>
                <c:pt idx="71">
                  <c:v>7.879199999999992</c:v>
                </c:pt>
                <c:pt idx="72">
                  <c:v>7.9729999999999919</c:v>
                </c:pt>
                <c:pt idx="73">
                  <c:v>8.0667999999999918</c:v>
                </c:pt>
                <c:pt idx="74">
                  <c:v>8.1605999999999916</c:v>
                </c:pt>
                <c:pt idx="75">
                  <c:v>8.2543999999999915</c:v>
                </c:pt>
                <c:pt idx="76">
                  <c:v>8.3481999999999914</c:v>
                </c:pt>
                <c:pt idx="77">
                  <c:v>8.4419999999999913</c:v>
                </c:pt>
                <c:pt idx="78">
                  <c:v>8.5357999999999912</c:v>
                </c:pt>
                <c:pt idx="79">
                  <c:v>8.6295999999999911</c:v>
                </c:pt>
                <c:pt idx="80">
                  <c:v>8.7233999999999909</c:v>
                </c:pt>
                <c:pt idx="81">
                  <c:v>8.8171999999999908</c:v>
                </c:pt>
                <c:pt idx="82">
                  <c:v>8.9109999999999907</c:v>
                </c:pt>
                <c:pt idx="83">
                  <c:v>9.0047999999999906</c:v>
                </c:pt>
                <c:pt idx="84">
                  <c:v>9.0985999999999905</c:v>
                </c:pt>
                <c:pt idx="85">
                  <c:v>9.1923999999999904</c:v>
                </c:pt>
                <c:pt idx="86">
                  <c:v>9.2861999999999902</c:v>
                </c:pt>
                <c:pt idx="87">
                  <c:v>9.3799999999999901</c:v>
                </c:pt>
                <c:pt idx="88">
                  <c:v>9.47379999999999</c:v>
                </c:pt>
                <c:pt idx="89">
                  <c:v>9.5675999999999899</c:v>
                </c:pt>
                <c:pt idx="90">
                  <c:v>9.6613999999999898</c:v>
                </c:pt>
                <c:pt idx="91">
                  <c:v>9.7551999999999897</c:v>
                </c:pt>
                <c:pt idx="92">
                  <c:v>9.8489999999999895</c:v>
                </c:pt>
                <c:pt idx="93">
                  <c:v>9.9427999999999894</c:v>
                </c:pt>
                <c:pt idx="94">
                  <c:v>10.036599999999989</c:v>
                </c:pt>
                <c:pt idx="95">
                  <c:v>10.130399999999989</c:v>
                </c:pt>
                <c:pt idx="96">
                  <c:v>10.224199999999989</c:v>
                </c:pt>
                <c:pt idx="97">
                  <c:v>10.317999999999989</c:v>
                </c:pt>
                <c:pt idx="98">
                  <c:v>10.411799999999989</c:v>
                </c:pt>
                <c:pt idx="99">
                  <c:v>10.505599999999989</c:v>
                </c:pt>
                <c:pt idx="100">
                  <c:v>10.599399999999989</c:v>
                </c:pt>
                <c:pt idx="101">
                  <c:v>10.693199999999988</c:v>
                </c:pt>
                <c:pt idx="102">
                  <c:v>10.786999999999988</c:v>
                </c:pt>
                <c:pt idx="103">
                  <c:v>10.880799999999988</c:v>
                </c:pt>
                <c:pt idx="104">
                  <c:v>10.974599999999988</c:v>
                </c:pt>
                <c:pt idx="105">
                  <c:v>11.068399999999988</c:v>
                </c:pt>
                <c:pt idx="106">
                  <c:v>11.162199999999988</c:v>
                </c:pt>
                <c:pt idx="107">
                  <c:v>11.255999999999988</c:v>
                </c:pt>
                <c:pt idx="108">
                  <c:v>11.349799999999988</c:v>
                </c:pt>
                <c:pt idx="109">
                  <c:v>11.443599999999988</c:v>
                </c:pt>
                <c:pt idx="110">
                  <c:v>11.537399999999987</c:v>
                </c:pt>
                <c:pt idx="111">
                  <c:v>11.631199999999987</c:v>
                </c:pt>
                <c:pt idx="112">
                  <c:v>11.724999999999987</c:v>
                </c:pt>
                <c:pt idx="113">
                  <c:v>11.818799999999987</c:v>
                </c:pt>
                <c:pt idx="114">
                  <c:v>11.912599999999987</c:v>
                </c:pt>
                <c:pt idx="115">
                  <c:v>12.006399999999987</c:v>
                </c:pt>
                <c:pt idx="116">
                  <c:v>12.100199999999987</c:v>
                </c:pt>
                <c:pt idx="117">
                  <c:v>12.193999999999987</c:v>
                </c:pt>
                <c:pt idx="118">
                  <c:v>12.287799999999987</c:v>
                </c:pt>
                <c:pt idx="119">
                  <c:v>12.381599999999986</c:v>
                </c:pt>
                <c:pt idx="120">
                  <c:v>12.475399999999986</c:v>
                </c:pt>
                <c:pt idx="121">
                  <c:v>12.569199999999986</c:v>
                </c:pt>
                <c:pt idx="122">
                  <c:v>12.662999999999986</c:v>
                </c:pt>
                <c:pt idx="123">
                  <c:v>12.756799999999986</c:v>
                </c:pt>
                <c:pt idx="124">
                  <c:v>12.850599999999986</c:v>
                </c:pt>
                <c:pt idx="125">
                  <c:v>12.944399999999986</c:v>
                </c:pt>
                <c:pt idx="126">
                  <c:v>13.038199999999986</c:v>
                </c:pt>
                <c:pt idx="127">
                  <c:v>13.131999999999985</c:v>
                </c:pt>
                <c:pt idx="128">
                  <c:v>13.225799999999985</c:v>
                </c:pt>
                <c:pt idx="129">
                  <c:v>13.319599999999985</c:v>
                </c:pt>
                <c:pt idx="130">
                  <c:v>13.413399999999985</c:v>
                </c:pt>
                <c:pt idx="131">
                  <c:v>13.507199999999985</c:v>
                </c:pt>
                <c:pt idx="132">
                  <c:v>13.600999999999985</c:v>
                </c:pt>
                <c:pt idx="133">
                  <c:v>13.694799999999985</c:v>
                </c:pt>
                <c:pt idx="134">
                  <c:v>13.788599999999985</c:v>
                </c:pt>
                <c:pt idx="135">
                  <c:v>13.882399999999985</c:v>
                </c:pt>
                <c:pt idx="136">
                  <c:v>13.976199999999984</c:v>
                </c:pt>
                <c:pt idx="137">
                  <c:v>14.069999999999984</c:v>
                </c:pt>
                <c:pt idx="138">
                  <c:v>14.163799999999984</c:v>
                </c:pt>
                <c:pt idx="139">
                  <c:v>14.257599999999984</c:v>
                </c:pt>
                <c:pt idx="140">
                  <c:v>14.351399999999984</c:v>
                </c:pt>
                <c:pt idx="141">
                  <c:v>14.445199999999984</c:v>
                </c:pt>
                <c:pt idx="142">
                  <c:v>14.538999999999984</c:v>
                </c:pt>
                <c:pt idx="143">
                  <c:v>14.632799999999984</c:v>
                </c:pt>
                <c:pt idx="144">
                  <c:v>14.726599999999983</c:v>
                </c:pt>
                <c:pt idx="145">
                  <c:v>14.820399999999983</c:v>
                </c:pt>
                <c:pt idx="146">
                  <c:v>14.914199999999983</c:v>
                </c:pt>
                <c:pt idx="147">
                  <c:v>15.007999999999983</c:v>
                </c:pt>
                <c:pt idx="148">
                  <c:v>15.101799999999983</c:v>
                </c:pt>
                <c:pt idx="149">
                  <c:v>15.195599999999983</c:v>
                </c:pt>
                <c:pt idx="150">
                  <c:v>15.289399999999983</c:v>
                </c:pt>
                <c:pt idx="151">
                  <c:v>15.383199999999983</c:v>
                </c:pt>
                <c:pt idx="152">
                  <c:v>15.476999999999983</c:v>
                </c:pt>
                <c:pt idx="153">
                  <c:v>15.570799999999982</c:v>
                </c:pt>
                <c:pt idx="154">
                  <c:v>15.664599999999982</c:v>
                </c:pt>
                <c:pt idx="155">
                  <c:v>15.758399999999982</c:v>
                </c:pt>
                <c:pt idx="156">
                  <c:v>15.852199999999982</c:v>
                </c:pt>
                <c:pt idx="157">
                  <c:v>15.945999999999982</c:v>
                </c:pt>
                <c:pt idx="158">
                  <c:v>16.039799999999982</c:v>
                </c:pt>
                <c:pt idx="159">
                  <c:v>16.133599999999984</c:v>
                </c:pt>
                <c:pt idx="160">
                  <c:v>16.227399999999985</c:v>
                </c:pt>
                <c:pt idx="161">
                  <c:v>16.321199999999987</c:v>
                </c:pt>
                <c:pt idx="162">
                  <c:v>16.414999999999988</c:v>
                </c:pt>
                <c:pt idx="163">
                  <c:v>16.50879999999999</c:v>
                </c:pt>
                <c:pt idx="164">
                  <c:v>16.602599999999992</c:v>
                </c:pt>
                <c:pt idx="165">
                  <c:v>16.696399999999993</c:v>
                </c:pt>
                <c:pt idx="166">
                  <c:v>16.790199999999995</c:v>
                </c:pt>
                <c:pt idx="167">
                  <c:v>16.883999999999997</c:v>
                </c:pt>
                <c:pt idx="168">
                  <c:v>16.977799999999998</c:v>
                </c:pt>
                <c:pt idx="169">
                  <c:v>17.0716</c:v>
                </c:pt>
                <c:pt idx="170">
                  <c:v>17.165400000000002</c:v>
                </c:pt>
                <c:pt idx="171">
                  <c:v>17.259200000000003</c:v>
                </c:pt>
                <c:pt idx="172">
                  <c:v>17.353000000000005</c:v>
                </c:pt>
                <c:pt idx="173">
                  <c:v>17.446800000000007</c:v>
                </c:pt>
                <c:pt idx="174">
                  <c:v>17.540600000000008</c:v>
                </c:pt>
                <c:pt idx="175">
                  <c:v>17.63440000000001</c:v>
                </c:pt>
                <c:pt idx="176">
                  <c:v>17.728200000000012</c:v>
                </c:pt>
                <c:pt idx="177">
                  <c:v>17.822000000000013</c:v>
                </c:pt>
                <c:pt idx="178">
                  <c:v>17.915800000000015</c:v>
                </c:pt>
                <c:pt idx="179">
                  <c:v>18.009600000000017</c:v>
                </c:pt>
                <c:pt idx="180">
                  <c:v>18.103400000000018</c:v>
                </c:pt>
                <c:pt idx="181">
                  <c:v>18.19720000000002</c:v>
                </c:pt>
                <c:pt idx="182">
                  <c:v>18.291000000000022</c:v>
                </c:pt>
                <c:pt idx="183">
                  <c:v>18.384800000000023</c:v>
                </c:pt>
                <c:pt idx="184">
                  <c:v>18.478600000000025</c:v>
                </c:pt>
                <c:pt idx="185">
                  <c:v>18.572400000000027</c:v>
                </c:pt>
                <c:pt idx="186">
                  <c:v>18.666200000000028</c:v>
                </c:pt>
                <c:pt idx="187">
                  <c:v>18.76000000000003</c:v>
                </c:pt>
                <c:pt idx="188">
                  <c:v>18.853800000000032</c:v>
                </c:pt>
                <c:pt idx="189">
                  <c:v>18.947600000000033</c:v>
                </c:pt>
                <c:pt idx="190">
                  <c:v>19.041400000000035</c:v>
                </c:pt>
                <c:pt idx="191">
                  <c:v>19.135200000000037</c:v>
                </c:pt>
                <c:pt idx="192">
                  <c:v>19.229000000000038</c:v>
                </c:pt>
                <c:pt idx="193">
                  <c:v>19.32280000000004</c:v>
                </c:pt>
                <c:pt idx="194">
                  <c:v>19.416600000000042</c:v>
                </c:pt>
                <c:pt idx="195">
                  <c:v>19.510400000000043</c:v>
                </c:pt>
                <c:pt idx="196">
                  <c:v>19.604200000000045</c:v>
                </c:pt>
                <c:pt idx="197">
                  <c:v>19.698000000000047</c:v>
                </c:pt>
                <c:pt idx="198">
                  <c:v>19.791800000000048</c:v>
                </c:pt>
                <c:pt idx="199">
                  <c:v>19.88560000000005</c:v>
                </c:pt>
                <c:pt idx="200">
                  <c:v>19.979400000000052</c:v>
                </c:pt>
                <c:pt idx="201">
                  <c:v>20.073200000000053</c:v>
                </c:pt>
                <c:pt idx="202">
                  <c:v>20.167000000000055</c:v>
                </c:pt>
                <c:pt idx="203">
                  <c:v>20.260800000000057</c:v>
                </c:pt>
                <c:pt idx="204">
                  <c:v>20.354600000000058</c:v>
                </c:pt>
                <c:pt idx="205">
                  <c:v>20.44840000000006</c:v>
                </c:pt>
                <c:pt idx="206">
                  <c:v>20.542200000000062</c:v>
                </c:pt>
                <c:pt idx="207">
                  <c:v>20.636000000000063</c:v>
                </c:pt>
                <c:pt idx="208">
                  <c:v>20.729800000000065</c:v>
                </c:pt>
                <c:pt idx="209">
                  <c:v>20.823600000000067</c:v>
                </c:pt>
                <c:pt idx="210">
                  <c:v>20.917400000000068</c:v>
                </c:pt>
                <c:pt idx="211">
                  <c:v>21.01120000000007</c:v>
                </c:pt>
                <c:pt idx="212">
                  <c:v>21.105000000000071</c:v>
                </c:pt>
                <c:pt idx="213">
                  <c:v>21.198800000000073</c:v>
                </c:pt>
                <c:pt idx="214">
                  <c:v>21.292600000000075</c:v>
                </c:pt>
                <c:pt idx="215">
                  <c:v>21.386400000000076</c:v>
                </c:pt>
                <c:pt idx="216">
                  <c:v>21.480200000000078</c:v>
                </c:pt>
                <c:pt idx="217">
                  <c:v>21.57400000000008</c:v>
                </c:pt>
                <c:pt idx="218">
                  <c:v>21.667800000000081</c:v>
                </c:pt>
                <c:pt idx="219">
                  <c:v>21.761600000000083</c:v>
                </c:pt>
                <c:pt idx="220">
                  <c:v>21.855400000000085</c:v>
                </c:pt>
                <c:pt idx="221">
                  <c:v>21.949200000000086</c:v>
                </c:pt>
                <c:pt idx="222">
                  <c:v>22.043000000000088</c:v>
                </c:pt>
                <c:pt idx="223">
                  <c:v>22.13680000000009</c:v>
                </c:pt>
                <c:pt idx="224">
                  <c:v>22.230600000000091</c:v>
                </c:pt>
                <c:pt idx="225">
                  <c:v>22.324400000000093</c:v>
                </c:pt>
                <c:pt idx="226">
                  <c:v>22.418200000000095</c:v>
                </c:pt>
                <c:pt idx="227">
                  <c:v>22.512000000000096</c:v>
                </c:pt>
                <c:pt idx="228">
                  <c:v>22.605800000000098</c:v>
                </c:pt>
                <c:pt idx="229">
                  <c:v>22.6996000000001</c:v>
                </c:pt>
                <c:pt idx="230">
                  <c:v>22.793400000000101</c:v>
                </c:pt>
                <c:pt idx="231">
                  <c:v>22.887200000000103</c:v>
                </c:pt>
                <c:pt idx="232">
                  <c:v>22.981000000000105</c:v>
                </c:pt>
                <c:pt idx="233">
                  <c:v>23.074800000000106</c:v>
                </c:pt>
                <c:pt idx="234">
                  <c:v>23.168600000000108</c:v>
                </c:pt>
                <c:pt idx="235">
                  <c:v>23.26240000000011</c:v>
                </c:pt>
                <c:pt idx="236">
                  <c:v>23.356200000000111</c:v>
                </c:pt>
                <c:pt idx="237">
                  <c:v>23.450000000000113</c:v>
                </c:pt>
                <c:pt idx="238">
                  <c:v>23.543800000000115</c:v>
                </c:pt>
                <c:pt idx="239">
                  <c:v>23.637600000000116</c:v>
                </c:pt>
                <c:pt idx="240">
                  <c:v>23.731400000000118</c:v>
                </c:pt>
                <c:pt idx="241">
                  <c:v>23.82520000000012</c:v>
                </c:pt>
                <c:pt idx="242">
                  <c:v>23.919000000000121</c:v>
                </c:pt>
                <c:pt idx="243">
                  <c:v>24.012800000000123</c:v>
                </c:pt>
                <c:pt idx="244">
                  <c:v>24.106600000000125</c:v>
                </c:pt>
                <c:pt idx="245">
                  <c:v>24.200400000000126</c:v>
                </c:pt>
                <c:pt idx="246">
                  <c:v>24.294200000000128</c:v>
                </c:pt>
                <c:pt idx="247">
                  <c:v>24.38800000000013</c:v>
                </c:pt>
                <c:pt idx="248">
                  <c:v>24.481800000000131</c:v>
                </c:pt>
                <c:pt idx="249">
                  <c:v>24.575600000000133</c:v>
                </c:pt>
                <c:pt idx="250">
                  <c:v>24.669400000000135</c:v>
                </c:pt>
                <c:pt idx="251">
                  <c:v>24.763200000000136</c:v>
                </c:pt>
                <c:pt idx="252">
                  <c:v>24.857000000000138</c:v>
                </c:pt>
                <c:pt idx="253">
                  <c:v>24.95080000000014</c:v>
                </c:pt>
                <c:pt idx="254">
                  <c:v>25.044600000000141</c:v>
                </c:pt>
                <c:pt idx="255">
                  <c:v>25.138400000000143</c:v>
                </c:pt>
                <c:pt idx="256">
                  <c:v>25.232200000000145</c:v>
                </c:pt>
                <c:pt idx="257">
                  <c:v>25.326000000000146</c:v>
                </c:pt>
                <c:pt idx="258">
                  <c:v>25.419800000000148</c:v>
                </c:pt>
                <c:pt idx="259">
                  <c:v>25.513600000000149</c:v>
                </c:pt>
                <c:pt idx="260">
                  <c:v>25.607400000000151</c:v>
                </c:pt>
                <c:pt idx="261">
                  <c:v>25.701200000000153</c:v>
                </c:pt>
                <c:pt idx="262">
                  <c:v>25.795000000000154</c:v>
                </c:pt>
                <c:pt idx="263">
                  <c:v>25.888800000000156</c:v>
                </c:pt>
                <c:pt idx="264">
                  <c:v>25.982600000000158</c:v>
                </c:pt>
                <c:pt idx="265">
                  <c:v>26.076400000000159</c:v>
                </c:pt>
                <c:pt idx="266">
                  <c:v>26.170200000000161</c:v>
                </c:pt>
                <c:pt idx="267">
                  <c:v>26.264000000000163</c:v>
                </c:pt>
                <c:pt idx="268">
                  <c:v>26.357800000000164</c:v>
                </c:pt>
                <c:pt idx="269">
                  <c:v>26.451600000000166</c:v>
                </c:pt>
                <c:pt idx="270">
                  <c:v>26.545400000000168</c:v>
                </c:pt>
                <c:pt idx="271">
                  <c:v>26.639200000000169</c:v>
                </c:pt>
                <c:pt idx="272">
                  <c:v>26.733000000000171</c:v>
                </c:pt>
                <c:pt idx="273">
                  <c:v>26.826800000000173</c:v>
                </c:pt>
                <c:pt idx="274">
                  <c:v>26.920600000000174</c:v>
                </c:pt>
                <c:pt idx="275">
                  <c:v>27.014400000000176</c:v>
                </c:pt>
                <c:pt idx="276">
                  <c:v>27.108200000000178</c:v>
                </c:pt>
                <c:pt idx="277">
                  <c:v>27.202000000000179</c:v>
                </c:pt>
                <c:pt idx="278">
                  <c:v>27.295800000000181</c:v>
                </c:pt>
                <c:pt idx="279">
                  <c:v>27.389600000000183</c:v>
                </c:pt>
                <c:pt idx="280">
                  <c:v>27.483400000000184</c:v>
                </c:pt>
                <c:pt idx="281">
                  <c:v>27.577200000000186</c:v>
                </c:pt>
                <c:pt idx="282">
                  <c:v>27.671000000000188</c:v>
                </c:pt>
                <c:pt idx="283">
                  <c:v>27.764800000000189</c:v>
                </c:pt>
                <c:pt idx="284">
                  <c:v>27.858600000000191</c:v>
                </c:pt>
                <c:pt idx="285">
                  <c:v>27.952400000000193</c:v>
                </c:pt>
                <c:pt idx="286">
                  <c:v>28.046200000000194</c:v>
                </c:pt>
                <c:pt idx="287">
                  <c:v>28.140000000000196</c:v>
                </c:pt>
                <c:pt idx="288">
                  <c:v>28.233800000000198</c:v>
                </c:pt>
                <c:pt idx="289">
                  <c:v>28.327600000000199</c:v>
                </c:pt>
                <c:pt idx="290">
                  <c:v>28.421400000000201</c:v>
                </c:pt>
                <c:pt idx="291">
                  <c:v>28.515200000000203</c:v>
                </c:pt>
                <c:pt idx="292">
                  <c:v>28.609000000000204</c:v>
                </c:pt>
                <c:pt idx="293">
                  <c:v>28.702800000000206</c:v>
                </c:pt>
                <c:pt idx="294">
                  <c:v>28.796600000000208</c:v>
                </c:pt>
                <c:pt idx="295">
                  <c:v>28.890400000000209</c:v>
                </c:pt>
                <c:pt idx="296">
                  <c:v>28.984200000000211</c:v>
                </c:pt>
                <c:pt idx="297">
                  <c:v>29.078000000000213</c:v>
                </c:pt>
                <c:pt idx="298">
                  <c:v>29.171800000000214</c:v>
                </c:pt>
                <c:pt idx="299">
                  <c:v>29.265600000000216</c:v>
                </c:pt>
                <c:pt idx="300">
                  <c:v>29.359400000000218</c:v>
                </c:pt>
                <c:pt idx="301">
                  <c:v>29.453200000000219</c:v>
                </c:pt>
                <c:pt idx="302">
                  <c:v>29.547000000000221</c:v>
                </c:pt>
                <c:pt idx="303">
                  <c:v>29.640800000000223</c:v>
                </c:pt>
                <c:pt idx="304">
                  <c:v>29.734600000000224</c:v>
                </c:pt>
                <c:pt idx="305">
                  <c:v>29.828400000000226</c:v>
                </c:pt>
                <c:pt idx="306">
                  <c:v>29.922200000000228</c:v>
                </c:pt>
                <c:pt idx="307">
                  <c:v>30.016000000000229</c:v>
                </c:pt>
                <c:pt idx="308">
                  <c:v>30.109800000000231</c:v>
                </c:pt>
                <c:pt idx="309">
                  <c:v>30.203600000000232</c:v>
                </c:pt>
                <c:pt idx="310">
                  <c:v>30.297400000000234</c:v>
                </c:pt>
                <c:pt idx="311">
                  <c:v>30.391200000000236</c:v>
                </c:pt>
                <c:pt idx="312">
                  <c:v>30.485000000000237</c:v>
                </c:pt>
                <c:pt idx="313">
                  <c:v>30.578800000000239</c:v>
                </c:pt>
                <c:pt idx="314">
                  <c:v>30.672600000000241</c:v>
                </c:pt>
                <c:pt idx="315">
                  <c:v>30.766400000000242</c:v>
                </c:pt>
                <c:pt idx="316">
                  <c:v>30.860200000000244</c:v>
                </c:pt>
                <c:pt idx="317">
                  <c:v>30.954000000000246</c:v>
                </c:pt>
                <c:pt idx="318">
                  <c:v>31.047800000000247</c:v>
                </c:pt>
                <c:pt idx="319">
                  <c:v>31.141600000000249</c:v>
                </c:pt>
                <c:pt idx="320">
                  <c:v>31.235400000000251</c:v>
                </c:pt>
                <c:pt idx="321">
                  <c:v>31.329200000000252</c:v>
                </c:pt>
                <c:pt idx="322">
                  <c:v>31.423000000000254</c:v>
                </c:pt>
                <c:pt idx="323">
                  <c:v>31.516800000000256</c:v>
                </c:pt>
                <c:pt idx="324">
                  <c:v>31.610600000000257</c:v>
                </c:pt>
                <c:pt idx="325">
                  <c:v>31.704400000000259</c:v>
                </c:pt>
                <c:pt idx="326">
                  <c:v>31.798200000000261</c:v>
                </c:pt>
                <c:pt idx="327">
                  <c:v>31.892000000000262</c:v>
                </c:pt>
                <c:pt idx="328">
                  <c:v>31.985800000000264</c:v>
                </c:pt>
                <c:pt idx="329">
                  <c:v>32.079600000000262</c:v>
                </c:pt>
                <c:pt idx="330">
                  <c:v>32.173400000000264</c:v>
                </c:pt>
                <c:pt idx="331">
                  <c:v>32.267200000000265</c:v>
                </c:pt>
                <c:pt idx="332">
                  <c:v>32.361000000000267</c:v>
                </c:pt>
                <c:pt idx="333">
                  <c:v>32.454800000000269</c:v>
                </c:pt>
                <c:pt idx="334">
                  <c:v>32.54860000000027</c:v>
                </c:pt>
                <c:pt idx="335">
                  <c:v>32.642400000000272</c:v>
                </c:pt>
                <c:pt idx="336">
                  <c:v>32.736200000000274</c:v>
                </c:pt>
                <c:pt idx="337">
                  <c:v>32.830000000000275</c:v>
                </c:pt>
                <c:pt idx="338">
                  <c:v>32.923800000000277</c:v>
                </c:pt>
                <c:pt idx="339">
                  <c:v>33.017600000000279</c:v>
                </c:pt>
                <c:pt idx="340">
                  <c:v>33.11140000000028</c:v>
                </c:pt>
                <c:pt idx="341">
                  <c:v>33.205200000000282</c:v>
                </c:pt>
                <c:pt idx="342">
                  <c:v>33.299000000000284</c:v>
                </c:pt>
                <c:pt idx="343">
                  <c:v>33.392800000000285</c:v>
                </c:pt>
                <c:pt idx="344">
                  <c:v>33.486600000000287</c:v>
                </c:pt>
                <c:pt idx="345">
                  <c:v>33.580400000000289</c:v>
                </c:pt>
                <c:pt idx="346">
                  <c:v>33.67420000000029</c:v>
                </c:pt>
                <c:pt idx="347">
                  <c:v>33.768000000000292</c:v>
                </c:pt>
                <c:pt idx="348">
                  <c:v>33.861800000000294</c:v>
                </c:pt>
                <c:pt idx="349">
                  <c:v>33.955600000000295</c:v>
                </c:pt>
                <c:pt idx="350">
                  <c:v>34.049400000000297</c:v>
                </c:pt>
                <c:pt idx="351">
                  <c:v>34.143200000000299</c:v>
                </c:pt>
                <c:pt idx="352">
                  <c:v>34.2370000000003</c:v>
                </c:pt>
                <c:pt idx="353">
                  <c:v>34.330800000000302</c:v>
                </c:pt>
                <c:pt idx="354">
                  <c:v>34.424600000000304</c:v>
                </c:pt>
                <c:pt idx="355">
                  <c:v>34.518400000000305</c:v>
                </c:pt>
                <c:pt idx="356">
                  <c:v>34.612200000000307</c:v>
                </c:pt>
                <c:pt idx="357">
                  <c:v>34.706000000000309</c:v>
                </c:pt>
                <c:pt idx="358">
                  <c:v>34.79980000000031</c:v>
                </c:pt>
                <c:pt idx="359">
                  <c:v>34.893600000000312</c:v>
                </c:pt>
                <c:pt idx="360">
                  <c:v>34.987400000000314</c:v>
                </c:pt>
                <c:pt idx="361">
                  <c:v>35.081200000000315</c:v>
                </c:pt>
                <c:pt idx="362">
                  <c:v>35.175000000000317</c:v>
                </c:pt>
                <c:pt idx="363">
                  <c:v>35.268800000000319</c:v>
                </c:pt>
                <c:pt idx="364">
                  <c:v>35.36260000000032</c:v>
                </c:pt>
                <c:pt idx="365">
                  <c:v>35.456400000000322</c:v>
                </c:pt>
                <c:pt idx="366">
                  <c:v>35.550200000000324</c:v>
                </c:pt>
                <c:pt idx="367">
                  <c:v>35.644000000000325</c:v>
                </c:pt>
                <c:pt idx="368">
                  <c:v>35.737800000000327</c:v>
                </c:pt>
                <c:pt idx="369">
                  <c:v>35.831600000000329</c:v>
                </c:pt>
                <c:pt idx="370">
                  <c:v>35.92540000000033</c:v>
                </c:pt>
                <c:pt idx="371">
                  <c:v>36.019200000000332</c:v>
                </c:pt>
                <c:pt idx="372">
                  <c:v>36.113000000000334</c:v>
                </c:pt>
                <c:pt idx="373">
                  <c:v>36.206800000000335</c:v>
                </c:pt>
                <c:pt idx="374">
                  <c:v>36.300600000000337</c:v>
                </c:pt>
                <c:pt idx="375">
                  <c:v>36.394400000000338</c:v>
                </c:pt>
                <c:pt idx="376">
                  <c:v>36.48820000000034</c:v>
                </c:pt>
                <c:pt idx="377">
                  <c:v>36.582000000000342</c:v>
                </c:pt>
                <c:pt idx="378">
                  <c:v>36.675800000000343</c:v>
                </c:pt>
                <c:pt idx="379">
                  <c:v>36.769600000000345</c:v>
                </c:pt>
                <c:pt idx="380">
                  <c:v>36.863400000000347</c:v>
                </c:pt>
                <c:pt idx="381">
                  <c:v>36.957200000000348</c:v>
                </c:pt>
                <c:pt idx="382">
                  <c:v>37.05100000000035</c:v>
                </c:pt>
                <c:pt idx="383">
                  <c:v>37.144800000000352</c:v>
                </c:pt>
                <c:pt idx="384">
                  <c:v>37.238600000000353</c:v>
                </c:pt>
                <c:pt idx="385">
                  <c:v>37.332400000000355</c:v>
                </c:pt>
                <c:pt idx="386">
                  <c:v>37.426200000000357</c:v>
                </c:pt>
                <c:pt idx="387">
                  <c:v>37.520000000000358</c:v>
                </c:pt>
                <c:pt idx="388">
                  <c:v>37.61380000000036</c:v>
                </c:pt>
                <c:pt idx="389">
                  <c:v>37.707600000000362</c:v>
                </c:pt>
                <c:pt idx="390">
                  <c:v>37.801400000000363</c:v>
                </c:pt>
                <c:pt idx="391">
                  <c:v>37.895200000000365</c:v>
                </c:pt>
                <c:pt idx="392">
                  <c:v>37.989000000000367</c:v>
                </c:pt>
                <c:pt idx="393">
                  <c:v>38.082800000000368</c:v>
                </c:pt>
                <c:pt idx="394">
                  <c:v>38.17660000000037</c:v>
                </c:pt>
                <c:pt idx="395">
                  <c:v>38.270400000000372</c:v>
                </c:pt>
                <c:pt idx="396">
                  <c:v>38.364200000000373</c:v>
                </c:pt>
                <c:pt idx="397">
                  <c:v>38.458000000000375</c:v>
                </c:pt>
                <c:pt idx="398">
                  <c:v>38.551800000000377</c:v>
                </c:pt>
                <c:pt idx="399">
                  <c:v>38.645600000000378</c:v>
                </c:pt>
                <c:pt idx="400">
                  <c:v>38.73940000000038</c:v>
                </c:pt>
                <c:pt idx="401">
                  <c:v>38.833200000000382</c:v>
                </c:pt>
                <c:pt idx="402">
                  <c:v>38.927000000000383</c:v>
                </c:pt>
                <c:pt idx="403">
                  <c:v>39.020800000000385</c:v>
                </c:pt>
                <c:pt idx="404">
                  <c:v>39.114600000000387</c:v>
                </c:pt>
                <c:pt idx="405">
                  <c:v>39.208400000000388</c:v>
                </c:pt>
                <c:pt idx="406">
                  <c:v>39.30220000000039</c:v>
                </c:pt>
                <c:pt idx="407">
                  <c:v>39.396000000000392</c:v>
                </c:pt>
                <c:pt idx="408">
                  <c:v>39.489800000000393</c:v>
                </c:pt>
                <c:pt idx="409">
                  <c:v>39.583600000000395</c:v>
                </c:pt>
                <c:pt idx="410">
                  <c:v>39.677400000000397</c:v>
                </c:pt>
                <c:pt idx="411">
                  <c:v>39.771200000000398</c:v>
                </c:pt>
                <c:pt idx="412">
                  <c:v>39.8650000000004</c:v>
                </c:pt>
                <c:pt idx="413">
                  <c:v>39.958800000000402</c:v>
                </c:pt>
                <c:pt idx="414">
                  <c:v>40.052600000000403</c:v>
                </c:pt>
                <c:pt idx="415">
                  <c:v>40.146400000000405</c:v>
                </c:pt>
                <c:pt idx="416">
                  <c:v>40.240200000000407</c:v>
                </c:pt>
                <c:pt idx="417">
                  <c:v>40.334000000000408</c:v>
                </c:pt>
                <c:pt idx="418">
                  <c:v>40.42780000000041</c:v>
                </c:pt>
                <c:pt idx="419">
                  <c:v>40.521600000000412</c:v>
                </c:pt>
                <c:pt idx="420">
                  <c:v>40.615400000000413</c:v>
                </c:pt>
                <c:pt idx="421">
                  <c:v>40.709200000000415</c:v>
                </c:pt>
                <c:pt idx="422">
                  <c:v>40.803000000000416</c:v>
                </c:pt>
                <c:pt idx="423">
                  <c:v>40.896800000000418</c:v>
                </c:pt>
                <c:pt idx="424">
                  <c:v>40.99060000000042</c:v>
                </c:pt>
                <c:pt idx="425">
                  <c:v>41.084400000000421</c:v>
                </c:pt>
                <c:pt idx="426">
                  <c:v>41.178200000000423</c:v>
                </c:pt>
                <c:pt idx="427">
                  <c:v>41.272000000000425</c:v>
                </c:pt>
                <c:pt idx="428">
                  <c:v>41.365800000000426</c:v>
                </c:pt>
                <c:pt idx="429">
                  <c:v>41.459600000000428</c:v>
                </c:pt>
                <c:pt idx="430">
                  <c:v>41.55340000000043</c:v>
                </c:pt>
                <c:pt idx="431">
                  <c:v>41.647200000000431</c:v>
                </c:pt>
                <c:pt idx="432">
                  <c:v>41.741000000000433</c:v>
                </c:pt>
                <c:pt idx="433">
                  <c:v>41.834800000000435</c:v>
                </c:pt>
                <c:pt idx="434">
                  <c:v>41.928600000000436</c:v>
                </c:pt>
                <c:pt idx="435">
                  <c:v>42.022400000000438</c:v>
                </c:pt>
                <c:pt idx="436">
                  <c:v>42.11620000000044</c:v>
                </c:pt>
                <c:pt idx="437">
                  <c:v>42.210000000000441</c:v>
                </c:pt>
                <c:pt idx="438">
                  <c:v>42.303800000000443</c:v>
                </c:pt>
                <c:pt idx="439">
                  <c:v>42.397600000000445</c:v>
                </c:pt>
                <c:pt idx="440">
                  <c:v>42.491400000000446</c:v>
                </c:pt>
                <c:pt idx="441">
                  <c:v>42.585200000000448</c:v>
                </c:pt>
                <c:pt idx="442">
                  <c:v>42.67900000000045</c:v>
                </c:pt>
                <c:pt idx="443">
                  <c:v>42.772800000000451</c:v>
                </c:pt>
                <c:pt idx="444">
                  <c:v>42.866600000000453</c:v>
                </c:pt>
                <c:pt idx="445">
                  <c:v>42.960400000000455</c:v>
                </c:pt>
                <c:pt idx="446">
                  <c:v>43.054200000000456</c:v>
                </c:pt>
                <c:pt idx="447">
                  <c:v>43.148000000000458</c:v>
                </c:pt>
                <c:pt idx="448">
                  <c:v>43.24180000000046</c:v>
                </c:pt>
                <c:pt idx="449">
                  <c:v>43.335600000000461</c:v>
                </c:pt>
                <c:pt idx="450">
                  <c:v>43.429400000000463</c:v>
                </c:pt>
                <c:pt idx="451">
                  <c:v>43.523200000000465</c:v>
                </c:pt>
                <c:pt idx="452">
                  <c:v>43.617000000000466</c:v>
                </c:pt>
                <c:pt idx="453">
                  <c:v>43.710800000000468</c:v>
                </c:pt>
                <c:pt idx="454">
                  <c:v>43.80460000000047</c:v>
                </c:pt>
                <c:pt idx="455">
                  <c:v>43.898400000000471</c:v>
                </c:pt>
                <c:pt idx="456">
                  <c:v>43.992200000000473</c:v>
                </c:pt>
                <c:pt idx="457">
                  <c:v>44.086000000000475</c:v>
                </c:pt>
                <c:pt idx="458">
                  <c:v>44.179800000000476</c:v>
                </c:pt>
                <c:pt idx="459">
                  <c:v>44.273600000000478</c:v>
                </c:pt>
                <c:pt idx="460">
                  <c:v>44.36740000000048</c:v>
                </c:pt>
                <c:pt idx="461">
                  <c:v>44.461200000000481</c:v>
                </c:pt>
                <c:pt idx="462">
                  <c:v>44.555000000000483</c:v>
                </c:pt>
                <c:pt idx="463">
                  <c:v>44.648800000000485</c:v>
                </c:pt>
                <c:pt idx="464">
                  <c:v>44.742600000000486</c:v>
                </c:pt>
                <c:pt idx="465">
                  <c:v>44.836400000000488</c:v>
                </c:pt>
                <c:pt idx="466">
                  <c:v>44.93020000000049</c:v>
                </c:pt>
                <c:pt idx="467">
                  <c:v>45.024000000000491</c:v>
                </c:pt>
                <c:pt idx="468">
                  <c:v>45.117800000000493</c:v>
                </c:pt>
                <c:pt idx="469">
                  <c:v>45.211600000000495</c:v>
                </c:pt>
                <c:pt idx="470">
                  <c:v>45.305400000000496</c:v>
                </c:pt>
                <c:pt idx="471">
                  <c:v>45.399200000000498</c:v>
                </c:pt>
                <c:pt idx="472">
                  <c:v>45.493000000000499</c:v>
                </c:pt>
                <c:pt idx="473">
                  <c:v>45.586800000000501</c:v>
                </c:pt>
                <c:pt idx="474">
                  <c:v>45.680600000000503</c:v>
                </c:pt>
                <c:pt idx="475">
                  <c:v>45.774400000000504</c:v>
                </c:pt>
                <c:pt idx="476">
                  <c:v>45.868200000000506</c:v>
                </c:pt>
                <c:pt idx="477">
                  <c:v>45.962000000000508</c:v>
                </c:pt>
                <c:pt idx="478">
                  <c:v>46.055800000000509</c:v>
                </c:pt>
                <c:pt idx="479">
                  <c:v>46.149600000000511</c:v>
                </c:pt>
                <c:pt idx="480">
                  <c:v>46.243400000000513</c:v>
                </c:pt>
                <c:pt idx="481">
                  <c:v>46.337200000000514</c:v>
                </c:pt>
                <c:pt idx="482">
                  <c:v>46.431000000000516</c:v>
                </c:pt>
                <c:pt idx="483">
                  <c:v>46.524800000000518</c:v>
                </c:pt>
                <c:pt idx="484">
                  <c:v>46.618600000000519</c:v>
                </c:pt>
                <c:pt idx="485">
                  <c:v>46.712400000000521</c:v>
                </c:pt>
                <c:pt idx="486">
                  <c:v>46.806200000000523</c:v>
                </c:pt>
                <c:pt idx="487">
                  <c:v>46.900000000000524</c:v>
                </c:pt>
              </c:numCache>
            </c:numRef>
          </c:xVal>
          <c:yVal>
            <c:numRef>
              <c:f>'Error Tool'!$AB$3:$AB$502</c:f>
              <c:numCache>
                <c:formatCode>0.00%</c:formatCode>
                <c:ptCount val="488"/>
                <c:pt idx="0">
                  <c:v>1.1708094265468718</c:v>
                </c:pt>
                <c:pt idx="1">
                  <c:v>0.5854156030742208</c:v>
                </c:pt>
                <c:pt idx="2">
                  <c:v>0.39028916819470238</c:v>
                </c:pt>
                <c:pt idx="3">
                  <c:v>0.29272958012590466</c:v>
                </c:pt>
                <c:pt idx="4">
                  <c:v>0.2341967304033952</c:v>
                </c:pt>
                <c:pt idx="5">
                  <c:v>0.19517724944913067</c:v>
                </c:pt>
                <c:pt idx="6">
                  <c:v>0.16730826450981434</c:v>
                </c:pt>
                <c:pt idx="7">
                  <c:v>0.14640833914149873</c:v>
                </c:pt>
                <c:pt idx="8">
                  <c:v>0.13015445303779688</c:v>
                </c:pt>
                <c:pt idx="9">
                  <c:v>0.11715279396117766</c:v>
                </c:pt>
                <c:pt idx="10">
                  <c:v>0.10651639043901713</c:v>
                </c:pt>
                <c:pt idx="11">
                  <c:v>9.7653928111633287E-2</c:v>
                </c:pt>
                <c:pt idx="12">
                  <c:v>9.0156035458157924E-2</c:v>
                </c:pt>
                <c:pt idx="13">
                  <c:v>8.3730304211327836E-2</c:v>
                </c:pt>
                <c:pt idx="14">
                  <c:v>7.8162301606365919E-2</c:v>
                </c:pt>
                <c:pt idx="15">
                  <c:v>7.3291203036537939E-2</c:v>
                </c:pt>
                <c:pt idx="16">
                  <c:v>6.8994024947930263E-2</c:v>
                </c:pt>
                <c:pt idx="17">
                  <c:v>6.5175113435973556E-2</c:v>
                </c:pt>
                <c:pt idx="18">
                  <c:v>6.1758952232543095E-2</c:v>
                </c:pt>
                <c:pt idx="19">
                  <c:v>5.8685128296933446E-2</c:v>
                </c:pt>
                <c:pt idx="20">
                  <c:v>5.5904735809416642E-2</c:v>
                </c:pt>
                <c:pt idx="21">
                  <c:v>5.337776089383376E-2</c:v>
                </c:pt>
                <c:pt idx="22">
                  <c:v>5.1071148586471306E-2</c:v>
                </c:pt>
                <c:pt idx="23">
                  <c:v>4.8957353062721989E-2</c:v>
                </c:pt>
                <c:pt idx="24">
                  <c:v>4.7013235809350809E-2</c:v>
                </c:pt>
                <c:pt idx="25">
                  <c:v>4.5219218064702971E-2</c:v>
                </c:pt>
                <c:pt idx="26">
                  <c:v>4.3558621605535607E-2</c:v>
                </c:pt>
                <c:pt idx="27">
                  <c:v>4.2017150793817251E-2</c:v>
                </c:pt>
                <c:pt idx="28">
                  <c:v>4.0582481786261455E-2</c:v>
                </c:pt>
                <c:pt idx="29">
                  <c:v>3.9243933901956476E-2</c:v>
                </c:pt>
                <c:pt idx="30">
                  <c:v>3.799220459626295E-2</c:v>
                </c:pt>
                <c:pt idx="31">
                  <c:v>3.6819154127108324E-2</c:v>
                </c:pt>
                <c:pt idx="32">
                  <c:v>3.5717629372866593E-2</c:v>
                </c:pt>
                <c:pt idx="33">
                  <c:v>3.4681318741202824E-2</c:v>
                </c:pt>
                <c:pt idx="34">
                  <c:v>2.6342499232660601E-2</c:v>
                </c:pt>
                <c:pt idx="35">
                  <c:v>2.5784017423306195E-2</c:v>
                </c:pt>
                <c:pt idx="36">
                  <c:v>2.4737736451159058E-2</c:v>
                </c:pt>
                <c:pt idx="37">
                  <c:v>2.4247051313798985E-2</c:v>
                </c:pt>
                <c:pt idx="38">
                  <c:v>2.3776271476335528E-2</c:v>
                </c:pt>
                <c:pt idx="39">
                  <c:v>2.3324225552263201E-2</c:v>
                </c:pt>
                <c:pt idx="40">
                  <c:v>2.2472091890875359E-2</c:v>
                </c:pt>
                <c:pt idx="41">
                  <c:v>2.207007881824527E-2</c:v>
                </c:pt>
                <c:pt idx="42">
                  <c:v>2.1682934701886793E-2</c:v>
                </c:pt>
                <c:pt idx="43">
                  <c:v>2.1309862510293081E-2</c:v>
                </c:pt>
                <c:pt idx="44">
                  <c:v>2.095012113691189E-2</c:v>
                </c:pt>
                <c:pt idx="45">
                  <c:v>2.0603020579105891E-2</c:v>
                </c:pt>
                <c:pt idx="46">
                  <c:v>2.0267917607388952E-2</c:v>
                </c:pt>
                <c:pt idx="47">
                  <c:v>1.9944211867739533E-2</c:v>
                </c:pt>
                <c:pt idx="48">
                  <c:v>1.9631342367293733E-2</c:v>
                </c:pt>
                <c:pt idx="49">
                  <c:v>1.9328784300133212E-2</c:v>
                </c:pt>
                <c:pt idx="50">
                  <c:v>1.9036046175379639E-2</c:v>
                </c:pt>
                <c:pt idx="51">
                  <c:v>1.8752667214530835E-2</c:v>
                </c:pt>
                <c:pt idx="52">
                  <c:v>1.8478214989043337E-2</c:v>
                </c:pt>
                <c:pt idx="53">
                  <c:v>1.8212283272680711E-2</c:v>
                </c:pt>
                <c:pt idx="54">
                  <c:v>1.7954490086189351E-2</c:v>
                </c:pt>
                <c:pt idx="55">
                  <c:v>1.7704475914503286E-2</c:v>
                </c:pt>
                <c:pt idx="56">
                  <c:v>1.7461902078975088E-2</c:v>
                </c:pt>
                <c:pt idx="57">
                  <c:v>1.7226449249130263E-2</c:v>
                </c:pt>
                <c:pt idx="58">
                  <c:v>1.6997816080189146E-2</c:v>
                </c:pt>
                <c:pt idx="59">
                  <c:v>1.677571796412904E-2</c:v>
                </c:pt>
                <c:pt idx="60">
                  <c:v>1.6559885883399031E-2</c:v>
                </c:pt>
                <c:pt idx="61">
                  <c:v>1.6350065357577163E-2</c:v>
                </c:pt>
                <c:pt idx="62">
                  <c:v>1.6146015474295224E-2</c:v>
                </c:pt>
                <c:pt idx="63">
                  <c:v>1.5947507996669778E-2</c:v>
                </c:pt>
                <c:pt idx="64">
                  <c:v>1.5754326540284143E-2</c:v>
                </c:pt>
                <c:pt idx="65">
                  <c:v>1.55662658134797E-2</c:v>
                </c:pt>
                <c:pt idx="66">
                  <c:v>1.5383130915346693E-2</c:v>
                </c:pt>
                <c:pt idx="67">
                  <c:v>1.520473668636591E-2</c:v>
                </c:pt>
                <c:pt idx="68">
                  <c:v>1.5030907107151046E-2</c:v>
                </c:pt>
                <c:pt idx="69">
                  <c:v>1.4861474741185666E-2</c:v>
                </c:pt>
                <c:pt idx="70">
                  <c:v>1.4696280217844302E-2</c:v>
                </c:pt>
                <c:pt idx="71">
                  <c:v>1.4535171752340667E-2</c:v>
                </c:pt>
                <c:pt idx="72">
                  <c:v>1.4378004699561938E-2</c:v>
                </c:pt>
                <c:pt idx="73">
                  <c:v>1.4224641139030887E-2</c:v>
                </c:pt>
                <c:pt idx="74">
                  <c:v>1.4074949488491339E-2</c:v>
                </c:pt>
                <c:pt idx="75">
                  <c:v>1.3928804143840049E-2</c:v>
                </c:pt>
                <c:pt idx="76">
                  <c:v>1.3786085143332821E-2</c:v>
                </c:pt>
                <c:pt idx="77">
                  <c:v>1.3646677854176859E-2</c:v>
                </c:pt>
                <c:pt idx="78">
                  <c:v>1.3510472679787279E-2</c:v>
                </c:pt>
                <c:pt idx="79">
                  <c:v>1.337736478613555E-2</c:v>
                </c:pt>
                <c:pt idx="80">
                  <c:v>1.3247253845752774E-2</c:v>
                </c:pt>
                <c:pt idx="81">
                  <c:v>1.31200437980731E-2</c:v>
                </c:pt>
                <c:pt idx="82">
                  <c:v>1.2995642624913234E-2</c:v>
                </c:pt>
                <c:pt idx="83">
                  <c:v>1.2873962139984372E-2</c:v>
                </c:pt>
                <c:pt idx="84">
                  <c:v>1.2754917791423872E-2</c:v>
                </c:pt>
                <c:pt idx="85">
                  <c:v>1.2638428476416691E-2</c:v>
                </c:pt>
                <c:pt idx="86">
                  <c:v>1.2524416367051747E-2</c:v>
                </c:pt>
                <c:pt idx="87">
                  <c:v>1.2412806746626716E-2</c:v>
                </c:pt>
                <c:pt idx="88">
                  <c:v>1.2303527855677154E-2</c:v>
                </c:pt>
                <c:pt idx="89">
                  <c:v>1.2196510747062538E-2</c:v>
                </c:pt>
                <c:pt idx="90">
                  <c:v>1.2091689149493693E-2</c:v>
                </c:pt>
                <c:pt idx="91">
                  <c:v>1.1988999338933486E-2</c:v>
                </c:pt>
                <c:pt idx="92">
                  <c:v>1.1888380017345802E-2</c:v>
                </c:pt>
                <c:pt idx="93">
                  <c:v>1.1789772198307591E-2</c:v>
                </c:pt>
                <c:pt idx="94">
                  <c:v>1.1693119099034983E-2</c:v>
                </c:pt>
                <c:pt idx="95">
                  <c:v>1.1598366038407724E-2</c:v>
                </c:pt>
                <c:pt idx="96">
                  <c:v>1.1505460340606687E-2</c:v>
                </c:pt>
                <c:pt idx="97">
                  <c:v>1.1414351244007328E-2</c:v>
                </c:pt>
                <c:pt idx="98">
                  <c:v>1.1324989814997527E-2</c:v>
                </c:pt>
                <c:pt idx="99">
                  <c:v>1.1237328866412101E-2</c:v>
                </c:pt>
                <c:pt idx="100">
                  <c:v>1.1151322880297998E-2</c:v>
                </c:pt>
                <c:pt idx="101">
                  <c:v>1.106692793474416E-2</c:v>
                </c:pt>
                <c:pt idx="102">
                  <c:v>1.0984101634528754E-2</c:v>
                </c:pt>
                <c:pt idx="103">
                  <c:v>1.0902803045353304E-2</c:v>
                </c:pt>
                <c:pt idx="104">
                  <c:v>1.0822992631449171E-2</c:v>
                </c:pt>
                <c:pt idx="105">
                  <c:v>1.0744632196356319E-2</c:v>
                </c:pt>
                <c:pt idx="106">
                  <c:v>1.066768482668772E-2</c:v>
                </c:pt>
                <c:pt idx="107">
                  <c:v>1.0592114838705282E-2</c:v>
                </c:pt>
                <c:pt idx="108">
                  <c:v>1.0517887727544573E-2</c:v>
                </c:pt>
                <c:pt idx="109">
                  <c:v>1.0444970118936458E-2</c:v>
                </c:pt>
                <c:pt idx="110">
                  <c:v>1.0373329723283425E-2</c:v>
                </c:pt>
                <c:pt idx="111">
                  <c:v>1.0302935291957775E-2</c:v>
                </c:pt>
                <c:pt idx="112">
                  <c:v>1.0233756575697171E-2</c:v>
                </c:pt>
                <c:pt idx="113">
                  <c:v>1.0165764284981062E-2</c:v>
                </c:pt>
                <c:pt idx="114">
                  <c:v>1.0098930052278779E-2</c:v>
                </c:pt>
                <c:pt idx="115">
                  <c:v>1.0033226396066965E-2</c:v>
                </c:pt>
                <c:pt idx="116">
                  <c:v>9.9686266865202863E-3</c:v>
                </c:pt>
                <c:pt idx="117">
                  <c:v>9.9051051127853479E-3</c:v>
                </c:pt>
                <c:pt idx="118">
                  <c:v>9.8426366517532192E-3</c:v>
                </c:pt>
                <c:pt idx="119">
                  <c:v>9.7811970382510657E-3</c:v>
                </c:pt>
                <c:pt idx="120">
                  <c:v>9.7207627365782281E-3</c:v>
                </c:pt>
                <c:pt idx="121">
                  <c:v>9.6613109133164704E-3</c:v>
                </c:pt>
                <c:pt idx="122">
                  <c:v>9.6028194113483879E-3</c:v>
                </c:pt>
                <c:pt idx="123">
                  <c:v>9.545266725021713E-3</c:v>
                </c:pt>
                <c:pt idx="124">
                  <c:v>9.4886319764010355E-3</c:v>
                </c:pt>
                <c:pt idx="125">
                  <c:v>9.4328948925517381E-3</c:v>
                </c:pt>
                <c:pt idx="126">
                  <c:v>9.378035783804162E-3</c:v>
                </c:pt>
                <c:pt idx="127">
                  <c:v>9.324035522949017E-3</c:v>
                </c:pt>
                <c:pt idx="128">
                  <c:v>9.2708755253177785E-3</c:v>
                </c:pt>
                <c:pt idx="129">
                  <c:v>9.2185377297044346E-3</c:v>
                </c:pt>
                <c:pt idx="130">
                  <c:v>9.1670045800874445E-3</c:v>
                </c:pt>
                <c:pt idx="131">
                  <c:v>9.1162590081129476E-3</c:v>
                </c:pt>
                <c:pt idx="132">
                  <c:v>9.0662844163025089E-3</c:v>
                </c:pt>
                <c:pt idx="133">
                  <c:v>9.0170646619506748E-3</c:v>
                </c:pt>
                <c:pt idx="134">
                  <c:v>8.9685840416794237E-3</c:v>
                </c:pt>
                <c:pt idx="135">
                  <c:v>8.9208272766185294E-3</c:v>
                </c:pt>
                <c:pt idx="136">
                  <c:v>8.8737794981823791E-3</c:v>
                </c:pt>
                <c:pt idx="137">
                  <c:v>8.8274262344153961E-3</c:v>
                </c:pt>
                <c:pt idx="138">
                  <c:v>8.7817533968797701E-3</c:v>
                </c:pt>
                <c:pt idx="139">
                  <c:v>8.7367472680604432E-3</c:v>
                </c:pt>
                <c:pt idx="140">
                  <c:v>8.6923944892637658E-3</c:v>
                </c:pt>
                <c:pt idx="141">
                  <c:v>8.6486820489873103E-3</c:v>
                </c:pt>
                <c:pt idx="142">
                  <c:v>8.6055972717396095E-3</c:v>
                </c:pt>
                <c:pt idx="143">
                  <c:v>8.5631278072896191E-3</c:v>
                </c:pt>
                <c:pt idx="144">
                  <c:v>8.5212616203267418E-3</c:v>
                </c:pt>
                <c:pt idx="145">
                  <c:v>8.4799869805132246E-3</c:v>
                </c:pt>
                <c:pt idx="146">
                  <c:v>8.4392924529116658E-3</c:v>
                </c:pt>
                <c:pt idx="147">
                  <c:v>8.3991668887711916E-3</c:v>
                </c:pt>
                <c:pt idx="148">
                  <c:v>8.3595994166567583E-3</c:v>
                </c:pt>
                <c:pt idx="149">
                  <c:v>8.3205794339066899E-3</c:v>
                </c:pt>
                <c:pt idx="150">
                  <c:v>8.2820965984044346E-3</c:v>
                </c:pt>
                <c:pt idx="151">
                  <c:v>8.2441408206510459E-3</c:v>
                </c:pt>
                <c:pt idx="152">
                  <c:v>8.2067022561256916E-3</c:v>
                </c:pt>
                <c:pt idx="153">
                  <c:v>8.1697712979220214E-3</c:v>
                </c:pt>
                <c:pt idx="154">
                  <c:v>8.1333385696488337E-3</c:v>
                </c:pt>
                <c:pt idx="155">
                  <c:v>8.0973949185840326E-3</c:v>
                </c:pt>
                <c:pt idx="156">
                  <c:v>8.0619314090713927E-3</c:v>
                </c:pt>
                <c:pt idx="157">
                  <c:v>8.0269393161501047E-3</c:v>
                </c:pt>
                <c:pt idx="158">
                  <c:v>7.9924101194076107E-3</c:v>
                </c:pt>
                <c:pt idx="159">
                  <c:v>7.9583354970466334E-3</c:v>
                </c:pt>
                <c:pt idx="160">
                  <c:v>7.9247073201577142E-3</c:v>
                </c:pt>
                <c:pt idx="161">
                  <c:v>7.8915176471890149E-3</c:v>
                </c:pt>
                <c:pt idx="162">
                  <c:v>7.8587587186054828E-3</c:v>
                </c:pt>
                <c:pt idx="163">
                  <c:v>7.8264229517298559E-3</c:v>
                </c:pt>
                <c:pt idx="164">
                  <c:v>7.7945029357583294E-3</c:v>
                </c:pt>
                <c:pt idx="165">
                  <c:v>7.7629914269439597E-3</c:v>
                </c:pt>
                <c:pt idx="166">
                  <c:v>7.7318813439413532E-3</c:v>
                </c:pt>
                <c:pt idx="167">
                  <c:v>7.7011657633062414E-3</c:v>
                </c:pt>
                <c:pt idx="168">
                  <c:v>7.6708379151440749E-3</c:v>
                </c:pt>
                <c:pt idx="169">
                  <c:v>7.640891178901813E-3</c:v>
                </c:pt>
                <c:pt idx="170">
                  <c:v>7.6113190792974827E-3</c:v>
                </c:pt>
                <c:pt idx="171">
                  <c:v>7.582115282382269E-3</c:v>
                </c:pt>
                <c:pt idx="172">
                  <c:v>7.5532735917300817E-3</c:v>
                </c:pt>
                <c:pt idx="173">
                  <c:v>7.524787944749858E-3</c:v>
                </c:pt>
                <c:pt idx="174">
                  <c:v>7.4966524091159689E-3</c:v>
                </c:pt>
                <c:pt idx="175">
                  <c:v>7.468861179312343E-3</c:v>
                </c:pt>
                <c:pt idx="176">
                  <c:v>7.4414085732861139E-3</c:v>
                </c:pt>
                <c:pt idx="177">
                  <c:v>7.4142890292067309E-3</c:v>
                </c:pt>
                <c:pt idx="178">
                  <c:v>7.3874971023266921E-3</c:v>
                </c:pt>
                <c:pt idx="179">
                  <c:v>7.3610274619401875E-3</c:v>
                </c:pt>
                <c:pt idx="180">
                  <c:v>7.3348748884360989E-3</c:v>
                </c:pt>
                <c:pt idx="181">
                  <c:v>7.3090342704419664E-3</c:v>
                </c:pt>
                <c:pt idx="182">
                  <c:v>7.2835006020556432E-3</c:v>
                </c:pt>
                <c:pt idx="183">
                  <c:v>7.2582689801615171E-3</c:v>
                </c:pt>
                <c:pt idx="184">
                  <c:v>7.2333346018282948E-3</c:v>
                </c:pt>
                <c:pt idx="185">
                  <c:v>7.2086927617854707E-3</c:v>
                </c:pt>
                <c:pt idx="186">
                  <c:v>7.1843388499757002E-3</c:v>
                </c:pt>
                <c:pt idx="187">
                  <c:v>7.1602683491804441E-3</c:v>
                </c:pt>
                <c:pt idx="188">
                  <c:v>7.1364768327163144E-3</c:v>
                </c:pt>
                <c:pt idx="189">
                  <c:v>7.1129599621996831E-3</c:v>
                </c:pt>
                <c:pt idx="190">
                  <c:v>7.0897134853772107E-3</c:v>
                </c:pt>
                <c:pt idx="191">
                  <c:v>7.0667332340200017E-3</c:v>
                </c:pt>
                <c:pt idx="192">
                  <c:v>7.0440151218792643E-3</c:v>
                </c:pt>
                <c:pt idx="193">
                  <c:v>7.0215551427013426E-3</c:v>
                </c:pt>
                <c:pt idx="194">
                  <c:v>6.9993493683001449E-3</c:v>
                </c:pt>
                <c:pt idx="195">
                  <c:v>6.9773939466850152E-3</c:v>
                </c:pt>
                <c:pt idx="196">
                  <c:v>6.9556851002422152E-3</c:v>
                </c:pt>
                <c:pt idx="197">
                  <c:v>6.9342191239682152E-3</c:v>
                </c:pt>
                <c:pt idx="198">
                  <c:v>6.9129923837530846E-3</c:v>
                </c:pt>
                <c:pt idx="199">
                  <c:v>6.8920013147123257E-3</c:v>
                </c:pt>
                <c:pt idx="200">
                  <c:v>6.8712424195655616E-3</c:v>
                </c:pt>
                <c:pt idx="201">
                  <c:v>6.8507122670605535E-3</c:v>
                </c:pt>
                <c:pt idx="202">
                  <c:v>6.830407490441062E-3</c:v>
                </c:pt>
                <c:pt idx="203">
                  <c:v>6.8103247859571409E-3</c:v>
                </c:pt>
                <c:pt idx="204">
                  <c:v>6.7904609114164986E-3</c:v>
                </c:pt>
                <c:pt idx="205">
                  <c:v>6.7708126847755958E-3</c:v>
                </c:pt>
                <c:pt idx="206">
                  <c:v>6.7513769827692392E-3</c:v>
                </c:pt>
                <c:pt idx="207">
                  <c:v>6.7321507395774098E-3</c:v>
                </c:pt>
                <c:pt idx="208">
                  <c:v>6.7131309455281916E-3</c:v>
                </c:pt>
                <c:pt idx="209">
                  <c:v>6.6943146458356122E-3</c:v>
                </c:pt>
                <c:pt idx="210">
                  <c:v>6.6756989393713636E-3</c:v>
                </c:pt>
                <c:pt idx="211">
                  <c:v>6.6572809774692867E-3</c:v>
                </c:pt>
                <c:pt idx="212">
                  <c:v>6.6390579627616398E-3</c:v>
                </c:pt>
                <c:pt idx="213">
                  <c:v>6.6210271480461515E-3</c:v>
                </c:pt>
                <c:pt idx="214">
                  <c:v>6.6031858351829221E-3</c:v>
                </c:pt>
                <c:pt idx="215">
                  <c:v>6.5855313740202405E-3</c:v>
                </c:pt>
                <c:pt idx="216">
                  <c:v>6.5680611613484581E-3</c:v>
                </c:pt>
                <c:pt idx="217">
                  <c:v>6.550772639881043E-3</c:v>
                </c:pt>
                <c:pt idx="218">
                  <c:v>6.5336632972620183E-3</c:v>
                </c:pt>
                <c:pt idx="219">
                  <c:v>6.5167306650989543E-3</c:v>
                </c:pt>
                <c:pt idx="220">
                  <c:v>6.4999723180207952E-3</c:v>
                </c:pt>
                <c:pt idx="221">
                  <c:v>6.4833858727597346E-3</c:v>
                </c:pt>
                <c:pt idx="222">
                  <c:v>6.4669689872564546E-3</c:v>
                </c:pt>
                <c:pt idx="223">
                  <c:v>6.4507193597880185E-3</c:v>
                </c:pt>
                <c:pt idx="224">
                  <c:v>6.4346347281177673E-3</c:v>
                </c:pt>
                <c:pt idx="225">
                  <c:v>6.4187128686665528E-3</c:v>
                </c:pt>
                <c:pt idx="226">
                  <c:v>6.4029515957047039E-3</c:v>
                </c:pt>
                <c:pt idx="227">
                  <c:v>6.3873487605641118E-3</c:v>
                </c:pt>
                <c:pt idx="228">
                  <c:v>6.3719022508698514E-3</c:v>
                </c:pt>
                <c:pt idx="229">
                  <c:v>6.3566099897907789E-3</c:v>
                </c:pt>
                <c:pt idx="230">
                  <c:v>6.341469935308563E-3</c:v>
                </c:pt>
                <c:pt idx="231">
                  <c:v>6.3264800795046067E-3</c:v>
                </c:pt>
                <c:pt idx="232">
                  <c:v>6.3116384478643728E-3</c:v>
                </c:pt>
                <c:pt idx="233">
                  <c:v>6.2969430985986043E-3</c:v>
                </c:pt>
                <c:pt idx="234">
                  <c:v>6.2823921219809569E-3</c:v>
                </c:pt>
                <c:pt idx="235">
                  <c:v>6.2679836397016072E-3</c:v>
                </c:pt>
                <c:pt idx="236">
                  <c:v>6.2537158042363494E-3</c:v>
                </c:pt>
                <c:pt idx="237">
                  <c:v>6.2395867982307941E-3</c:v>
                </c:pt>
                <c:pt idx="238">
                  <c:v>6.2255948338992041E-3</c:v>
                </c:pt>
                <c:pt idx="239">
                  <c:v>6.2117381524375986E-3</c:v>
                </c:pt>
                <c:pt idx="240">
                  <c:v>6.1980150234507052E-3</c:v>
                </c:pt>
                <c:pt idx="241">
                  <c:v>6.1844237443924076E-3</c:v>
                </c:pt>
                <c:pt idx="242">
                  <c:v>6.170962640019274E-3</c:v>
                </c:pt>
                <c:pt idx="243">
                  <c:v>6.1576300618568728E-3</c:v>
                </c:pt>
                <c:pt idx="244">
                  <c:v>6.1444243876784656E-3</c:v>
                </c:pt>
                <c:pt idx="245">
                  <c:v>6.1313440209957923E-3</c:v>
                </c:pt>
                <c:pt idx="246">
                  <c:v>6.1183873905615834E-3</c:v>
                </c:pt>
                <c:pt idx="247">
                  <c:v>6.1055529498835201E-3</c:v>
                </c:pt>
                <c:pt idx="248">
                  <c:v>6.0928391767493045E-3</c:v>
                </c:pt>
                <c:pt idx="249">
                  <c:v>6.0802445727625703E-3</c:v>
                </c:pt>
                <c:pt idx="250">
                  <c:v>6.0677676628893267E-3</c:v>
                </c:pt>
                <c:pt idx="251">
                  <c:v>6.0554069950146698E-3</c:v>
                </c:pt>
                <c:pt idx="252">
                  <c:v>6.0431611395094856E-3</c:v>
                </c:pt>
                <c:pt idx="253">
                  <c:v>6.0310286888068847E-3</c:v>
                </c:pt>
                <c:pt idx="254">
                  <c:v>6.0190082569881124E-3</c:v>
                </c:pt>
                <c:pt idx="255">
                  <c:v>6.0070984793776875E-3</c:v>
                </c:pt>
                <c:pt idx="256">
                  <c:v>5.9952980121475413E-3</c:v>
                </c:pt>
                <c:pt idx="257">
                  <c:v>5.9836055319298989E-3</c:v>
                </c:pt>
                <c:pt idx="258">
                  <c:v>5.9720197354387128E-3</c:v>
                </c:pt>
                <c:pt idx="259">
                  <c:v>5.9605393390993926E-3</c:v>
                </c:pt>
                <c:pt idx="260">
                  <c:v>5.949163078686653E-3</c:v>
                </c:pt>
                <c:pt idx="261">
                  <c:v>5.9378897089702497E-3</c:v>
                </c:pt>
                <c:pt idx="262">
                  <c:v>5.9267180033684081E-3</c:v>
                </c:pt>
                <c:pt idx="263">
                  <c:v>5.9156467536087632E-3</c:v>
                </c:pt>
                <c:pt idx="264">
                  <c:v>5.9046747693966076E-3</c:v>
                </c:pt>
                <c:pt idx="265">
                  <c:v>5.8938008780902648E-3</c:v>
                </c:pt>
                <c:pt idx="266">
                  <c:v>5.8830239243834207E-3</c:v>
                </c:pt>
                <c:pt idx="267">
                  <c:v>5.8723427699942325E-3</c:v>
                </c:pt>
                <c:pt idx="268">
                  <c:v>5.8617562933610421E-3</c:v>
                </c:pt>
                <c:pt idx="269">
                  <c:v>5.8512633893445425E-3</c:v>
                </c:pt>
                <c:pt idx="270">
                  <c:v>5.8408629689362347E-3</c:v>
                </c:pt>
                <c:pt idx="271">
                  <c:v>5.8305539589730048E-3</c:v>
                </c:pt>
                <c:pt idx="272">
                  <c:v>5.8203353018577075E-3</c:v>
                </c:pt>
                <c:pt idx="273">
                  <c:v>5.8102059552855604E-3</c:v>
                </c:pt>
                <c:pt idx="274">
                  <c:v>5.800164891976262E-3</c:v>
                </c:pt>
                <c:pt idx="275">
                  <c:v>5.790211099411649E-3</c:v>
                </c:pt>
                <c:pt idx="276">
                  <c:v>5.7803435795787872E-3</c:v>
                </c:pt>
                <c:pt idx="277">
                  <c:v>5.7705613487183532E-3</c:v>
                </c:pt>
                <c:pt idx="278">
                  <c:v>5.7608634370781885E-3</c:v>
                </c:pt>
                <c:pt idx="279">
                  <c:v>5.75124888867189E-3</c:v>
                </c:pt>
                <c:pt idx="280">
                  <c:v>5.7417167610423333E-3</c:v>
                </c:pt>
                <c:pt idx="281">
                  <c:v>5.7322661250299991E-3</c:v>
                </c:pt>
                <c:pt idx="282">
                  <c:v>5.7228960645459952E-3</c:v>
                </c:pt>
                <c:pt idx="283">
                  <c:v>5.7136056763496595E-3</c:v>
                </c:pt>
                <c:pt idx="284">
                  <c:v>5.7043940698306463E-3</c:v>
                </c:pt>
                <c:pt idx="285">
                  <c:v>5.6952603667953785E-3</c:v>
                </c:pt>
                <c:pt idx="286">
                  <c:v>5.6862037012577705E-3</c:v>
                </c:pt>
                <c:pt idx="287">
                  <c:v>5.6772232192341225E-3</c:v>
                </c:pt>
                <c:pt idx="288">
                  <c:v>5.6683180785420907E-3</c:v>
                </c:pt>
                <c:pt idx="289">
                  <c:v>5.6594874486036355E-3</c:v>
                </c:pt>
                <c:pt idx="290">
                  <c:v>5.6507305102518621E-3</c:v>
                </c:pt>
                <c:pt idx="291">
                  <c:v>5.6420464555416551E-3</c:v>
                </c:pt>
                <c:pt idx="292">
                  <c:v>5.6334344875640322E-3</c:v>
                </c:pt>
                <c:pt idx="293">
                  <c:v>5.6248938202641237E-3</c:v>
                </c:pt>
                <c:pt idx="294">
                  <c:v>5.6164236782626983E-3</c:v>
                </c:pt>
                <c:pt idx="295">
                  <c:v>5.6080232966811572E-3</c:v>
                </c:pt>
                <c:pt idx="296">
                  <c:v>5.5996919209699118E-3</c:v>
                </c:pt>
                <c:pt idx="297">
                  <c:v>5.5914288067400808E-3</c:v>
                </c:pt>
                <c:pt idx="298">
                  <c:v>5.5832332195984175E-3</c:v>
                </c:pt>
                <c:pt idx="299">
                  <c:v>5.5751044349854053E-3</c:v>
                </c:pt>
                <c:pt idx="300">
                  <c:v>5.5670417380164535E-3</c:v>
                </c:pt>
                <c:pt idx="301">
                  <c:v>5.5590444233261111E-3</c:v>
                </c:pt>
                <c:pt idx="302">
                  <c:v>5.5511117949152491E-3</c:v>
                </c:pt>
                <c:pt idx="303">
                  <c:v>5.5432431660011284E-3</c:v>
                </c:pt>
                <c:pt idx="304">
                  <c:v>5.535437858870308E-3</c:v>
                </c:pt>
                <c:pt idx="305">
                  <c:v>5.5276952047343128E-3</c:v>
                </c:pt>
                <c:pt idx="306">
                  <c:v>5.5200145435880211E-3</c:v>
                </c:pt>
                <c:pt idx="307">
                  <c:v>5.5123952240706906E-3</c:v>
                </c:pt>
                <c:pt idx="308">
                  <c:v>5.5048366033295824E-3</c:v>
                </c:pt>
                <c:pt idx="309">
                  <c:v>5.4973380468861261E-3</c:v>
                </c:pt>
                <c:pt idx="310">
                  <c:v>5.489898928504551E-3</c:v>
                </c:pt>
                <c:pt idx="311">
                  <c:v>5.4825186300629667E-3</c:v>
                </c:pt>
                <c:pt idx="312">
                  <c:v>5.4751965414268008E-3</c:v>
                </c:pt>
                <c:pt idx="313">
                  <c:v>5.4679320603245752E-3</c:v>
                </c:pt>
                <c:pt idx="314">
                  <c:v>5.460724592225949E-3</c:v>
                </c:pt>
                <c:pt idx="315">
                  <c:v>5.4535735502220014E-3</c:v>
                </c:pt>
                <c:pt idx="316">
                  <c:v>5.4464783549076782E-3</c:v>
                </c:pt>
                <c:pt idx="317">
                  <c:v>5.4394384342663906E-3</c:v>
                </c:pt>
                <c:pt idx="318">
                  <c:v>5.4324532235566917E-3</c:v>
                </c:pt>
                <c:pt idx="319">
                  <c:v>5.4255221652010034E-3</c:v>
                </c:pt>
                <c:pt idx="320">
                  <c:v>5.4186447086763479E-3</c:v>
                </c:pt>
                <c:pt idx="321">
                  <c:v>5.4118203104070355E-3</c:v>
                </c:pt>
                <c:pt idx="322">
                  <c:v>5.4050484336592812E-3</c:v>
                </c:pt>
                <c:pt idx="323">
                  <c:v>5.3983285484376928E-3</c:v>
                </c:pt>
                <c:pt idx="324">
                  <c:v>5.391660131383611E-3</c:v>
                </c:pt>
                <c:pt idx="325">
                  <c:v>5.3850426656752446E-3</c:v>
                </c:pt>
                <c:pt idx="326">
                  <c:v>5.3784756409295791E-3</c:v>
                </c:pt>
                <c:pt idx="327">
                  <c:v>5.3719585531060137E-3</c:v>
                </c:pt>
                <c:pt idx="328">
                  <c:v>5.3654909044116936E-3</c:v>
                </c:pt>
                <c:pt idx="329">
                  <c:v>5.3590722032085068E-3</c:v>
                </c:pt>
                <c:pt idx="330">
                  <c:v>5.3527019639217016E-3</c:v>
                </c:pt>
                <c:pt idx="331">
                  <c:v>5.346379706950107E-3</c:v>
                </c:pt>
                <c:pt idx="332">
                  <c:v>5.3401049585779089E-3</c:v>
                </c:pt>
                <c:pt idx="333">
                  <c:v>5.3338772508879605E-3</c:v>
                </c:pt>
                <c:pt idx="334">
                  <c:v>5.3276961216765914E-3</c:v>
                </c:pt>
                <c:pt idx="335">
                  <c:v>5.3215611143698893E-3</c:v>
                </c:pt>
                <c:pt idx="336">
                  <c:v>5.3154717779414174E-3</c:v>
                </c:pt>
                <c:pt idx="337">
                  <c:v>5.3094276668313525E-3</c:v>
                </c:pt>
                <c:pt idx="338">
                  <c:v>5.3034283408669941E-3</c:v>
                </c:pt>
                <c:pt idx="339">
                  <c:v>5.2974733651846495E-3</c:v>
                </c:pt>
                <c:pt idx="340">
                  <c:v>5.2915623101528284E-3</c:v>
                </c:pt>
                <c:pt idx="341">
                  <c:v>5.2856947512967588E-3</c:v>
                </c:pt>
                <c:pt idx="342">
                  <c:v>5.2798702692241654E-3</c:v>
                </c:pt>
                <c:pt idx="343">
                  <c:v>5.2740884495523169E-3</c:v>
                </c:pt>
                <c:pt idx="344">
                  <c:v>5.268348882836291E-3</c:v>
                </c:pt>
                <c:pt idx="345">
                  <c:v>5.2626511644984506E-3</c:v>
                </c:pt>
                <c:pt idx="346">
                  <c:v>5.2569948947590942E-3</c:v>
                </c:pt>
                <c:pt idx="347">
                  <c:v>5.2513796785682776E-3</c:v>
                </c:pt>
                <c:pt idx="348">
                  <c:v>5.2458051255387592E-3</c:v>
                </c:pt>
                <c:pt idx="349">
                  <c:v>5.24027084988007E-3</c:v>
                </c:pt>
                <c:pt idx="350">
                  <c:v>5.2347764703336661E-3</c:v>
                </c:pt>
                <c:pt idx="351">
                  <c:v>5.229321610109164E-3</c:v>
                </c:pt>
                <c:pt idx="352">
                  <c:v>5.2239058968216248E-3</c:v>
                </c:pt>
                <c:pt idx="353">
                  <c:v>5.2185289624298624E-3</c:v>
                </c:pt>
                <c:pt idx="354">
                  <c:v>5.2131904431757777E-3</c:v>
                </c:pt>
                <c:pt idx="355">
                  <c:v>5.2078899795246743E-3</c:v>
                </c:pt>
                <c:pt idx="356">
                  <c:v>5.2026272161065524E-3</c:v>
                </c:pt>
                <c:pt idx="357">
                  <c:v>5.197401801658362E-3</c:v>
                </c:pt>
                <c:pt idx="358">
                  <c:v>5.1922133889671877E-3</c:v>
                </c:pt>
                <c:pt idx="359">
                  <c:v>5.1870616348143614E-3</c:v>
                </c:pt>
                <c:pt idx="360">
                  <c:v>5.1819461999204688E-3</c:v>
                </c:pt>
                <c:pt idx="361">
                  <c:v>5.1768667488912542E-3</c:v>
                </c:pt>
                <c:pt idx="362">
                  <c:v>5.1718229501643842E-3</c:v>
                </c:pt>
                <c:pt idx="363">
                  <c:v>5.1668144759570746E-3</c:v>
                </c:pt>
                <c:pt idx="364">
                  <c:v>5.1618410022145449E-3</c:v>
                </c:pt>
                <c:pt idx="365">
                  <c:v>5.1569022085593075E-3</c:v>
                </c:pt>
                <c:pt idx="366">
                  <c:v>5.1519977782412529E-3</c:v>
                </c:pt>
                <c:pt idx="367">
                  <c:v>5.1471273980885366E-3</c:v>
                </c:pt>
                <c:pt idx="368">
                  <c:v>5.1422907584592397E-3</c:v>
                </c:pt>
                <c:pt idx="369">
                  <c:v>5.1374875531937942E-3</c:v>
                </c:pt>
                <c:pt idx="370">
                  <c:v>5.1327174795681588E-3</c:v>
                </c:pt>
                <c:pt idx="371">
                  <c:v>5.1279802382477296E-3</c:v>
                </c:pt>
                <c:pt idx="372">
                  <c:v>5.1232755332419767E-3</c:v>
                </c:pt>
                <c:pt idx="373">
                  <c:v>5.1186030718597892E-3</c:v>
                </c:pt>
                <c:pt idx="374">
                  <c:v>5.1139625646655163E-3</c:v>
                </c:pt>
                <c:pt idx="375">
                  <c:v>5.1093537254356964E-3</c:v>
                </c:pt>
                <c:pt idx="376">
                  <c:v>5.1047762711164584E-3</c:v>
                </c:pt>
                <c:pt idx="377">
                  <c:v>5.1002299217815742E-3</c:v>
                </c:pt>
                <c:pt idx="378">
                  <c:v>5.0957144005911777E-3</c:v>
                </c:pt>
                <c:pt idx="379">
                  <c:v>5.0912294337511037E-3</c:v>
                </c:pt>
                <c:pt idx="380">
                  <c:v>5.0867747504728614E-3</c:v>
                </c:pt>
                <c:pt idx="381">
                  <c:v>5.0823500829342214E-3</c:v>
                </c:pt>
                <c:pt idx="382">
                  <c:v>5.0779551662404054E-3</c:v>
                </c:pt>
                <c:pt idx="383">
                  <c:v>5.0735897383858714E-3</c:v>
                </c:pt>
                <c:pt idx="384">
                  <c:v>5.0692535402166779E-3</c:v>
                </c:pt>
                <c:pt idx="385">
                  <c:v>5.0649463153934222E-3</c:v>
                </c:pt>
                <c:pt idx="386">
                  <c:v>5.0606678103547447E-3</c:v>
                </c:pt>
                <c:pt idx="387">
                  <c:v>5.0564177742813809E-3</c:v>
                </c:pt>
                <c:pt idx="388">
                  <c:v>5.0521959590607603E-3</c:v>
                </c:pt>
                <c:pt idx="389">
                  <c:v>5.0480021192521336E-3</c:v>
                </c:pt>
                <c:pt idx="390">
                  <c:v>5.0438360120522354E-3</c:v>
                </c:pt>
                <c:pt idx="391">
                  <c:v>5.0396973972614469E-3</c:v>
                </c:pt>
                <c:pt idx="392">
                  <c:v>5.0355860372504786E-3</c:v>
                </c:pt>
                <c:pt idx="393">
                  <c:v>5.0315016969275424E-3</c:v>
                </c:pt>
                <c:pt idx="394">
                  <c:v>5.0274441437060191E-3</c:v>
                </c:pt>
                <c:pt idx="395">
                  <c:v>5.0234131474725992E-3</c:v>
                </c:pt>
                <c:pt idx="396">
                  <c:v>5.0194084805559053E-3</c:v>
                </c:pt>
                <c:pt idx="397">
                  <c:v>5.0154299176955724E-3</c:v>
                </c:pt>
                <c:pt idx="398">
                  <c:v>5.0114772360117825E-3</c:v>
                </c:pt>
                <c:pt idx="399">
                  <c:v>5.0075502149752619E-3</c:v>
                </c:pt>
                <c:pt idx="400">
                  <c:v>5.0036486363777043E-3</c:v>
                </c:pt>
                <c:pt idx="401">
                  <c:v>4.9997722843026348E-3</c:v>
                </c:pt>
                <c:pt idx="402">
                  <c:v>4.9959209450966997E-3</c:v>
                </c:pt>
                <c:pt idx="403">
                  <c:v>4.9920944073413766E-3</c:v>
                </c:pt>
                <c:pt idx="404">
                  <c:v>4.9882924618250965E-3</c:v>
                </c:pt>
                <c:pt idx="405">
                  <c:v>4.9845149015157698E-3</c:v>
                </c:pt>
                <c:pt idx="406">
                  <c:v>4.9807615215337123E-3</c:v>
                </c:pt>
                <c:pt idx="407">
                  <c:v>4.9770321191249627E-3</c:v>
                </c:pt>
                <c:pt idx="408">
                  <c:v>4.9733264936349855E-3</c:v>
                </c:pt>
                <c:pt idx="409">
                  <c:v>4.9696444464827584E-3</c:v>
                </c:pt>
                <c:pt idx="410">
                  <c:v>4.9659857811352208E-3</c:v>
                </c:pt>
                <c:pt idx="411">
                  <c:v>4.9623503030820984E-3</c:v>
                </c:pt>
                <c:pt idx="412">
                  <c:v>4.9587378198110901E-3</c:v>
                </c:pt>
                <c:pt idx="413">
                  <c:v>4.9551481407834001E-3</c:v>
                </c:pt>
                <c:pt idx="414">
                  <c:v>4.9515810774096282E-3</c:v>
                </c:pt>
                <c:pt idx="415">
                  <c:v>4.948036443025999E-3</c:v>
                </c:pt>
                <c:pt idx="416">
                  <c:v>4.9445140528709261E-3</c:v>
                </c:pt>
                <c:pt idx="417">
                  <c:v>4.9410137240619191E-3</c:v>
                </c:pt>
                <c:pt idx="418">
                  <c:v>4.9375352755728014E-3</c:v>
                </c:pt>
                <c:pt idx="419">
                  <c:v>4.9340785282112644E-3</c:v>
                </c:pt>
                <c:pt idx="420">
                  <c:v>4.93064330459673E-3</c:v>
                </c:pt>
                <c:pt idx="421">
                  <c:v>4.9272294291385233E-3</c:v>
                </c:pt>
                <c:pt idx="422">
                  <c:v>4.9238367280143589E-3</c:v>
                </c:pt>
                <c:pt idx="423">
                  <c:v>4.9204650291491177E-3</c:v>
                </c:pt>
                <c:pt idx="424">
                  <c:v>4.9171141621939312E-3</c:v>
                </c:pt>
                <c:pt idx="425">
                  <c:v>4.9137839585055489E-3</c:v>
                </c:pt>
                <c:pt idx="426">
                  <c:v>4.9104742511259982E-3</c:v>
                </c:pt>
                <c:pt idx="427">
                  <c:v>4.9071848747625222E-3</c:v>
                </c:pt>
                <c:pt idx="428">
                  <c:v>4.9039156657677977E-3</c:v>
                </c:pt>
                <c:pt idx="429">
                  <c:v>4.9006664621204284E-3</c:v>
                </c:pt>
                <c:pt idx="430">
                  <c:v>4.8974371034057051E-3</c:v>
                </c:pt>
                <c:pt idx="431">
                  <c:v>4.8942274307966311E-3</c:v>
                </c:pt>
                <c:pt idx="432">
                  <c:v>4.8910372870352072E-3</c:v>
                </c:pt>
                <c:pt idx="433">
                  <c:v>4.8878665164139752E-3</c:v>
                </c:pt>
                <c:pt idx="434">
                  <c:v>4.8847149647578154E-3</c:v>
                </c:pt>
                <c:pt idx="435">
                  <c:v>4.8815824794059878E-3</c:v>
                </c:pt>
                <c:pt idx="436">
                  <c:v>4.8784689091944233E-3</c:v>
                </c:pt>
                <c:pt idx="437">
                  <c:v>4.8753741044382523E-3</c:v>
                </c:pt>
                <c:pt idx="438">
                  <c:v>4.8722979169145723E-3</c:v>
                </c:pt>
                <c:pt idx="439">
                  <c:v>4.8692401998454487E-3</c:v>
                </c:pt>
                <c:pt idx="440">
                  <c:v>4.866200807881145E-3</c:v>
                </c:pt>
                <c:pt idx="441">
                  <c:v>4.8631795970835792E-3</c:v>
                </c:pt>
                <c:pt idx="442">
                  <c:v>4.8601764249100038E-3</c:v>
                </c:pt>
                <c:pt idx="443">
                  <c:v>4.8571911501969055E-3</c:v>
                </c:pt>
                <c:pt idx="444">
                  <c:v>4.8542236331441191E-3</c:v>
                </c:pt>
                <c:pt idx="445">
                  <c:v>4.8512737352991555E-3</c:v>
                </c:pt>
                <c:pt idx="446">
                  <c:v>4.8483413195417411E-3</c:v>
                </c:pt>
                <c:pt idx="447">
                  <c:v>4.845426250068556E-3</c:v>
                </c:pt>
                <c:pt idx="448">
                  <c:v>4.8425283923781868E-3</c:v>
                </c:pt>
                <c:pt idx="449">
                  <c:v>4.8396476132562694E-3</c:v>
                </c:pt>
                <c:pt idx="450">
                  <c:v>4.8367837807608343E-3</c:v>
                </c:pt>
                <c:pt idx="451">
                  <c:v>4.8339367642078416E-3</c:v>
                </c:pt>
                <c:pt idx="452">
                  <c:v>4.8311064341569126E-3</c:v>
                </c:pt>
                <c:pt idx="453">
                  <c:v>4.8282926623972443E-3</c:v>
                </c:pt>
                <c:pt idx="454">
                  <c:v>4.825495321933714E-3</c:v>
                </c:pt>
                <c:pt idx="455">
                  <c:v>4.822714286973161E-3</c:v>
                </c:pt>
                <c:pt idx="456">
                  <c:v>4.8199494329108517E-3</c:v>
                </c:pt>
                <c:pt idx="457">
                  <c:v>4.8172006363171246E-3</c:v>
                </c:pt>
                <c:pt idx="458">
                  <c:v>4.8144677749242006E-3</c:v>
                </c:pt>
                <c:pt idx="459">
                  <c:v>4.8117507276131738E-3</c:v>
                </c:pt>
                <c:pt idx="460">
                  <c:v>4.8090493744011699E-3</c:v>
                </c:pt>
                <c:pt idx="461">
                  <c:v>4.8063635964286687E-3</c:v>
                </c:pt>
                <c:pt idx="462">
                  <c:v>4.8036932759469905E-3</c:v>
                </c:pt>
                <c:pt idx="463">
                  <c:v>4.8010382963059482E-3</c:v>
                </c:pt>
                <c:pt idx="464">
                  <c:v>4.7983985419416588E-3</c:v>
                </c:pt>
                <c:pt idx="465">
                  <c:v>4.795773898364504E-3</c:v>
                </c:pt>
                <c:pt idx="466">
                  <c:v>4.7931642521472596E-3</c:v>
                </c:pt>
                <c:pt idx="467">
                  <c:v>4.7905694909133609E-3</c:v>
                </c:pt>
                <c:pt idx="468">
                  <c:v>4.787989503325334E-3</c:v>
                </c:pt>
                <c:pt idx="469">
                  <c:v>4.7854241790733654E-3</c:v>
                </c:pt>
                <c:pt idx="470">
                  <c:v>4.782873408864019E-3</c:v>
                </c:pt>
                <c:pt idx="471">
                  <c:v>4.7803370844091012E-3</c:v>
                </c:pt>
                <c:pt idx="472">
                  <c:v>4.7778150984146622E-3</c:v>
                </c:pt>
                <c:pt idx="473">
                  <c:v>4.7753073445701401E-3</c:v>
                </c:pt>
                <c:pt idx="474">
                  <c:v>4.7728137175376429E-3</c:v>
                </c:pt>
                <c:pt idx="475">
                  <c:v>4.7703341129413648E-3</c:v>
                </c:pt>
                <c:pt idx="476">
                  <c:v>4.7678684273571355E-3</c:v>
                </c:pt>
                <c:pt idx="477">
                  <c:v>4.7654165583021039E-3</c:v>
                </c:pt>
                <c:pt idx="478">
                  <c:v>4.7629784042245498E-3</c:v>
                </c:pt>
                <c:pt idx="479">
                  <c:v>4.7605538644938227E-3</c:v>
                </c:pt>
                <c:pt idx="480">
                  <c:v>4.7581428393904095E-3</c:v>
                </c:pt>
                <c:pt idx="481">
                  <c:v>4.7557452300961232E-3</c:v>
                </c:pt>
                <c:pt idx="482">
                  <c:v>4.7533609386844174E-3</c:v>
                </c:pt>
                <c:pt idx="483">
                  <c:v>4.7509898681108208E-3</c:v>
                </c:pt>
                <c:pt idx="484">
                  <c:v>4.7486319222034886E-3</c:v>
                </c:pt>
                <c:pt idx="485">
                  <c:v>4.7462870056538724E-3</c:v>
                </c:pt>
                <c:pt idx="486">
                  <c:v>4.743955024007508E-3</c:v>
                </c:pt>
                <c:pt idx="487">
                  <c:v>4.7416358836549159E-3</c:v>
                </c:pt>
              </c:numCache>
            </c:numRef>
          </c:yVal>
          <c:smooth val="0"/>
          <c:extLst>
            <c:ext xmlns:c16="http://schemas.microsoft.com/office/drawing/2014/chart" uri="{C3380CC4-5D6E-409C-BE32-E72D297353CC}">
              <c16:uniqueId val="{00000000-474A-4EF2-8014-C45D81FDD4D0}"/>
            </c:ext>
          </c:extLst>
        </c:ser>
        <c:ser>
          <c:idx val="1"/>
          <c:order val="1"/>
          <c:tx>
            <c:v>RSS Error over temp</c:v>
          </c:tx>
          <c:spPr>
            <a:ln w="19050" cap="rnd">
              <a:solidFill>
                <a:schemeClr val="accent2"/>
              </a:solidFill>
              <a:round/>
            </a:ln>
            <a:effectLst/>
          </c:spPr>
          <c:marker>
            <c:symbol val="none"/>
          </c:marker>
          <c:xVal>
            <c:numRef>
              <c:f>'Error Tool'!$P$3:$P$502</c:f>
              <c:numCache>
                <c:formatCode>General</c:formatCode>
                <c:ptCount val="488"/>
                <c:pt idx="0">
                  <c:v>9.3799999999999994E-2</c:v>
                </c:pt>
                <c:pt idx="1">
                  <c:v>0.18759999999999999</c:v>
                </c:pt>
                <c:pt idx="2">
                  <c:v>0.28139999999999998</c:v>
                </c:pt>
                <c:pt idx="3">
                  <c:v>0.37519999999999998</c:v>
                </c:pt>
                <c:pt idx="4">
                  <c:v>0.46899999999999997</c:v>
                </c:pt>
                <c:pt idx="5">
                  <c:v>0.56279999999999997</c:v>
                </c:pt>
                <c:pt idx="6">
                  <c:v>0.65659999999999996</c:v>
                </c:pt>
                <c:pt idx="7">
                  <c:v>0.75039999999999996</c:v>
                </c:pt>
                <c:pt idx="8">
                  <c:v>0.84419999999999995</c:v>
                </c:pt>
                <c:pt idx="9">
                  <c:v>0.93799999999999994</c:v>
                </c:pt>
                <c:pt idx="10">
                  <c:v>1.0318000000000001</c:v>
                </c:pt>
                <c:pt idx="11">
                  <c:v>1.1255999999999999</c:v>
                </c:pt>
                <c:pt idx="12">
                  <c:v>1.2193999999999998</c:v>
                </c:pt>
                <c:pt idx="13">
                  <c:v>1.3131999999999997</c:v>
                </c:pt>
                <c:pt idx="14">
                  <c:v>1.4069999999999996</c:v>
                </c:pt>
                <c:pt idx="15">
                  <c:v>1.5007999999999995</c:v>
                </c:pt>
                <c:pt idx="16">
                  <c:v>1.5945999999999994</c:v>
                </c:pt>
                <c:pt idx="17">
                  <c:v>1.6883999999999992</c:v>
                </c:pt>
                <c:pt idx="18">
                  <c:v>1.7821999999999991</c:v>
                </c:pt>
                <c:pt idx="19">
                  <c:v>1.875999999999999</c:v>
                </c:pt>
                <c:pt idx="20">
                  <c:v>1.9697999999999989</c:v>
                </c:pt>
                <c:pt idx="21">
                  <c:v>2.0635999999999988</c:v>
                </c:pt>
                <c:pt idx="22">
                  <c:v>2.1573999999999987</c:v>
                </c:pt>
                <c:pt idx="23">
                  <c:v>2.2511999999999985</c:v>
                </c:pt>
                <c:pt idx="24">
                  <c:v>2.3449999999999984</c:v>
                </c:pt>
                <c:pt idx="25">
                  <c:v>2.4387999999999983</c:v>
                </c:pt>
                <c:pt idx="26">
                  <c:v>2.5325999999999982</c:v>
                </c:pt>
                <c:pt idx="27">
                  <c:v>2.6263999999999981</c:v>
                </c:pt>
                <c:pt idx="28">
                  <c:v>2.720199999999998</c:v>
                </c:pt>
                <c:pt idx="29">
                  <c:v>2.8139999999999978</c:v>
                </c:pt>
                <c:pt idx="30">
                  <c:v>2.9077999999999977</c:v>
                </c:pt>
                <c:pt idx="31">
                  <c:v>3.0015999999999976</c:v>
                </c:pt>
                <c:pt idx="32">
                  <c:v>3.0953999999999975</c:v>
                </c:pt>
                <c:pt idx="33">
                  <c:v>3.1891999999999974</c:v>
                </c:pt>
                <c:pt idx="34">
                  <c:v>4.2209999999999965</c:v>
                </c:pt>
                <c:pt idx="35">
                  <c:v>4.3147999999999964</c:v>
                </c:pt>
                <c:pt idx="36">
                  <c:v>4.5023999999999962</c:v>
                </c:pt>
                <c:pt idx="37">
                  <c:v>4.5961999999999961</c:v>
                </c:pt>
                <c:pt idx="38">
                  <c:v>4.6899999999999959</c:v>
                </c:pt>
                <c:pt idx="39">
                  <c:v>4.7837999999999958</c:v>
                </c:pt>
                <c:pt idx="40">
                  <c:v>4.9713999999999956</c:v>
                </c:pt>
                <c:pt idx="41">
                  <c:v>5.0651999999999955</c:v>
                </c:pt>
                <c:pt idx="42">
                  <c:v>5.1589999999999954</c:v>
                </c:pt>
                <c:pt idx="43">
                  <c:v>5.2527999999999953</c:v>
                </c:pt>
                <c:pt idx="44">
                  <c:v>5.3465999999999951</c:v>
                </c:pt>
                <c:pt idx="45">
                  <c:v>5.440399999999995</c:v>
                </c:pt>
                <c:pt idx="46">
                  <c:v>5.5341999999999949</c:v>
                </c:pt>
                <c:pt idx="47">
                  <c:v>5.6279999999999948</c:v>
                </c:pt>
                <c:pt idx="48">
                  <c:v>5.7217999999999947</c:v>
                </c:pt>
                <c:pt idx="49">
                  <c:v>5.8155999999999946</c:v>
                </c:pt>
                <c:pt idx="50">
                  <c:v>5.9093999999999944</c:v>
                </c:pt>
                <c:pt idx="51">
                  <c:v>6.0031999999999943</c:v>
                </c:pt>
                <c:pt idx="52">
                  <c:v>6.0969999999999942</c:v>
                </c:pt>
                <c:pt idx="53">
                  <c:v>6.1907999999999941</c:v>
                </c:pt>
                <c:pt idx="54">
                  <c:v>6.284599999999994</c:v>
                </c:pt>
                <c:pt idx="55">
                  <c:v>6.3783999999999939</c:v>
                </c:pt>
                <c:pt idx="56">
                  <c:v>6.4721999999999937</c:v>
                </c:pt>
                <c:pt idx="57">
                  <c:v>6.5659999999999936</c:v>
                </c:pt>
                <c:pt idx="58">
                  <c:v>6.6597999999999935</c:v>
                </c:pt>
                <c:pt idx="59">
                  <c:v>6.7535999999999934</c:v>
                </c:pt>
                <c:pt idx="60">
                  <c:v>6.8473999999999933</c:v>
                </c:pt>
                <c:pt idx="61">
                  <c:v>6.9411999999999932</c:v>
                </c:pt>
                <c:pt idx="62">
                  <c:v>7.034999999999993</c:v>
                </c:pt>
                <c:pt idx="63">
                  <c:v>7.1287999999999929</c:v>
                </c:pt>
                <c:pt idx="64">
                  <c:v>7.2225999999999928</c:v>
                </c:pt>
                <c:pt idx="65">
                  <c:v>7.3163999999999927</c:v>
                </c:pt>
                <c:pt idx="66">
                  <c:v>7.4101999999999926</c:v>
                </c:pt>
                <c:pt idx="67">
                  <c:v>7.5039999999999925</c:v>
                </c:pt>
                <c:pt idx="68">
                  <c:v>7.5977999999999923</c:v>
                </c:pt>
                <c:pt idx="69">
                  <c:v>7.6915999999999922</c:v>
                </c:pt>
                <c:pt idx="70">
                  <c:v>7.7853999999999921</c:v>
                </c:pt>
                <c:pt idx="71">
                  <c:v>7.879199999999992</c:v>
                </c:pt>
                <c:pt idx="72">
                  <c:v>7.9729999999999919</c:v>
                </c:pt>
                <c:pt idx="73">
                  <c:v>8.0667999999999918</c:v>
                </c:pt>
                <c:pt idx="74">
                  <c:v>8.1605999999999916</c:v>
                </c:pt>
                <c:pt idx="75">
                  <c:v>8.2543999999999915</c:v>
                </c:pt>
                <c:pt idx="76">
                  <c:v>8.3481999999999914</c:v>
                </c:pt>
                <c:pt idx="77">
                  <c:v>8.4419999999999913</c:v>
                </c:pt>
                <c:pt idx="78">
                  <c:v>8.5357999999999912</c:v>
                </c:pt>
                <c:pt idx="79">
                  <c:v>8.6295999999999911</c:v>
                </c:pt>
                <c:pt idx="80">
                  <c:v>8.7233999999999909</c:v>
                </c:pt>
                <c:pt idx="81">
                  <c:v>8.8171999999999908</c:v>
                </c:pt>
                <c:pt idx="82">
                  <c:v>8.9109999999999907</c:v>
                </c:pt>
                <c:pt idx="83">
                  <c:v>9.0047999999999906</c:v>
                </c:pt>
                <c:pt idx="84">
                  <c:v>9.0985999999999905</c:v>
                </c:pt>
                <c:pt idx="85">
                  <c:v>9.1923999999999904</c:v>
                </c:pt>
                <c:pt idx="86">
                  <c:v>9.2861999999999902</c:v>
                </c:pt>
                <c:pt idx="87">
                  <c:v>9.3799999999999901</c:v>
                </c:pt>
                <c:pt idx="88">
                  <c:v>9.47379999999999</c:v>
                </c:pt>
                <c:pt idx="89">
                  <c:v>9.5675999999999899</c:v>
                </c:pt>
                <c:pt idx="90">
                  <c:v>9.6613999999999898</c:v>
                </c:pt>
                <c:pt idx="91">
                  <c:v>9.7551999999999897</c:v>
                </c:pt>
                <c:pt idx="92">
                  <c:v>9.8489999999999895</c:v>
                </c:pt>
                <c:pt idx="93">
                  <c:v>9.9427999999999894</c:v>
                </c:pt>
                <c:pt idx="94">
                  <c:v>10.036599999999989</c:v>
                </c:pt>
                <c:pt idx="95">
                  <c:v>10.130399999999989</c:v>
                </c:pt>
                <c:pt idx="96">
                  <c:v>10.224199999999989</c:v>
                </c:pt>
                <c:pt idx="97">
                  <c:v>10.317999999999989</c:v>
                </c:pt>
                <c:pt idx="98">
                  <c:v>10.411799999999989</c:v>
                </c:pt>
                <c:pt idx="99">
                  <c:v>10.505599999999989</c:v>
                </c:pt>
                <c:pt idx="100">
                  <c:v>10.599399999999989</c:v>
                </c:pt>
                <c:pt idx="101">
                  <c:v>10.693199999999988</c:v>
                </c:pt>
                <c:pt idx="102">
                  <c:v>10.786999999999988</c:v>
                </c:pt>
                <c:pt idx="103">
                  <c:v>10.880799999999988</c:v>
                </c:pt>
                <c:pt idx="104">
                  <c:v>10.974599999999988</c:v>
                </c:pt>
                <c:pt idx="105">
                  <c:v>11.068399999999988</c:v>
                </c:pt>
                <c:pt idx="106">
                  <c:v>11.162199999999988</c:v>
                </c:pt>
                <c:pt idx="107">
                  <c:v>11.255999999999988</c:v>
                </c:pt>
                <c:pt idx="108">
                  <c:v>11.349799999999988</c:v>
                </c:pt>
                <c:pt idx="109">
                  <c:v>11.443599999999988</c:v>
                </c:pt>
                <c:pt idx="110">
                  <c:v>11.537399999999987</c:v>
                </c:pt>
                <c:pt idx="111">
                  <c:v>11.631199999999987</c:v>
                </c:pt>
                <c:pt idx="112">
                  <c:v>11.724999999999987</c:v>
                </c:pt>
                <c:pt idx="113">
                  <c:v>11.818799999999987</c:v>
                </c:pt>
                <c:pt idx="114">
                  <c:v>11.912599999999987</c:v>
                </c:pt>
                <c:pt idx="115">
                  <c:v>12.006399999999987</c:v>
                </c:pt>
                <c:pt idx="116">
                  <c:v>12.100199999999987</c:v>
                </c:pt>
                <c:pt idx="117">
                  <c:v>12.193999999999987</c:v>
                </c:pt>
                <c:pt idx="118">
                  <c:v>12.287799999999987</c:v>
                </c:pt>
                <c:pt idx="119">
                  <c:v>12.381599999999986</c:v>
                </c:pt>
                <c:pt idx="120">
                  <c:v>12.475399999999986</c:v>
                </c:pt>
                <c:pt idx="121">
                  <c:v>12.569199999999986</c:v>
                </c:pt>
                <c:pt idx="122">
                  <c:v>12.662999999999986</c:v>
                </c:pt>
                <c:pt idx="123">
                  <c:v>12.756799999999986</c:v>
                </c:pt>
                <c:pt idx="124">
                  <c:v>12.850599999999986</c:v>
                </c:pt>
                <c:pt idx="125">
                  <c:v>12.944399999999986</c:v>
                </c:pt>
                <c:pt idx="126">
                  <c:v>13.038199999999986</c:v>
                </c:pt>
                <c:pt idx="127">
                  <c:v>13.131999999999985</c:v>
                </c:pt>
                <c:pt idx="128">
                  <c:v>13.225799999999985</c:v>
                </c:pt>
                <c:pt idx="129">
                  <c:v>13.319599999999985</c:v>
                </c:pt>
                <c:pt idx="130">
                  <c:v>13.413399999999985</c:v>
                </c:pt>
                <c:pt idx="131">
                  <c:v>13.507199999999985</c:v>
                </c:pt>
                <c:pt idx="132">
                  <c:v>13.600999999999985</c:v>
                </c:pt>
                <c:pt idx="133">
                  <c:v>13.694799999999985</c:v>
                </c:pt>
                <c:pt idx="134">
                  <c:v>13.788599999999985</c:v>
                </c:pt>
                <c:pt idx="135">
                  <c:v>13.882399999999985</c:v>
                </c:pt>
                <c:pt idx="136">
                  <c:v>13.976199999999984</c:v>
                </c:pt>
                <c:pt idx="137">
                  <c:v>14.069999999999984</c:v>
                </c:pt>
                <c:pt idx="138">
                  <c:v>14.163799999999984</c:v>
                </c:pt>
                <c:pt idx="139">
                  <c:v>14.257599999999984</c:v>
                </c:pt>
                <c:pt idx="140">
                  <c:v>14.351399999999984</c:v>
                </c:pt>
                <c:pt idx="141">
                  <c:v>14.445199999999984</c:v>
                </c:pt>
                <c:pt idx="142">
                  <c:v>14.538999999999984</c:v>
                </c:pt>
                <c:pt idx="143">
                  <c:v>14.632799999999984</c:v>
                </c:pt>
                <c:pt idx="144">
                  <c:v>14.726599999999983</c:v>
                </c:pt>
                <c:pt idx="145">
                  <c:v>14.820399999999983</c:v>
                </c:pt>
                <c:pt idx="146">
                  <c:v>14.914199999999983</c:v>
                </c:pt>
                <c:pt idx="147">
                  <c:v>15.007999999999983</c:v>
                </c:pt>
                <c:pt idx="148">
                  <c:v>15.101799999999983</c:v>
                </c:pt>
                <c:pt idx="149">
                  <c:v>15.195599999999983</c:v>
                </c:pt>
                <c:pt idx="150">
                  <c:v>15.289399999999983</c:v>
                </c:pt>
                <c:pt idx="151">
                  <c:v>15.383199999999983</c:v>
                </c:pt>
                <c:pt idx="152">
                  <c:v>15.476999999999983</c:v>
                </c:pt>
                <c:pt idx="153">
                  <c:v>15.570799999999982</c:v>
                </c:pt>
                <c:pt idx="154">
                  <c:v>15.664599999999982</c:v>
                </c:pt>
                <c:pt idx="155">
                  <c:v>15.758399999999982</c:v>
                </c:pt>
                <c:pt idx="156">
                  <c:v>15.852199999999982</c:v>
                </c:pt>
                <c:pt idx="157">
                  <c:v>15.945999999999982</c:v>
                </c:pt>
                <c:pt idx="158">
                  <c:v>16.039799999999982</c:v>
                </c:pt>
                <c:pt idx="159">
                  <c:v>16.133599999999984</c:v>
                </c:pt>
                <c:pt idx="160">
                  <c:v>16.227399999999985</c:v>
                </c:pt>
                <c:pt idx="161">
                  <c:v>16.321199999999987</c:v>
                </c:pt>
                <c:pt idx="162">
                  <c:v>16.414999999999988</c:v>
                </c:pt>
                <c:pt idx="163">
                  <c:v>16.50879999999999</c:v>
                </c:pt>
                <c:pt idx="164">
                  <c:v>16.602599999999992</c:v>
                </c:pt>
                <c:pt idx="165">
                  <c:v>16.696399999999993</c:v>
                </c:pt>
                <c:pt idx="166">
                  <c:v>16.790199999999995</c:v>
                </c:pt>
                <c:pt idx="167">
                  <c:v>16.883999999999997</c:v>
                </c:pt>
                <c:pt idx="168">
                  <c:v>16.977799999999998</c:v>
                </c:pt>
                <c:pt idx="169">
                  <c:v>17.0716</c:v>
                </c:pt>
                <c:pt idx="170">
                  <c:v>17.165400000000002</c:v>
                </c:pt>
                <c:pt idx="171">
                  <c:v>17.259200000000003</c:v>
                </c:pt>
                <c:pt idx="172">
                  <c:v>17.353000000000005</c:v>
                </c:pt>
                <c:pt idx="173">
                  <c:v>17.446800000000007</c:v>
                </c:pt>
                <c:pt idx="174">
                  <c:v>17.540600000000008</c:v>
                </c:pt>
                <c:pt idx="175">
                  <c:v>17.63440000000001</c:v>
                </c:pt>
                <c:pt idx="176">
                  <c:v>17.728200000000012</c:v>
                </c:pt>
                <c:pt idx="177">
                  <c:v>17.822000000000013</c:v>
                </c:pt>
                <c:pt idx="178">
                  <c:v>17.915800000000015</c:v>
                </c:pt>
                <c:pt idx="179">
                  <c:v>18.009600000000017</c:v>
                </c:pt>
                <c:pt idx="180">
                  <c:v>18.103400000000018</c:v>
                </c:pt>
                <c:pt idx="181">
                  <c:v>18.19720000000002</c:v>
                </c:pt>
                <c:pt idx="182">
                  <c:v>18.291000000000022</c:v>
                </c:pt>
                <c:pt idx="183">
                  <c:v>18.384800000000023</c:v>
                </c:pt>
                <c:pt idx="184">
                  <c:v>18.478600000000025</c:v>
                </c:pt>
                <c:pt idx="185">
                  <c:v>18.572400000000027</c:v>
                </c:pt>
                <c:pt idx="186">
                  <c:v>18.666200000000028</c:v>
                </c:pt>
                <c:pt idx="187">
                  <c:v>18.76000000000003</c:v>
                </c:pt>
                <c:pt idx="188">
                  <c:v>18.853800000000032</c:v>
                </c:pt>
                <c:pt idx="189">
                  <c:v>18.947600000000033</c:v>
                </c:pt>
                <c:pt idx="190">
                  <c:v>19.041400000000035</c:v>
                </c:pt>
                <c:pt idx="191">
                  <c:v>19.135200000000037</c:v>
                </c:pt>
                <c:pt idx="192">
                  <c:v>19.229000000000038</c:v>
                </c:pt>
                <c:pt idx="193">
                  <c:v>19.32280000000004</c:v>
                </c:pt>
                <c:pt idx="194">
                  <c:v>19.416600000000042</c:v>
                </c:pt>
                <c:pt idx="195">
                  <c:v>19.510400000000043</c:v>
                </c:pt>
                <c:pt idx="196">
                  <c:v>19.604200000000045</c:v>
                </c:pt>
                <c:pt idx="197">
                  <c:v>19.698000000000047</c:v>
                </c:pt>
                <c:pt idx="198">
                  <c:v>19.791800000000048</c:v>
                </c:pt>
                <c:pt idx="199">
                  <c:v>19.88560000000005</c:v>
                </c:pt>
                <c:pt idx="200">
                  <c:v>19.979400000000052</c:v>
                </c:pt>
                <c:pt idx="201">
                  <c:v>20.073200000000053</c:v>
                </c:pt>
                <c:pt idx="202">
                  <c:v>20.167000000000055</c:v>
                </c:pt>
                <c:pt idx="203">
                  <c:v>20.260800000000057</c:v>
                </c:pt>
                <c:pt idx="204">
                  <c:v>20.354600000000058</c:v>
                </c:pt>
                <c:pt idx="205">
                  <c:v>20.44840000000006</c:v>
                </c:pt>
                <c:pt idx="206">
                  <c:v>20.542200000000062</c:v>
                </c:pt>
                <c:pt idx="207">
                  <c:v>20.636000000000063</c:v>
                </c:pt>
                <c:pt idx="208">
                  <c:v>20.729800000000065</c:v>
                </c:pt>
                <c:pt idx="209">
                  <c:v>20.823600000000067</c:v>
                </c:pt>
                <c:pt idx="210">
                  <c:v>20.917400000000068</c:v>
                </c:pt>
                <c:pt idx="211">
                  <c:v>21.01120000000007</c:v>
                </c:pt>
                <c:pt idx="212">
                  <c:v>21.105000000000071</c:v>
                </c:pt>
                <c:pt idx="213">
                  <c:v>21.198800000000073</c:v>
                </c:pt>
                <c:pt idx="214">
                  <c:v>21.292600000000075</c:v>
                </c:pt>
                <c:pt idx="215">
                  <c:v>21.386400000000076</c:v>
                </c:pt>
                <c:pt idx="216">
                  <c:v>21.480200000000078</c:v>
                </c:pt>
                <c:pt idx="217">
                  <c:v>21.57400000000008</c:v>
                </c:pt>
                <c:pt idx="218">
                  <c:v>21.667800000000081</c:v>
                </c:pt>
                <c:pt idx="219">
                  <c:v>21.761600000000083</c:v>
                </c:pt>
                <c:pt idx="220">
                  <c:v>21.855400000000085</c:v>
                </c:pt>
                <c:pt idx="221">
                  <c:v>21.949200000000086</c:v>
                </c:pt>
                <c:pt idx="222">
                  <c:v>22.043000000000088</c:v>
                </c:pt>
                <c:pt idx="223">
                  <c:v>22.13680000000009</c:v>
                </c:pt>
                <c:pt idx="224">
                  <c:v>22.230600000000091</c:v>
                </c:pt>
                <c:pt idx="225">
                  <c:v>22.324400000000093</c:v>
                </c:pt>
                <c:pt idx="226">
                  <c:v>22.418200000000095</c:v>
                </c:pt>
                <c:pt idx="227">
                  <c:v>22.512000000000096</c:v>
                </c:pt>
                <c:pt idx="228">
                  <c:v>22.605800000000098</c:v>
                </c:pt>
                <c:pt idx="229">
                  <c:v>22.6996000000001</c:v>
                </c:pt>
                <c:pt idx="230">
                  <c:v>22.793400000000101</c:v>
                </c:pt>
                <c:pt idx="231">
                  <c:v>22.887200000000103</c:v>
                </c:pt>
                <c:pt idx="232">
                  <c:v>22.981000000000105</c:v>
                </c:pt>
                <c:pt idx="233">
                  <c:v>23.074800000000106</c:v>
                </c:pt>
                <c:pt idx="234">
                  <c:v>23.168600000000108</c:v>
                </c:pt>
                <c:pt idx="235">
                  <c:v>23.26240000000011</c:v>
                </c:pt>
                <c:pt idx="236">
                  <c:v>23.356200000000111</c:v>
                </c:pt>
                <c:pt idx="237">
                  <c:v>23.450000000000113</c:v>
                </c:pt>
                <c:pt idx="238">
                  <c:v>23.543800000000115</c:v>
                </c:pt>
                <c:pt idx="239">
                  <c:v>23.637600000000116</c:v>
                </c:pt>
                <c:pt idx="240">
                  <c:v>23.731400000000118</c:v>
                </c:pt>
                <c:pt idx="241">
                  <c:v>23.82520000000012</c:v>
                </c:pt>
                <c:pt idx="242">
                  <c:v>23.919000000000121</c:v>
                </c:pt>
                <c:pt idx="243">
                  <c:v>24.012800000000123</c:v>
                </c:pt>
                <c:pt idx="244">
                  <c:v>24.106600000000125</c:v>
                </c:pt>
                <c:pt idx="245">
                  <c:v>24.200400000000126</c:v>
                </c:pt>
                <c:pt idx="246">
                  <c:v>24.294200000000128</c:v>
                </c:pt>
                <c:pt idx="247">
                  <c:v>24.38800000000013</c:v>
                </c:pt>
                <c:pt idx="248">
                  <c:v>24.481800000000131</c:v>
                </c:pt>
                <c:pt idx="249">
                  <c:v>24.575600000000133</c:v>
                </c:pt>
                <c:pt idx="250">
                  <c:v>24.669400000000135</c:v>
                </c:pt>
                <c:pt idx="251">
                  <c:v>24.763200000000136</c:v>
                </c:pt>
                <c:pt idx="252">
                  <c:v>24.857000000000138</c:v>
                </c:pt>
                <c:pt idx="253">
                  <c:v>24.95080000000014</c:v>
                </c:pt>
                <c:pt idx="254">
                  <c:v>25.044600000000141</c:v>
                </c:pt>
                <c:pt idx="255">
                  <c:v>25.138400000000143</c:v>
                </c:pt>
                <c:pt idx="256">
                  <c:v>25.232200000000145</c:v>
                </c:pt>
                <c:pt idx="257">
                  <c:v>25.326000000000146</c:v>
                </c:pt>
                <c:pt idx="258">
                  <c:v>25.419800000000148</c:v>
                </c:pt>
                <c:pt idx="259">
                  <c:v>25.513600000000149</c:v>
                </c:pt>
                <c:pt idx="260">
                  <c:v>25.607400000000151</c:v>
                </c:pt>
                <c:pt idx="261">
                  <c:v>25.701200000000153</c:v>
                </c:pt>
                <c:pt idx="262">
                  <c:v>25.795000000000154</c:v>
                </c:pt>
                <c:pt idx="263">
                  <c:v>25.888800000000156</c:v>
                </c:pt>
                <c:pt idx="264">
                  <c:v>25.982600000000158</c:v>
                </c:pt>
                <c:pt idx="265">
                  <c:v>26.076400000000159</c:v>
                </c:pt>
                <c:pt idx="266">
                  <c:v>26.170200000000161</c:v>
                </c:pt>
                <c:pt idx="267">
                  <c:v>26.264000000000163</c:v>
                </c:pt>
                <c:pt idx="268">
                  <c:v>26.357800000000164</c:v>
                </c:pt>
                <c:pt idx="269">
                  <c:v>26.451600000000166</c:v>
                </c:pt>
                <c:pt idx="270">
                  <c:v>26.545400000000168</c:v>
                </c:pt>
                <c:pt idx="271">
                  <c:v>26.639200000000169</c:v>
                </c:pt>
                <c:pt idx="272">
                  <c:v>26.733000000000171</c:v>
                </c:pt>
                <c:pt idx="273">
                  <c:v>26.826800000000173</c:v>
                </c:pt>
                <c:pt idx="274">
                  <c:v>26.920600000000174</c:v>
                </c:pt>
                <c:pt idx="275">
                  <c:v>27.014400000000176</c:v>
                </c:pt>
                <c:pt idx="276">
                  <c:v>27.108200000000178</c:v>
                </c:pt>
                <c:pt idx="277">
                  <c:v>27.202000000000179</c:v>
                </c:pt>
                <c:pt idx="278">
                  <c:v>27.295800000000181</c:v>
                </c:pt>
                <c:pt idx="279">
                  <c:v>27.389600000000183</c:v>
                </c:pt>
                <c:pt idx="280">
                  <c:v>27.483400000000184</c:v>
                </c:pt>
                <c:pt idx="281">
                  <c:v>27.577200000000186</c:v>
                </c:pt>
                <c:pt idx="282">
                  <c:v>27.671000000000188</c:v>
                </c:pt>
                <c:pt idx="283">
                  <c:v>27.764800000000189</c:v>
                </c:pt>
                <c:pt idx="284">
                  <c:v>27.858600000000191</c:v>
                </c:pt>
                <c:pt idx="285">
                  <c:v>27.952400000000193</c:v>
                </c:pt>
                <c:pt idx="286">
                  <c:v>28.046200000000194</c:v>
                </c:pt>
                <c:pt idx="287">
                  <c:v>28.140000000000196</c:v>
                </c:pt>
                <c:pt idx="288">
                  <c:v>28.233800000000198</c:v>
                </c:pt>
                <c:pt idx="289">
                  <c:v>28.327600000000199</c:v>
                </c:pt>
                <c:pt idx="290">
                  <c:v>28.421400000000201</c:v>
                </c:pt>
                <c:pt idx="291">
                  <c:v>28.515200000000203</c:v>
                </c:pt>
                <c:pt idx="292">
                  <c:v>28.609000000000204</c:v>
                </c:pt>
                <c:pt idx="293">
                  <c:v>28.702800000000206</c:v>
                </c:pt>
                <c:pt idx="294">
                  <c:v>28.796600000000208</c:v>
                </c:pt>
                <c:pt idx="295">
                  <c:v>28.890400000000209</c:v>
                </c:pt>
                <c:pt idx="296">
                  <c:v>28.984200000000211</c:v>
                </c:pt>
                <c:pt idx="297">
                  <c:v>29.078000000000213</c:v>
                </c:pt>
                <c:pt idx="298">
                  <c:v>29.171800000000214</c:v>
                </c:pt>
                <c:pt idx="299">
                  <c:v>29.265600000000216</c:v>
                </c:pt>
                <c:pt idx="300">
                  <c:v>29.359400000000218</c:v>
                </c:pt>
                <c:pt idx="301">
                  <c:v>29.453200000000219</c:v>
                </c:pt>
                <c:pt idx="302">
                  <c:v>29.547000000000221</c:v>
                </c:pt>
                <c:pt idx="303">
                  <c:v>29.640800000000223</c:v>
                </c:pt>
                <c:pt idx="304">
                  <c:v>29.734600000000224</c:v>
                </c:pt>
                <c:pt idx="305">
                  <c:v>29.828400000000226</c:v>
                </c:pt>
                <c:pt idx="306">
                  <c:v>29.922200000000228</c:v>
                </c:pt>
                <c:pt idx="307">
                  <c:v>30.016000000000229</c:v>
                </c:pt>
                <c:pt idx="308">
                  <c:v>30.109800000000231</c:v>
                </c:pt>
                <c:pt idx="309">
                  <c:v>30.203600000000232</c:v>
                </c:pt>
                <c:pt idx="310">
                  <c:v>30.297400000000234</c:v>
                </c:pt>
                <c:pt idx="311">
                  <c:v>30.391200000000236</c:v>
                </c:pt>
                <c:pt idx="312">
                  <c:v>30.485000000000237</c:v>
                </c:pt>
                <c:pt idx="313">
                  <c:v>30.578800000000239</c:v>
                </c:pt>
                <c:pt idx="314">
                  <c:v>30.672600000000241</c:v>
                </c:pt>
                <c:pt idx="315">
                  <c:v>30.766400000000242</c:v>
                </c:pt>
                <c:pt idx="316">
                  <c:v>30.860200000000244</c:v>
                </c:pt>
                <c:pt idx="317">
                  <c:v>30.954000000000246</c:v>
                </c:pt>
                <c:pt idx="318">
                  <c:v>31.047800000000247</c:v>
                </c:pt>
                <c:pt idx="319">
                  <c:v>31.141600000000249</c:v>
                </c:pt>
                <c:pt idx="320">
                  <c:v>31.235400000000251</c:v>
                </c:pt>
                <c:pt idx="321">
                  <c:v>31.329200000000252</c:v>
                </c:pt>
                <c:pt idx="322">
                  <c:v>31.423000000000254</c:v>
                </c:pt>
                <c:pt idx="323">
                  <c:v>31.516800000000256</c:v>
                </c:pt>
                <c:pt idx="324">
                  <c:v>31.610600000000257</c:v>
                </c:pt>
                <c:pt idx="325">
                  <c:v>31.704400000000259</c:v>
                </c:pt>
                <c:pt idx="326">
                  <c:v>31.798200000000261</c:v>
                </c:pt>
                <c:pt idx="327">
                  <c:v>31.892000000000262</c:v>
                </c:pt>
                <c:pt idx="328">
                  <c:v>31.985800000000264</c:v>
                </c:pt>
                <c:pt idx="329">
                  <c:v>32.079600000000262</c:v>
                </c:pt>
                <c:pt idx="330">
                  <c:v>32.173400000000264</c:v>
                </c:pt>
                <c:pt idx="331">
                  <c:v>32.267200000000265</c:v>
                </c:pt>
                <c:pt idx="332">
                  <c:v>32.361000000000267</c:v>
                </c:pt>
                <c:pt idx="333">
                  <c:v>32.454800000000269</c:v>
                </c:pt>
                <c:pt idx="334">
                  <c:v>32.54860000000027</c:v>
                </c:pt>
                <c:pt idx="335">
                  <c:v>32.642400000000272</c:v>
                </c:pt>
                <c:pt idx="336">
                  <c:v>32.736200000000274</c:v>
                </c:pt>
                <c:pt idx="337">
                  <c:v>32.830000000000275</c:v>
                </c:pt>
                <c:pt idx="338">
                  <c:v>32.923800000000277</c:v>
                </c:pt>
                <c:pt idx="339">
                  <c:v>33.017600000000279</c:v>
                </c:pt>
                <c:pt idx="340">
                  <c:v>33.11140000000028</c:v>
                </c:pt>
                <c:pt idx="341">
                  <c:v>33.205200000000282</c:v>
                </c:pt>
                <c:pt idx="342">
                  <c:v>33.299000000000284</c:v>
                </c:pt>
                <c:pt idx="343">
                  <c:v>33.392800000000285</c:v>
                </c:pt>
                <c:pt idx="344">
                  <c:v>33.486600000000287</c:v>
                </c:pt>
                <c:pt idx="345">
                  <c:v>33.580400000000289</c:v>
                </c:pt>
                <c:pt idx="346">
                  <c:v>33.67420000000029</c:v>
                </c:pt>
                <c:pt idx="347">
                  <c:v>33.768000000000292</c:v>
                </c:pt>
                <c:pt idx="348">
                  <c:v>33.861800000000294</c:v>
                </c:pt>
                <c:pt idx="349">
                  <c:v>33.955600000000295</c:v>
                </c:pt>
                <c:pt idx="350">
                  <c:v>34.049400000000297</c:v>
                </c:pt>
                <c:pt idx="351">
                  <c:v>34.143200000000299</c:v>
                </c:pt>
                <c:pt idx="352">
                  <c:v>34.2370000000003</c:v>
                </c:pt>
                <c:pt idx="353">
                  <c:v>34.330800000000302</c:v>
                </c:pt>
                <c:pt idx="354">
                  <c:v>34.424600000000304</c:v>
                </c:pt>
                <c:pt idx="355">
                  <c:v>34.518400000000305</c:v>
                </c:pt>
                <c:pt idx="356">
                  <c:v>34.612200000000307</c:v>
                </c:pt>
                <c:pt idx="357">
                  <c:v>34.706000000000309</c:v>
                </c:pt>
                <c:pt idx="358">
                  <c:v>34.79980000000031</c:v>
                </c:pt>
                <c:pt idx="359">
                  <c:v>34.893600000000312</c:v>
                </c:pt>
                <c:pt idx="360">
                  <c:v>34.987400000000314</c:v>
                </c:pt>
                <c:pt idx="361">
                  <c:v>35.081200000000315</c:v>
                </c:pt>
                <c:pt idx="362">
                  <c:v>35.175000000000317</c:v>
                </c:pt>
                <c:pt idx="363">
                  <c:v>35.268800000000319</c:v>
                </c:pt>
                <c:pt idx="364">
                  <c:v>35.36260000000032</c:v>
                </c:pt>
                <c:pt idx="365">
                  <c:v>35.456400000000322</c:v>
                </c:pt>
                <c:pt idx="366">
                  <c:v>35.550200000000324</c:v>
                </c:pt>
                <c:pt idx="367">
                  <c:v>35.644000000000325</c:v>
                </c:pt>
                <c:pt idx="368">
                  <c:v>35.737800000000327</c:v>
                </c:pt>
                <c:pt idx="369">
                  <c:v>35.831600000000329</c:v>
                </c:pt>
                <c:pt idx="370">
                  <c:v>35.92540000000033</c:v>
                </c:pt>
                <c:pt idx="371">
                  <c:v>36.019200000000332</c:v>
                </c:pt>
                <c:pt idx="372">
                  <c:v>36.113000000000334</c:v>
                </c:pt>
                <c:pt idx="373">
                  <c:v>36.206800000000335</c:v>
                </c:pt>
                <c:pt idx="374">
                  <c:v>36.300600000000337</c:v>
                </c:pt>
                <c:pt idx="375">
                  <c:v>36.394400000000338</c:v>
                </c:pt>
                <c:pt idx="376">
                  <c:v>36.48820000000034</c:v>
                </c:pt>
                <c:pt idx="377">
                  <c:v>36.582000000000342</c:v>
                </c:pt>
                <c:pt idx="378">
                  <c:v>36.675800000000343</c:v>
                </c:pt>
                <c:pt idx="379">
                  <c:v>36.769600000000345</c:v>
                </c:pt>
                <c:pt idx="380">
                  <c:v>36.863400000000347</c:v>
                </c:pt>
                <c:pt idx="381">
                  <c:v>36.957200000000348</c:v>
                </c:pt>
                <c:pt idx="382">
                  <c:v>37.05100000000035</c:v>
                </c:pt>
                <c:pt idx="383">
                  <c:v>37.144800000000352</c:v>
                </c:pt>
                <c:pt idx="384">
                  <c:v>37.238600000000353</c:v>
                </c:pt>
                <c:pt idx="385">
                  <c:v>37.332400000000355</c:v>
                </c:pt>
                <c:pt idx="386">
                  <c:v>37.426200000000357</c:v>
                </c:pt>
                <c:pt idx="387">
                  <c:v>37.520000000000358</c:v>
                </c:pt>
                <c:pt idx="388">
                  <c:v>37.61380000000036</c:v>
                </c:pt>
                <c:pt idx="389">
                  <c:v>37.707600000000362</c:v>
                </c:pt>
                <c:pt idx="390">
                  <c:v>37.801400000000363</c:v>
                </c:pt>
                <c:pt idx="391">
                  <c:v>37.895200000000365</c:v>
                </c:pt>
                <c:pt idx="392">
                  <c:v>37.989000000000367</c:v>
                </c:pt>
                <c:pt idx="393">
                  <c:v>38.082800000000368</c:v>
                </c:pt>
                <c:pt idx="394">
                  <c:v>38.17660000000037</c:v>
                </c:pt>
                <c:pt idx="395">
                  <c:v>38.270400000000372</c:v>
                </c:pt>
                <c:pt idx="396">
                  <c:v>38.364200000000373</c:v>
                </c:pt>
                <c:pt idx="397">
                  <c:v>38.458000000000375</c:v>
                </c:pt>
                <c:pt idx="398">
                  <c:v>38.551800000000377</c:v>
                </c:pt>
                <c:pt idx="399">
                  <c:v>38.645600000000378</c:v>
                </c:pt>
                <c:pt idx="400">
                  <c:v>38.73940000000038</c:v>
                </c:pt>
                <c:pt idx="401">
                  <c:v>38.833200000000382</c:v>
                </c:pt>
                <c:pt idx="402">
                  <c:v>38.927000000000383</c:v>
                </c:pt>
                <c:pt idx="403">
                  <c:v>39.020800000000385</c:v>
                </c:pt>
                <c:pt idx="404">
                  <c:v>39.114600000000387</c:v>
                </c:pt>
                <c:pt idx="405">
                  <c:v>39.208400000000388</c:v>
                </c:pt>
                <c:pt idx="406">
                  <c:v>39.30220000000039</c:v>
                </c:pt>
                <c:pt idx="407">
                  <c:v>39.396000000000392</c:v>
                </c:pt>
                <c:pt idx="408">
                  <c:v>39.489800000000393</c:v>
                </c:pt>
                <c:pt idx="409">
                  <c:v>39.583600000000395</c:v>
                </c:pt>
                <c:pt idx="410">
                  <c:v>39.677400000000397</c:v>
                </c:pt>
                <c:pt idx="411">
                  <c:v>39.771200000000398</c:v>
                </c:pt>
                <c:pt idx="412">
                  <c:v>39.8650000000004</c:v>
                </c:pt>
                <c:pt idx="413">
                  <c:v>39.958800000000402</c:v>
                </c:pt>
                <c:pt idx="414">
                  <c:v>40.052600000000403</c:v>
                </c:pt>
                <c:pt idx="415">
                  <c:v>40.146400000000405</c:v>
                </c:pt>
                <c:pt idx="416">
                  <c:v>40.240200000000407</c:v>
                </c:pt>
                <c:pt idx="417">
                  <c:v>40.334000000000408</c:v>
                </c:pt>
                <c:pt idx="418">
                  <c:v>40.42780000000041</c:v>
                </c:pt>
                <c:pt idx="419">
                  <c:v>40.521600000000412</c:v>
                </c:pt>
                <c:pt idx="420">
                  <c:v>40.615400000000413</c:v>
                </c:pt>
                <c:pt idx="421">
                  <c:v>40.709200000000415</c:v>
                </c:pt>
                <c:pt idx="422">
                  <c:v>40.803000000000416</c:v>
                </c:pt>
                <c:pt idx="423">
                  <c:v>40.896800000000418</c:v>
                </c:pt>
                <c:pt idx="424">
                  <c:v>40.99060000000042</c:v>
                </c:pt>
                <c:pt idx="425">
                  <c:v>41.084400000000421</c:v>
                </c:pt>
                <c:pt idx="426">
                  <c:v>41.178200000000423</c:v>
                </c:pt>
                <c:pt idx="427">
                  <c:v>41.272000000000425</c:v>
                </c:pt>
                <c:pt idx="428">
                  <c:v>41.365800000000426</c:v>
                </c:pt>
                <c:pt idx="429">
                  <c:v>41.459600000000428</c:v>
                </c:pt>
                <c:pt idx="430">
                  <c:v>41.55340000000043</c:v>
                </c:pt>
                <c:pt idx="431">
                  <c:v>41.647200000000431</c:v>
                </c:pt>
                <c:pt idx="432">
                  <c:v>41.741000000000433</c:v>
                </c:pt>
                <c:pt idx="433">
                  <c:v>41.834800000000435</c:v>
                </c:pt>
                <c:pt idx="434">
                  <c:v>41.928600000000436</c:v>
                </c:pt>
                <c:pt idx="435">
                  <c:v>42.022400000000438</c:v>
                </c:pt>
                <c:pt idx="436">
                  <c:v>42.11620000000044</c:v>
                </c:pt>
                <c:pt idx="437">
                  <c:v>42.210000000000441</c:v>
                </c:pt>
                <c:pt idx="438">
                  <c:v>42.303800000000443</c:v>
                </c:pt>
                <c:pt idx="439">
                  <c:v>42.397600000000445</c:v>
                </c:pt>
                <c:pt idx="440">
                  <c:v>42.491400000000446</c:v>
                </c:pt>
                <c:pt idx="441">
                  <c:v>42.585200000000448</c:v>
                </c:pt>
                <c:pt idx="442">
                  <c:v>42.67900000000045</c:v>
                </c:pt>
                <c:pt idx="443">
                  <c:v>42.772800000000451</c:v>
                </c:pt>
                <c:pt idx="444">
                  <c:v>42.866600000000453</c:v>
                </c:pt>
                <c:pt idx="445">
                  <c:v>42.960400000000455</c:v>
                </c:pt>
                <c:pt idx="446">
                  <c:v>43.054200000000456</c:v>
                </c:pt>
                <c:pt idx="447">
                  <c:v>43.148000000000458</c:v>
                </c:pt>
                <c:pt idx="448">
                  <c:v>43.24180000000046</c:v>
                </c:pt>
                <c:pt idx="449">
                  <c:v>43.335600000000461</c:v>
                </c:pt>
                <c:pt idx="450">
                  <c:v>43.429400000000463</c:v>
                </c:pt>
                <c:pt idx="451">
                  <c:v>43.523200000000465</c:v>
                </c:pt>
                <c:pt idx="452">
                  <c:v>43.617000000000466</c:v>
                </c:pt>
                <c:pt idx="453">
                  <c:v>43.710800000000468</c:v>
                </c:pt>
                <c:pt idx="454">
                  <c:v>43.80460000000047</c:v>
                </c:pt>
                <c:pt idx="455">
                  <c:v>43.898400000000471</c:v>
                </c:pt>
                <c:pt idx="456">
                  <c:v>43.992200000000473</c:v>
                </c:pt>
                <c:pt idx="457">
                  <c:v>44.086000000000475</c:v>
                </c:pt>
                <c:pt idx="458">
                  <c:v>44.179800000000476</c:v>
                </c:pt>
                <c:pt idx="459">
                  <c:v>44.273600000000478</c:v>
                </c:pt>
                <c:pt idx="460">
                  <c:v>44.36740000000048</c:v>
                </c:pt>
                <c:pt idx="461">
                  <c:v>44.461200000000481</c:v>
                </c:pt>
                <c:pt idx="462">
                  <c:v>44.555000000000483</c:v>
                </c:pt>
                <c:pt idx="463">
                  <c:v>44.648800000000485</c:v>
                </c:pt>
                <c:pt idx="464">
                  <c:v>44.742600000000486</c:v>
                </c:pt>
                <c:pt idx="465">
                  <c:v>44.836400000000488</c:v>
                </c:pt>
                <c:pt idx="466">
                  <c:v>44.93020000000049</c:v>
                </c:pt>
                <c:pt idx="467">
                  <c:v>45.024000000000491</c:v>
                </c:pt>
                <c:pt idx="468">
                  <c:v>45.117800000000493</c:v>
                </c:pt>
                <c:pt idx="469">
                  <c:v>45.211600000000495</c:v>
                </c:pt>
                <c:pt idx="470">
                  <c:v>45.305400000000496</c:v>
                </c:pt>
                <c:pt idx="471">
                  <c:v>45.399200000000498</c:v>
                </c:pt>
                <c:pt idx="472">
                  <c:v>45.493000000000499</c:v>
                </c:pt>
                <c:pt idx="473">
                  <c:v>45.586800000000501</c:v>
                </c:pt>
                <c:pt idx="474">
                  <c:v>45.680600000000503</c:v>
                </c:pt>
                <c:pt idx="475">
                  <c:v>45.774400000000504</c:v>
                </c:pt>
                <c:pt idx="476">
                  <c:v>45.868200000000506</c:v>
                </c:pt>
                <c:pt idx="477">
                  <c:v>45.962000000000508</c:v>
                </c:pt>
                <c:pt idx="478">
                  <c:v>46.055800000000509</c:v>
                </c:pt>
                <c:pt idx="479">
                  <c:v>46.149600000000511</c:v>
                </c:pt>
                <c:pt idx="480">
                  <c:v>46.243400000000513</c:v>
                </c:pt>
                <c:pt idx="481">
                  <c:v>46.337200000000514</c:v>
                </c:pt>
                <c:pt idx="482">
                  <c:v>46.431000000000516</c:v>
                </c:pt>
                <c:pt idx="483">
                  <c:v>46.524800000000518</c:v>
                </c:pt>
                <c:pt idx="484">
                  <c:v>46.618600000000519</c:v>
                </c:pt>
                <c:pt idx="485">
                  <c:v>46.712400000000521</c:v>
                </c:pt>
                <c:pt idx="486">
                  <c:v>46.806200000000523</c:v>
                </c:pt>
                <c:pt idx="487">
                  <c:v>46.900000000000524</c:v>
                </c:pt>
              </c:numCache>
            </c:numRef>
          </c:xVal>
          <c:yVal>
            <c:numRef>
              <c:f>'Error Tool'!$AC$3:$AC$502</c:f>
              <c:numCache>
                <c:formatCode>0.00%</c:formatCode>
                <c:ptCount val="488"/>
                <c:pt idx="0">
                  <c:v>2.4629570389702362</c:v>
                </c:pt>
                <c:pt idx="1">
                  <c:v>1.2315034892168426</c:v>
                </c:pt>
                <c:pt idx="2">
                  <c:v>0.8210300695409013</c:v>
                </c:pt>
                <c:pt idx="3">
                  <c:v>0.61580168154066817</c:v>
                </c:pt>
                <c:pt idx="4">
                  <c:v>0.49267130526601738</c:v>
                </c:pt>
                <c:pt idx="5">
                  <c:v>0.41058993384225129</c:v>
                </c:pt>
                <c:pt idx="6">
                  <c:v>0.35196513555925618</c:v>
                </c:pt>
                <c:pt idx="7">
                  <c:v>0.30800069439382544</c:v>
                </c:pt>
                <c:pt idx="8">
                  <c:v>0.27380982351713007</c:v>
                </c:pt>
                <c:pt idx="9">
                  <c:v>0.24646045069773431</c:v>
                </c:pt>
                <c:pt idx="10">
                  <c:v>0.22408671166662752</c:v>
                </c:pt>
                <c:pt idx="11">
                  <c:v>0.20544469679976185</c:v>
                </c:pt>
                <c:pt idx="12">
                  <c:v>0.18967323779328588</c:v>
                </c:pt>
                <c:pt idx="13">
                  <c:v>0.17615721433512566</c:v>
                </c:pt>
                <c:pt idx="14">
                  <c:v>0.16444553810795079</c:v>
                </c:pt>
                <c:pt idx="15">
                  <c:v>0.15419989279104465</c:v>
                </c:pt>
                <c:pt idx="16">
                  <c:v>0.14516156582623618</c:v>
                </c:pt>
                <c:pt idx="17">
                  <c:v>0.1371293362618681</c:v>
                </c:pt>
                <c:pt idx="18">
                  <c:v>0.12994434538289468</c:v>
                </c:pt>
                <c:pt idx="19">
                  <c:v>0.12347950615196271</c:v>
                </c:pt>
                <c:pt idx="20">
                  <c:v>0.1176319385244811</c:v>
                </c:pt>
                <c:pt idx="21">
                  <c:v>0.11231746785959242</c:v>
                </c:pt>
                <c:pt idx="22">
                  <c:v>0.10746655852829293</c:v>
                </c:pt>
                <c:pt idx="23">
                  <c:v>0.10302126411953276</c:v>
                </c:pt>
                <c:pt idx="24">
                  <c:v>9.8932909596861962E-2</c:v>
                </c:pt>
                <c:pt idx="25">
                  <c:v>9.5160308342013597E-2</c:v>
                </c:pt>
                <c:pt idx="26">
                  <c:v>9.1668375411032552E-2</c:v>
                </c:pt>
                <c:pt idx="27">
                  <c:v>8.8427037949814061E-2</c:v>
                </c:pt>
                <c:pt idx="28">
                  <c:v>8.5410371040917824E-2</c:v>
                </c:pt>
                <c:pt idx="29">
                  <c:v>8.2595906381027012E-2</c:v>
                </c:pt>
                <c:pt idx="30">
                  <c:v>7.9964074762777421E-2</c:v>
                </c:pt>
                <c:pt idx="31">
                  <c:v>7.7497753091250482E-2</c:v>
                </c:pt>
                <c:pt idx="32">
                  <c:v>7.5181893761110632E-2</c:v>
                </c:pt>
                <c:pt idx="33">
                  <c:v>7.3003219437783554E-2</c:v>
                </c:pt>
                <c:pt idx="34">
                  <c:v>5.5476055899633669E-2</c:v>
                </c:pt>
                <c:pt idx="35">
                  <c:v>5.4302534936029948E-2</c:v>
                </c:pt>
                <c:pt idx="36">
                  <c:v>5.2104176561928645E-2</c:v>
                </c:pt>
                <c:pt idx="37">
                  <c:v>5.1073268028661176E-2</c:v>
                </c:pt>
                <c:pt idx="38">
                  <c:v>5.0084230555387563E-2</c:v>
                </c:pt>
                <c:pt idx="39">
                  <c:v>4.9134599930671978E-2</c:v>
                </c:pt>
                <c:pt idx="40">
                  <c:v>4.7344632174436213E-2</c:v>
                </c:pt>
                <c:pt idx="41">
                  <c:v>4.6500244758759066E-2</c:v>
                </c:pt>
                <c:pt idx="42">
                  <c:v>4.568713356977535E-2</c:v>
                </c:pt>
                <c:pt idx="43">
                  <c:v>4.4903621904524203E-2</c:v>
                </c:pt>
                <c:pt idx="44">
                  <c:v>4.4148150706191075E-2</c:v>
                </c:pt>
                <c:pt idx="45">
                  <c:v>4.3419268422404518E-2</c:v>
                </c:pt>
                <c:pt idx="46">
                  <c:v>4.2715621894894362E-2</c:v>
                </c:pt>
                <c:pt idx="47">
                  <c:v>4.2035948160186007E-2</c:v>
                </c:pt>
                <c:pt idx="48">
                  <c:v>4.137906705678529E-2</c:v>
                </c:pt>
                <c:pt idx="49">
                  <c:v>4.0743874547798771E-2</c:v>
                </c:pt>
                <c:pt idx="50">
                  <c:v>4.0129336679496301E-2</c:v>
                </c:pt>
                <c:pt idx="51">
                  <c:v>3.953448410625976E-2</c:v>
                </c:pt>
                <c:pt idx="52">
                  <c:v>3.8958407120922404E-2</c:v>
                </c:pt>
                <c:pt idx="53">
                  <c:v>3.8400251136896636E-2</c:v>
                </c:pt>
                <c:pt idx="54">
                  <c:v>3.7859212574888675E-2</c:v>
                </c:pt>
                <c:pt idx="55">
                  <c:v>3.733453511255088E-2</c:v>
                </c:pt>
                <c:pt idx="56">
                  <c:v>3.6825506260252425E-2</c:v>
                </c:pt>
                <c:pt idx="57">
                  <c:v>3.633145423035606E-2</c:v>
                </c:pt>
                <c:pt idx="58">
                  <c:v>3.5851745071063916E-2</c:v>
                </c:pt>
                <c:pt idx="59">
                  <c:v>3.5385780039110082E-2</c:v>
                </c:pt>
                <c:pt idx="60">
                  <c:v>3.4932993188396981E-2</c:v>
                </c:pt>
                <c:pt idx="61">
                  <c:v>3.4492849154148249E-2</c:v>
                </c:pt>
                <c:pt idx="62">
                  <c:v>3.4064841114329905E-2</c:v>
                </c:pt>
                <c:pt idx="63">
                  <c:v>3.3648488912012303E-2</c:v>
                </c:pt>
                <c:pt idx="64">
                  <c:v>3.3243337324042055E-2</c:v>
                </c:pt>
                <c:pt idx="65">
                  <c:v>3.2848954462893237E-2</c:v>
                </c:pt>
                <c:pt idx="66">
                  <c:v>3.2464930299897304E-2</c:v>
                </c:pt>
                <c:pt idx="67">
                  <c:v>3.2090875299230902E-2</c:v>
                </c:pt>
                <c:pt idx="68">
                  <c:v>3.1726419153089998E-2</c:v>
                </c:pt>
                <c:pt idx="69">
                  <c:v>3.1371209609412261E-2</c:v>
                </c:pt>
                <c:pt idx="70">
                  <c:v>3.1024911384342525E-2</c:v>
                </c:pt>
                <c:pt idx="71">
                  <c:v>3.0687205152379177E-2</c:v>
                </c:pt>
                <c:pt idx="72">
                  <c:v>3.0357786607804409E-2</c:v>
                </c:pt>
                <c:pt idx="73">
                  <c:v>3.0036365591595917E-2</c:v>
                </c:pt>
                <c:pt idx="74">
                  <c:v>2.9722665278551427E-2</c:v>
                </c:pt>
                <c:pt idx="75">
                  <c:v>2.9416421419836435E-2</c:v>
                </c:pt>
                <c:pt idx="76">
                  <c:v>2.9117381636595878E-2</c:v>
                </c:pt>
                <c:pt idx="77">
                  <c:v>2.882530476065813E-2</c:v>
                </c:pt>
                <c:pt idx="78">
                  <c:v>2.8539960218708756E-2</c:v>
                </c:pt>
                <c:pt idx="79">
                  <c:v>2.8261127456626508E-2</c:v>
                </c:pt>
                <c:pt idx="80">
                  <c:v>2.7988595400958625E-2</c:v>
                </c:pt>
                <c:pt idx="81">
                  <c:v>2.7722161954769581E-2</c:v>
                </c:pt>
                <c:pt idx="82">
                  <c:v>2.7461633525330601E-2</c:v>
                </c:pt>
                <c:pt idx="83">
                  <c:v>2.7206824581328091E-2</c:v>
                </c:pt>
                <c:pt idx="84">
                  <c:v>2.6957557237460759E-2</c:v>
                </c:pt>
                <c:pt idx="85">
                  <c:v>2.6713660864469069E-2</c:v>
                </c:pt>
                <c:pt idx="86">
                  <c:v>2.6474971722798724E-2</c:v>
                </c:pt>
                <c:pt idx="87">
                  <c:v>2.6241332618243775E-2</c:v>
                </c:pt>
                <c:pt idx="88">
                  <c:v>2.6012592578045984E-2</c:v>
                </c:pt>
                <c:pt idx="89">
                  <c:v>2.5788606546046609E-2</c:v>
                </c:pt>
                <c:pt idx="90">
                  <c:v>2.55692350955956E-2</c:v>
                </c:pt>
                <c:pt idx="91">
                  <c:v>2.5354344159023209E-2</c:v>
                </c:pt>
                <c:pt idx="92">
                  <c:v>2.5143804772569573E-2</c:v>
                </c:pt>
                <c:pt idx="93">
                  <c:v>2.4937492835751657E-2</c:v>
                </c:pt>
                <c:pt idx="94">
                  <c:v>2.4735288884222859E-2</c:v>
                </c:pt>
                <c:pt idx="95">
                  <c:v>2.4537077875250859E-2</c:v>
                </c:pt>
                <c:pt idx="96">
                  <c:v>2.4342748985003257E-2</c:v>
                </c:pt>
                <c:pt idx="97">
                  <c:v>2.4152195416889614E-2</c:v>
                </c:pt>
                <c:pt idx="98">
                  <c:v>2.3965314220262639E-2</c:v>
                </c:pt>
                <c:pt idx="99">
                  <c:v>2.378200611883103E-2</c:v>
                </c:pt>
                <c:pt idx="100">
                  <c:v>2.3602175348182292E-2</c:v>
                </c:pt>
                <c:pt idx="101">
                  <c:v>2.3425729501856288E-2</c:v>
                </c:pt>
                <c:pt idx="102">
                  <c:v>2.3252579385448845E-2</c:v>
                </c:pt>
                <c:pt idx="103">
                  <c:v>2.3082638878260946E-2</c:v>
                </c:pt>
                <c:pt idx="104">
                  <c:v>2.2915824802041969E-2</c:v>
                </c:pt>
                <c:pt idx="105">
                  <c:v>2.2752056796406229E-2</c:v>
                </c:pt>
                <c:pt idx="106">
                  <c:v>2.2591257200530134E-2</c:v>
                </c:pt>
                <c:pt idx="107">
                  <c:v>2.2433350940763652E-2</c:v>
                </c:pt>
                <c:pt idx="108">
                  <c:v>2.2278265423813937E-2</c:v>
                </c:pt>
                <c:pt idx="109">
                  <c:v>2.2125930435181327E-2</c:v>
                </c:pt>
                <c:pt idx="110">
                  <c:v>2.1976278042548824E-2</c:v>
                </c:pt>
                <c:pt idx="111">
                  <c:v>2.1829242503845419E-2</c:v>
                </c:pt>
                <c:pt idx="112">
                  <c:v>2.1684760179721492E-2</c:v>
                </c:pt>
                <c:pt idx="113">
                  <c:v>2.1542769450191217E-2</c:v>
                </c:pt>
                <c:pt idx="114">
                  <c:v>2.140321063521218E-2</c:v>
                </c:pt>
                <c:pt idx="115">
                  <c:v>2.1266025918986995E-2</c:v>
                </c:pt>
                <c:pt idx="116">
                  <c:v>2.1131159277784889E-2</c:v>
                </c:pt>
                <c:pt idx="117">
                  <c:v>2.0998556411093702E-2</c:v>
                </c:pt>
                <c:pt idx="118">
                  <c:v>2.0868164675924374E-2</c:v>
                </c:pt>
                <c:pt idx="119">
                  <c:v>2.0739933024100706E-2</c:v>
                </c:pt>
                <c:pt idx="120">
                  <c:v>2.0613811942377248E-2</c:v>
                </c:pt>
                <c:pt idx="121">
                  <c:v>2.0489753395237641E-2</c:v>
                </c:pt>
                <c:pt idx="122">
                  <c:v>2.0367710770234346E-2</c:v>
                </c:pt>
                <c:pt idx="123">
                  <c:v>2.0247638825739014E-2</c:v>
                </c:pt>
                <c:pt idx="124">
                  <c:v>2.0129493640980232E-2</c:v>
                </c:pt>
                <c:pt idx="125">
                  <c:v>2.0013232568252756E-2</c:v>
                </c:pt>
                <c:pt idx="126">
                  <c:v>1.9898814187188703E-2</c:v>
                </c:pt>
                <c:pt idx="127">
                  <c:v>1.9786198260987747E-2</c:v>
                </c:pt>
                <c:pt idx="128">
                  <c:v>1.9675345694508978E-2</c:v>
                </c:pt>
                <c:pt idx="129">
                  <c:v>1.9566218494132669E-2</c:v>
                </c:pt>
                <c:pt idx="130">
                  <c:v>1.9458779729305313E-2</c:v>
                </c:pt>
                <c:pt idx="131">
                  <c:v>1.9352993495686154E-2</c:v>
                </c:pt>
                <c:pt idx="132">
                  <c:v>1.9248824879817737E-2</c:v>
                </c:pt>
                <c:pt idx="133">
                  <c:v>1.9146239925247662E-2</c:v>
                </c:pt>
                <c:pt idx="134">
                  <c:v>1.9045205600032158E-2</c:v>
                </c:pt>
                <c:pt idx="135">
                  <c:v>1.8945689765556349E-2</c:v>
                </c:pt>
                <c:pt idx="136">
                  <c:v>1.8847661146609226E-2</c:v>
                </c:pt>
                <c:pt idx="137">
                  <c:v>1.8751089302654803E-2</c:v>
                </c:pt>
                <c:pt idx="138">
                  <c:v>1.8655944600244008E-2</c:v>
                </c:pt>
                <c:pt idx="139">
                  <c:v>1.8562198186514816E-2</c:v>
                </c:pt>
                <c:pt idx="140">
                  <c:v>1.8469821963730731E-2</c:v>
                </c:pt>
                <c:pt idx="141">
                  <c:v>1.8378788564810577E-2</c:v>
                </c:pt>
                <c:pt idx="142">
                  <c:v>1.8289071329804649E-2</c:v>
                </c:pt>
                <c:pt idx="143">
                  <c:v>1.8200644283274933E-2</c:v>
                </c:pt>
                <c:pt idx="144">
                  <c:v>1.8113482112538971E-2</c:v>
                </c:pt>
                <c:pt idx="145">
                  <c:v>1.8027560146739147E-2</c:v>
                </c:pt>
                <c:pt idx="146">
                  <c:v>1.7942854336701099E-2</c:v>
                </c:pt>
                <c:pt idx="147">
                  <c:v>1.7859341235546652E-2</c:v>
                </c:pt>
                <c:pt idx="148">
                  <c:v>1.7776997980028551E-2</c:v>
                </c:pt>
                <c:pt idx="149">
                  <c:v>1.7695802272555745E-2</c:v>
                </c:pt>
                <c:pt idx="150">
                  <c:v>1.7615732363879623E-2</c:v>
                </c:pt>
                <c:pt idx="151">
                  <c:v>1.7536767036412961E-2</c:v>
                </c:pt>
                <c:pt idx="152">
                  <c:v>1.7458885588154737E-2</c:v>
                </c:pt>
                <c:pt idx="153">
                  <c:v>1.7382067817195302E-2</c:v>
                </c:pt>
                <c:pt idx="154">
                  <c:v>1.7306294006777551E-2</c:v>
                </c:pt>
                <c:pt idx="155">
                  <c:v>1.7231544910890951E-2</c:v>
                </c:pt>
                <c:pt idx="156">
                  <c:v>1.7157801740376351E-2</c:v>
                </c:pt>
                <c:pt idx="157">
                  <c:v>1.7085046149520555E-2</c:v>
                </c:pt>
                <c:pt idx="158">
                  <c:v>1.7013260223120608E-2</c:v>
                </c:pt>
                <c:pt idx="159">
                  <c:v>1.6942426463998649E-2</c:v>
                </c:pt>
                <c:pt idx="160">
                  <c:v>1.687252778094921E-2</c:v>
                </c:pt>
                <c:pt idx="161">
                  <c:v>1.6803547477101423E-2</c:v>
                </c:pt>
                <c:pt idx="162">
                  <c:v>1.6735469238679662E-2</c:v>
                </c:pt>
                <c:pt idx="163">
                  <c:v>1.6668277124146719E-2</c:v>
                </c:pt>
                <c:pt idx="164">
                  <c:v>1.6601955553714409E-2</c:v>
                </c:pt>
                <c:pt idx="165">
                  <c:v>1.6536489299207147E-2</c:v>
                </c:pt>
                <c:pt idx="166">
                  <c:v>1.6471863474264728E-2</c:v>
                </c:pt>
                <c:pt idx="167">
                  <c:v>1.6408063524871081E-2</c:v>
                </c:pt>
                <c:pt idx="168">
                  <c:v>1.6345075220196424E-2</c:v>
                </c:pt>
                <c:pt idx="169">
                  <c:v>1.6282884643740777E-2</c:v>
                </c:pt>
                <c:pt idx="170">
                  <c:v>1.6221478184767293E-2</c:v>
                </c:pt>
                <c:pt idx="171">
                  <c:v>1.6160842530014388E-2</c:v>
                </c:pt>
                <c:pt idx="172">
                  <c:v>1.6100964655676123E-2</c:v>
                </c:pt>
                <c:pt idx="173">
                  <c:v>1.6041831819640799E-2</c:v>
                </c:pt>
                <c:pt idx="174">
                  <c:v>1.5983431553978002E-2</c:v>
                </c:pt>
                <c:pt idx="175">
                  <c:v>1.5925751657664952E-2</c:v>
                </c:pt>
                <c:pt idx="176">
                  <c:v>1.5868780189543248E-2</c:v>
                </c:pt>
                <c:pt idx="177">
                  <c:v>1.581250546149755E-2</c:v>
                </c:pt>
                <c:pt idx="178">
                  <c:v>1.5756916031848017E-2</c:v>
                </c:pt>
                <c:pt idx="179">
                  <c:v>1.5702000698948813E-2</c:v>
                </c:pt>
                <c:pt idx="180">
                  <c:v>1.5647748494985094E-2</c:v>
                </c:pt>
                <c:pt idx="181">
                  <c:v>1.5594148679961419E-2</c:v>
                </c:pt>
                <c:pt idx="182">
                  <c:v>1.5541190735874674E-2</c:v>
                </c:pt>
                <c:pt idx="183">
                  <c:v>1.5488864361064881E-2</c:v>
                </c:pt>
                <c:pt idx="184">
                  <c:v>1.5437159464737714E-2</c:v>
                </c:pt>
                <c:pt idx="185">
                  <c:v>1.5386066161652473E-2</c:v>
                </c:pt>
                <c:pt idx="186">
                  <c:v>1.533557476696986E-2</c:v>
                </c:pt>
                <c:pt idx="187">
                  <c:v>1.5285675791253893E-2</c:v>
                </c:pt>
                <c:pt idx="188">
                  <c:v>1.523635993562257E-2</c:v>
                </c:pt>
                <c:pt idx="189">
                  <c:v>1.5187618087042234E-2</c:v>
                </c:pt>
                <c:pt idx="190">
                  <c:v>1.5139441313760568E-2</c:v>
                </c:pt>
                <c:pt idx="191">
                  <c:v>1.5091820860873567E-2</c:v>
                </c:pt>
                <c:pt idx="192">
                  <c:v>1.5044748146021854E-2</c:v>
                </c:pt>
                <c:pt idx="193">
                  <c:v>1.4998214755211986E-2</c:v>
                </c:pt>
                <c:pt idx="194">
                  <c:v>1.495221243875851E-2</c:v>
                </c:pt>
                <c:pt idx="195">
                  <c:v>1.4906733107342723E-2</c:v>
                </c:pt>
                <c:pt idx="196">
                  <c:v>1.486176882818421E-2</c:v>
                </c:pt>
                <c:pt idx="197">
                  <c:v>1.4817311821321443E-2</c:v>
                </c:pt>
                <c:pt idx="198">
                  <c:v>1.4773354455997792E-2</c:v>
                </c:pt>
                <c:pt idx="199">
                  <c:v>1.4729889247149495E-2</c:v>
                </c:pt>
                <c:pt idx="200">
                  <c:v>1.4686908851992224E-2</c:v>
                </c:pt>
                <c:pt idx="201">
                  <c:v>1.4644406066703039E-2</c:v>
                </c:pt>
                <c:pt idx="202">
                  <c:v>1.4602373823194644E-2</c:v>
                </c:pt>
                <c:pt idx="203">
                  <c:v>1.4560805185978909E-2</c:v>
                </c:pt>
                <c:pt idx="204">
                  <c:v>1.4519693349116845E-2</c:v>
                </c:pt>
                <c:pt idx="205">
                  <c:v>1.4479031633252211E-2</c:v>
                </c:pt>
                <c:pt idx="206">
                  <c:v>1.4438813482726114E-2</c:v>
                </c:pt>
                <c:pt idx="207">
                  <c:v>1.4399032462770018E-2</c:v>
                </c:pt>
                <c:pt idx="208">
                  <c:v>1.435968225677469E-2</c:v>
                </c:pt>
                <c:pt idx="209">
                  <c:v>1.4320756663632674E-2</c:v>
                </c:pt>
                <c:pt idx="210">
                  <c:v>1.4282249595152025E-2</c:v>
                </c:pt>
                <c:pt idx="211">
                  <c:v>1.4244155073539043E-2</c:v>
                </c:pt>
                <c:pt idx="212">
                  <c:v>1.4206467228947885E-2</c:v>
                </c:pt>
                <c:pt idx="213">
                  <c:v>1.4169180297094989E-2</c:v>
                </c:pt>
                <c:pt idx="214">
                  <c:v>1.4132288616936314E-2</c:v>
                </c:pt>
                <c:pt idx="215">
                  <c:v>1.4095786628405452E-2</c:v>
                </c:pt>
                <c:pt idx="216">
                  <c:v>1.4059668870210784E-2</c:v>
                </c:pt>
                <c:pt idx="217">
                  <c:v>1.4023929977689887E-2</c:v>
                </c:pt>
                <c:pt idx="218">
                  <c:v>1.3988564680719422E-2</c:v>
                </c:pt>
                <c:pt idx="219">
                  <c:v>1.3953567801678888E-2</c:v>
                </c:pt>
                <c:pt idx="220">
                  <c:v>1.3918934253466578E-2</c:v>
                </c:pt>
                <c:pt idx="221">
                  <c:v>1.388465903756622E-2</c:v>
                </c:pt>
                <c:pt idx="222">
                  <c:v>1.3850737242162767E-2</c:v>
                </c:pt>
                <c:pt idx="223">
                  <c:v>1.3817164040305904E-2</c:v>
                </c:pt>
                <c:pt idx="224">
                  <c:v>1.3783934688119838E-2</c:v>
                </c:pt>
                <c:pt idx="225">
                  <c:v>1.3751044523058057E-2</c:v>
                </c:pt>
                <c:pt idx="226">
                  <c:v>1.3718488962201703E-2</c:v>
                </c:pt>
                <c:pt idx="227">
                  <c:v>1.368626350060031E-2</c:v>
                </c:pt>
                <c:pt idx="228">
                  <c:v>1.3654363709653677E-2</c:v>
                </c:pt>
                <c:pt idx="229">
                  <c:v>1.3622785235533693E-2</c:v>
                </c:pt>
                <c:pt idx="230">
                  <c:v>1.3591523797644969E-2</c:v>
                </c:pt>
                <c:pt idx="231">
                  <c:v>1.3560575187123138E-2</c:v>
                </c:pt>
                <c:pt idx="232">
                  <c:v>1.3529935265369804E-2</c:v>
                </c:pt>
                <c:pt idx="233">
                  <c:v>1.349959996262305E-2</c:v>
                </c:pt>
                <c:pt idx="234">
                  <c:v>1.3469565276562529E-2</c:v>
                </c:pt>
                <c:pt idx="235">
                  <c:v>1.3439827270948152E-2</c:v>
                </c:pt>
                <c:pt idx="236">
                  <c:v>1.3410382074291446E-2</c:v>
                </c:pt>
                <c:pt idx="237">
                  <c:v>1.3381225878558644E-2</c:v>
                </c:pt>
                <c:pt idx="238">
                  <c:v>1.3352354937904662E-2</c:v>
                </c:pt>
                <c:pt idx="239">
                  <c:v>1.3323765567437076E-2</c:v>
                </c:pt>
                <c:pt idx="240">
                  <c:v>1.3295454142009279E-2</c:v>
                </c:pt>
                <c:pt idx="241">
                  <c:v>1.326741709504204E-2</c:v>
                </c:pt>
                <c:pt idx="242">
                  <c:v>1.3239650917372652E-2</c:v>
                </c:pt>
                <c:pt idx="243">
                  <c:v>1.3212152156130943E-2</c:v>
                </c:pt>
                <c:pt idx="244">
                  <c:v>1.3184917413641415E-2</c:v>
                </c:pt>
                <c:pt idx="245">
                  <c:v>1.3157943346350806E-2</c:v>
                </c:pt>
                <c:pt idx="246">
                  <c:v>1.3131226663780369E-2</c:v>
                </c:pt>
                <c:pt idx="247">
                  <c:v>1.3104764127502255E-2</c:v>
                </c:pt>
                <c:pt idx="248">
                  <c:v>1.3078552550139299E-2</c:v>
                </c:pt>
                <c:pt idx="249">
                  <c:v>1.3052588794387622E-2</c:v>
                </c:pt>
                <c:pt idx="250">
                  <c:v>1.3026869772061443E-2</c:v>
                </c:pt>
                <c:pt idx="251">
                  <c:v>1.3001392443159487E-2</c:v>
                </c:pt>
                <c:pt idx="252">
                  <c:v>1.297615381495246E-2</c:v>
                </c:pt>
                <c:pt idx="253">
                  <c:v>1.2951150941091007E-2</c:v>
                </c:pt>
                <c:pt idx="254">
                  <c:v>1.2926380920733642E-2</c:v>
                </c:pt>
                <c:pt idx="255">
                  <c:v>1.2901840897694092E-2</c:v>
                </c:pt>
                <c:pt idx="256">
                  <c:v>1.2877528059607624E-2</c:v>
                </c:pt>
                <c:pt idx="257">
                  <c:v>1.2853439637115775E-2</c:v>
                </c:pt>
                <c:pt idx="258">
                  <c:v>1.2829572903069087E-2</c:v>
                </c:pt>
                <c:pt idx="259">
                  <c:v>1.2805925171747346E-2</c:v>
                </c:pt>
                <c:pt idx="260">
                  <c:v>1.2782493798096883E-2</c:v>
                </c:pt>
                <c:pt idx="261">
                  <c:v>1.2759276176984521E-2</c:v>
                </c:pt>
                <c:pt idx="262">
                  <c:v>1.2736269742467714E-2</c:v>
                </c:pt>
                <c:pt idx="263">
                  <c:v>1.2713471967080512E-2</c:v>
                </c:pt>
                <c:pt idx="264">
                  <c:v>1.2690880361134915E-2</c:v>
                </c:pt>
                <c:pt idx="265">
                  <c:v>1.266849247203725E-2</c:v>
                </c:pt>
                <c:pt idx="266">
                  <c:v>1.264630588361919E-2</c:v>
                </c:pt>
                <c:pt idx="267">
                  <c:v>1.2624318215483064E-2</c:v>
                </c:pt>
                <c:pt idx="268">
                  <c:v>1.2602527122361077E-2</c:v>
                </c:pt>
                <c:pt idx="269">
                  <c:v>1.258093029348812E-2</c:v>
                </c:pt>
                <c:pt idx="270">
                  <c:v>1.2559525451987833E-2</c:v>
                </c:pt>
                <c:pt idx="271">
                  <c:v>1.2538310354271567E-2</c:v>
                </c:pt>
                <c:pt idx="272">
                  <c:v>1.2517282789450003E-2</c:v>
                </c:pt>
                <c:pt idx="273">
                  <c:v>1.2496440578757005E-2</c:v>
                </c:pt>
                <c:pt idx="274">
                  <c:v>1.2475781574985524E-2</c:v>
                </c:pt>
                <c:pt idx="275">
                  <c:v>1.2455303661935204E-2</c:v>
                </c:pt>
                <c:pt idx="276">
                  <c:v>1.2435004753871394E-2</c:v>
                </c:pt>
                <c:pt idx="277">
                  <c:v>1.2414882794995346E-2</c:v>
                </c:pt>
                <c:pt idx="278">
                  <c:v>1.2394935758925286E-2</c:v>
                </c:pt>
                <c:pt idx="279">
                  <c:v>1.2375161648188105E-2</c:v>
                </c:pt>
                <c:pt idx="280">
                  <c:v>1.2355558493721447E-2</c:v>
                </c:pt>
                <c:pt idx="281">
                  <c:v>1.2336124354385899E-2</c:v>
                </c:pt>
                <c:pt idx="282">
                  <c:v>1.2316857316487111E-2</c:v>
                </c:pt>
                <c:pt idx="283">
                  <c:v>1.2297755493307531E-2</c:v>
                </c:pt>
                <c:pt idx="284">
                  <c:v>1.2278817024647601E-2</c:v>
                </c:pt>
                <c:pt idx="285">
                  <c:v>1.2260040076376164E-2</c:v>
                </c:pt>
                <c:pt idx="286">
                  <c:v>1.2241422839989845E-2</c:v>
                </c:pt>
                <c:pt idx="287">
                  <c:v>1.222296353218125E-2</c:v>
                </c:pt>
                <c:pt idx="288">
                  <c:v>1.220466039441573E-2</c:v>
                </c:pt>
                <c:pt idx="289">
                  <c:v>1.2186511692516538E-2</c:v>
                </c:pt>
                <c:pt idx="290">
                  <c:v>1.2168515716258191E-2</c:v>
                </c:pt>
                <c:pt idx="291">
                  <c:v>1.2150670778967816E-2</c:v>
                </c:pt>
                <c:pt idx="292">
                  <c:v>1.2132975217134348E-2</c:v>
                </c:pt>
                <c:pt idx="293">
                  <c:v>1.2115427390025349E-2</c:v>
                </c:pt>
                <c:pt idx="294">
                  <c:v>1.2098025679311323E-2</c:v>
                </c:pt>
                <c:pt idx="295">
                  <c:v>1.2080768488697312E-2</c:v>
                </c:pt>
                <c:pt idx="296">
                  <c:v>1.2063654243561655E-2</c:v>
                </c:pt>
                <c:pt idx="297">
                  <c:v>1.2046681390601709E-2</c:v>
                </c:pt>
                <c:pt idx="298">
                  <c:v>1.2029848397486402E-2</c:v>
                </c:pt>
                <c:pt idx="299">
                  <c:v>1.2013153752515451E-2</c:v>
                </c:pt>
                <c:pt idx="300">
                  <c:v>1.1996595964285112E-2</c:v>
                </c:pt>
                <c:pt idx="301">
                  <c:v>1.1980173561360295E-2</c:v>
                </c:pt>
                <c:pt idx="302">
                  <c:v>1.1963885091952934E-2</c:v>
                </c:pt>
                <c:pt idx="303">
                  <c:v>1.1947729123606433E-2</c:v>
                </c:pt>
                <c:pt idx="304">
                  <c:v>1.1931704242886103E-2</c:v>
                </c:pt>
                <c:pt idx="305">
                  <c:v>1.1915809055075418E-2</c:v>
                </c:pt>
                <c:pt idx="306">
                  <c:v>1.1900042183877984E-2</c:v>
                </c:pt>
                <c:pt idx="307">
                  <c:v>1.1884402271125092E-2</c:v>
                </c:pt>
                <c:pt idx="308">
                  <c:v>1.1868887976488735E-2</c:v>
                </c:pt>
                <c:pt idx="309">
                  <c:v>1.1853497977199968E-2</c:v>
                </c:pt>
                <c:pt idx="310">
                  <c:v>1.1838230967772501E-2</c:v>
                </c:pt>
                <c:pt idx="311">
                  <c:v>1.1823085659731397E-2</c:v>
                </c:pt>
                <c:pt idx="312">
                  <c:v>1.1808060781346802E-2</c:v>
                </c:pt>
                <c:pt idx="313">
                  <c:v>1.1793155077372551E-2</c:v>
                </c:pt>
                <c:pt idx="314">
                  <c:v>1.1778367308789579E-2</c:v>
                </c:pt>
                <c:pt idx="315">
                  <c:v>1.1763696252554041E-2</c:v>
                </c:pt>
                <c:pt idx="316">
                  <c:v>1.1749140701350006E-2</c:v>
                </c:pt>
                <c:pt idx="317">
                  <c:v>1.1734699463346654E-2</c:v>
                </c:pt>
                <c:pt idx="318">
                  <c:v>1.1720371361959896E-2</c:v>
                </c:pt>
                <c:pt idx="319">
                  <c:v>1.1706155235618276E-2</c:v>
                </c:pt>
                <c:pt idx="320">
                  <c:v>1.1692049937533118E-2</c:v>
                </c:pt>
                <c:pt idx="321">
                  <c:v>1.1678054335472803E-2</c:v>
                </c:pt>
                <c:pt idx="322">
                  <c:v>1.1664167311541076E-2</c:v>
                </c:pt>
                <c:pt idx="323">
                  <c:v>1.1650387761959339E-2</c:v>
                </c:pt>
                <c:pt idx="324">
                  <c:v>1.1636714596852815E-2</c:v>
                </c:pt>
                <c:pt idx="325">
                  <c:v>1.1623146740040514E-2</c:v>
                </c:pt>
                <c:pt idx="326">
                  <c:v>1.1609683128828926E-2</c:v>
                </c:pt>
                <c:pt idx="327">
                  <c:v>1.1596322713809358E-2</c:v>
                </c:pt>
                <c:pt idx="328">
                  <c:v>1.1583064458658849E-2</c:v>
                </c:pt>
                <c:pt idx="329">
                  <c:v>1.156990733994458E-2</c:v>
                </c:pt>
                <c:pt idx="330">
                  <c:v>1.1556850346931722E-2</c:v>
                </c:pt>
                <c:pt idx="331">
                  <c:v>1.1543892481394631E-2</c:v>
                </c:pt>
                <c:pt idx="332">
                  <c:v>1.1531032757431343E-2</c:v>
                </c:pt>
                <c:pt idx="333">
                  <c:v>1.1518270201281301E-2</c:v>
                </c:pt>
                <c:pt idx="334">
                  <c:v>1.1505603851146228E-2</c:v>
                </c:pt>
                <c:pt idx="335">
                  <c:v>1.1493032757014115E-2</c:v>
                </c:pt>
                <c:pt idx="336">
                  <c:v>1.1480555980486227E-2</c:v>
                </c:pt>
                <c:pt idx="337">
                  <c:v>1.14681725946071E-2</c:v>
                </c:pt>
                <c:pt idx="338">
                  <c:v>1.1455881683697454E-2</c:v>
                </c:pt>
                <c:pt idx="339">
                  <c:v>1.1443682343189944E-2</c:v>
                </c:pt>
                <c:pt idx="340">
                  <c:v>1.1431573679467745E-2</c:v>
                </c:pt>
                <c:pt idx="341">
                  <c:v>1.1419554809705862E-2</c:v>
                </c:pt>
                <c:pt idx="342">
                  <c:v>1.1407624861715138E-2</c:v>
                </c:pt>
                <c:pt idx="343">
                  <c:v>1.1395782973788912E-2</c:v>
                </c:pt>
                <c:pt idx="344">
                  <c:v>1.1384028294552252E-2</c:v>
                </c:pt>
                <c:pt idx="345">
                  <c:v>1.1372359982813739E-2</c:v>
                </c:pt>
                <c:pt idx="346">
                  <c:v>1.1360777207419728E-2</c:v>
                </c:pt>
                <c:pt idx="347">
                  <c:v>1.1349279147111079E-2</c:v>
                </c:pt>
                <c:pt idx="348">
                  <c:v>1.1337864990382225E-2</c:v>
                </c:pt>
                <c:pt idx="349">
                  <c:v>1.1326533935342662E-2</c:v>
                </c:pt>
                <c:pt idx="350">
                  <c:v>1.1315285189580682E-2</c:v>
                </c:pt>
                <c:pt idx="351">
                  <c:v>1.1304117970029394E-2</c:v>
                </c:pt>
                <c:pt idx="352">
                  <c:v>1.1293031502834954E-2</c:v>
                </c:pt>
                <c:pt idx="353">
                  <c:v>1.1282025023226968E-2</c:v>
                </c:pt>
                <c:pt idx="354">
                  <c:v>1.1271097775391033E-2</c:v>
                </c:pt>
                <c:pt idx="355">
                  <c:v>1.1260249012343361E-2</c:v>
                </c:pt>
                <c:pt idx="356">
                  <c:v>1.1249477995807456E-2</c:v>
                </c:pt>
                <c:pt idx="357">
                  <c:v>1.1238783996092822E-2</c:v>
                </c:pt>
                <c:pt idx="358">
                  <c:v>1.1228166291975619E-2</c:v>
                </c:pt>
                <c:pt idx="359">
                  <c:v>1.1217624170581275E-2</c:v>
                </c:pt>
                <c:pt idx="360">
                  <c:v>1.1207156927269011E-2</c:v>
                </c:pt>
                <c:pt idx="361">
                  <c:v>1.1196763865518204E-2</c:v>
                </c:pt>
                <c:pt idx="362">
                  <c:v>1.1186444296816606E-2</c:v>
                </c:pt>
                <c:pt idx="363">
                  <c:v>1.1176197540550352E-2</c:v>
                </c:pt>
                <c:pt idx="364">
                  <c:v>1.1166022923895739E-2</c:v>
                </c:pt>
                <c:pt idx="365">
                  <c:v>1.1155919781712728E-2</c:v>
                </c:pt>
                <c:pt idx="366">
                  <c:v>1.1145887456440153E-2</c:v>
                </c:pt>
                <c:pt idx="367">
                  <c:v>1.1135925297992608E-2</c:v>
                </c:pt>
                <c:pt idx="368">
                  <c:v>1.1126032663658946E-2</c:v>
                </c:pt>
                <c:pt idx="369">
                  <c:v>1.1116208918002421E-2</c:v>
                </c:pt>
                <c:pt idx="370">
                  <c:v>1.1106453432762385E-2</c:v>
                </c:pt>
                <c:pt idx="371">
                  <c:v>1.1096765586757545E-2</c:v>
                </c:pt>
                <c:pt idx="372">
                  <c:v>1.1087144765790743E-2</c:v>
                </c:pt>
                <c:pt idx="373">
                  <c:v>1.1077590362555224E-2</c:v>
                </c:pt>
                <c:pt idx="374">
                  <c:v>1.1068101776542386E-2</c:v>
                </c:pt>
                <c:pt idx="375">
                  <c:v>1.1058678413950961E-2</c:v>
                </c:pt>
                <c:pt idx="376">
                  <c:v>1.1049319687597613E-2</c:v>
                </c:pt>
                <c:pt idx="377">
                  <c:v>1.1040025016828926E-2</c:v>
                </c:pt>
                <c:pt idx="378">
                  <c:v>1.1030793827434765E-2</c:v>
                </c:pt>
                <c:pt idx="379">
                  <c:v>1.1021625551562973E-2</c:v>
                </c:pt>
                <c:pt idx="380">
                  <c:v>1.101251962763538E-2</c:v>
                </c:pt>
                <c:pt idx="381">
                  <c:v>1.1003475500265116E-2</c:v>
                </c:pt>
                <c:pt idx="382">
                  <c:v>1.0994492620175194E-2</c:v>
                </c:pt>
                <c:pt idx="383">
                  <c:v>1.0985570444118329E-2</c:v>
                </c:pt>
                <c:pt idx="384">
                  <c:v>1.0976708434798005E-2</c:v>
                </c:pt>
                <c:pt idx="385">
                  <c:v>1.0967906060790731E-2</c:v>
                </c:pt>
                <c:pt idx="386">
                  <c:v>1.0959162796469482E-2</c:v>
                </c:pt>
                <c:pt idx="387">
                  <c:v>1.0950478121928316E-2</c:v>
                </c:pt>
                <c:pt idx="388">
                  <c:v>1.0941851522908119E-2</c:v>
                </c:pt>
                <c:pt idx="389">
                  <c:v>1.0933282490723477E-2</c:v>
                </c:pt>
                <c:pt idx="390">
                  <c:v>1.0924770522190669E-2</c:v>
                </c:pt>
                <c:pt idx="391">
                  <c:v>1.0916315119556715E-2</c:v>
                </c:pt>
                <c:pt idx="392">
                  <c:v>1.0907915790429509E-2</c:v>
                </c:pt>
                <c:pt idx="393">
                  <c:v>1.0899572047709007E-2</c:v>
                </c:pt>
                <c:pt idx="394">
                  <c:v>1.0891283409519411E-2</c:v>
                </c:pt>
                <c:pt idx="395">
                  <c:v>1.0883049399142416E-2</c:v>
                </c:pt>
                <c:pt idx="396">
                  <c:v>1.0874869544951388E-2</c:v>
                </c:pt>
                <c:pt idx="397">
                  <c:v>1.0866743380346589E-2</c:v>
                </c:pt>
                <c:pt idx="398">
                  <c:v>1.0858670443691307E-2</c:v>
                </c:pt>
                <c:pt idx="399">
                  <c:v>1.0850650278248953E-2</c:v>
                </c:pt>
                <c:pt idx="400">
                  <c:v>1.0842682432121092E-2</c:v>
                </c:pt>
                <c:pt idx="401">
                  <c:v>1.083476645818638E-2</c:v>
                </c:pt>
                <c:pt idx="402">
                  <c:v>1.0826901914040392E-2</c:v>
                </c:pt>
                <c:pt idx="403">
                  <c:v>1.081908836193634E-2</c:v>
                </c:pt>
                <c:pt idx="404">
                  <c:v>1.0811325368726667E-2</c:v>
                </c:pt>
                <c:pt idx="405">
                  <c:v>1.0803612505805473E-2</c:v>
                </c:pt>
                <c:pt idx="406">
                  <c:v>1.0795949349051795E-2</c:v>
                </c:pt>
                <c:pt idx="407">
                  <c:v>1.0788335478773708E-2</c:v>
                </c:pt>
                <c:pt idx="408">
                  <c:v>1.0780770479653234E-2</c:v>
                </c:pt>
                <c:pt idx="409">
                  <c:v>1.0773253940692057E-2</c:v>
                </c:pt>
                <c:pt idx="410">
                  <c:v>1.076578545515801E-2</c:v>
                </c:pt>
                <c:pt idx="411">
                  <c:v>1.0758364620532345E-2</c:v>
                </c:pt>
                <c:pt idx="412">
                  <c:v>1.0750991038457747E-2</c:v>
                </c:pt>
                <c:pt idx="413">
                  <c:v>1.0743664314687115E-2</c:v>
                </c:pt>
                <c:pt idx="414">
                  <c:v>1.0736384059033056E-2</c:v>
                </c:pt>
                <c:pt idx="415">
                  <c:v>1.0729149885318113E-2</c:v>
                </c:pt>
                <c:pt idx="416">
                  <c:v>1.0721961411325701E-2</c:v>
                </c:pt>
                <c:pt idx="417">
                  <c:v>1.0714818258751733E-2</c:v>
                </c:pt>
                <c:pt idx="418">
                  <c:v>1.0707720053156953E-2</c:v>
                </c:pt>
                <c:pt idx="419">
                  <c:v>1.0700666423919918E-2</c:v>
                </c:pt>
                <c:pt idx="420">
                  <c:v>1.0693657004190666E-2</c:v>
                </c:pt>
                <c:pt idx="421">
                  <c:v>1.0686691430845026E-2</c:v>
                </c:pt>
                <c:pt idx="422">
                  <c:v>1.0679769344439585E-2</c:v>
                </c:pt>
                <c:pt idx="423">
                  <c:v>1.067289038916727E-2</c:v>
                </c:pt>
                <c:pt idx="424">
                  <c:v>1.0666054212813565E-2</c:v>
                </c:pt>
                <c:pt idx="425">
                  <c:v>1.065926046671334E-2</c:v>
                </c:pt>
                <c:pt idx="426">
                  <c:v>1.0652508805708279E-2</c:v>
                </c:pt>
                <c:pt idx="427">
                  <c:v>1.0645798888104911E-2</c:v>
                </c:pt>
                <c:pt idx="428">
                  <c:v>1.0639130375633202E-2</c:v>
                </c:pt>
                <c:pt idx="429">
                  <c:v>1.0632502933405756E-2</c:v>
                </c:pt>
                <c:pt idx="430">
                  <c:v>1.0625916229877552E-2</c:v>
                </c:pt>
                <c:pt idx="431">
                  <c:v>1.0619369936806254E-2</c:v>
                </c:pt>
                <c:pt idx="432">
                  <c:v>1.061286372921306E-2</c:v>
                </c:pt>
                <c:pt idx="433">
                  <c:v>1.0606397285344096E-2</c:v>
                </c:pt>
                <c:pt idx="434">
                  <c:v>1.0599970286632341E-2</c:v>
                </c:pt>
                <c:pt idx="435">
                  <c:v>1.059358241766007E-2</c:v>
                </c:pt>
                <c:pt idx="436">
                  <c:v>1.0587233366121811E-2</c:v>
                </c:pt>
                <c:pt idx="437">
                  <c:v>1.0580922822787818E-2</c:v>
                </c:pt>
                <c:pt idx="438">
                  <c:v>1.0574650481468023E-2</c:v>
                </c:pt>
                <c:pt idx="439">
                  <c:v>1.0568416038976503E-2</c:v>
                </c:pt>
                <c:pt idx="440">
                  <c:v>1.0562219195096409E-2</c:v>
                </c:pt>
                <c:pt idx="441">
                  <c:v>1.0556059652545382E-2</c:v>
                </c:pt>
                <c:pt idx="442">
                  <c:v>1.0549937116941429E-2</c:v>
                </c:pt>
                <c:pt idx="443">
                  <c:v>1.0543851296769272E-2</c:v>
                </c:pt>
                <c:pt idx="444">
                  <c:v>1.0537801903347136E-2</c:v>
                </c:pt>
                <c:pt idx="445">
                  <c:v>1.0531788650793992E-2</c:v>
                </c:pt>
                <c:pt idx="446">
                  <c:v>1.052581125599724E-2</c:v>
                </c:pt>
                <c:pt idx="447">
                  <c:v>1.0519869438580826E-2</c:v>
                </c:pt>
                <c:pt idx="448">
                  <c:v>1.0513962920873773E-2</c:v>
                </c:pt>
                <c:pt idx="449">
                  <c:v>1.0508091427879153E-2</c:v>
                </c:pt>
                <c:pt idx="450">
                  <c:v>1.0502254687243454E-2</c:v>
                </c:pt>
                <c:pt idx="451">
                  <c:v>1.0496452429226364E-2</c:v>
                </c:pt>
                <c:pt idx="452">
                  <c:v>1.0490684386670958E-2</c:v>
                </c:pt>
                <c:pt idx="453">
                  <c:v>1.0484950294974264E-2</c:v>
                </c:pt>
                <c:pt idx="454">
                  <c:v>1.0479249892058241E-2</c:v>
                </c:pt>
                <c:pt idx="455">
                  <c:v>1.0473582918341122E-2</c:v>
                </c:pt>
                <c:pt idx="456">
                  <c:v>1.0467949116709145E-2</c:v>
                </c:pt>
                <c:pt idx="457">
                  <c:v>1.0462348232488646E-2</c:v>
                </c:pt>
                <c:pt idx="458">
                  <c:v>1.0456780013418531E-2</c:v>
                </c:pt>
                <c:pt idx="459">
                  <c:v>1.0451244209623095E-2</c:v>
                </c:pt>
                <c:pt idx="460">
                  <c:v>1.0445740573585207E-2</c:v>
                </c:pt>
                <c:pt idx="461">
                  <c:v>1.0440268860119837E-2</c:v>
                </c:pt>
                <c:pt idx="462">
                  <c:v>1.0434828826347935E-2</c:v>
                </c:pt>
                <c:pt idx="463">
                  <c:v>1.0429420231670641E-2</c:v>
                </c:pt>
                <c:pt idx="464">
                  <c:v>1.0424042837743839E-2</c:v>
                </c:pt>
                <c:pt idx="465">
                  <c:v>1.0418696408453032E-2</c:v>
                </c:pt>
                <c:pt idx="466">
                  <c:v>1.0413380709888552E-2</c:v>
                </c:pt>
                <c:pt idx="467">
                  <c:v>1.0408095510321074E-2</c:v>
                </c:pt>
                <c:pt idx="468">
                  <c:v>1.0402840580177462E-2</c:v>
                </c:pt>
                <c:pt idx="469">
                  <c:v>1.0397615692016918E-2</c:v>
                </c:pt>
                <c:pt idx="470">
                  <c:v>1.0392420620507437E-2</c:v>
                </c:pt>
                <c:pt idx="471">
                  <c:v>1.0387255142402557E-2</c:v>
                </c:pt>
                <c:pt idx="472">
                  <c:v>1.0382119036518426E-2</c:v>
                </c:pt>
                <c:pt idx="473">
                  <c:v>1.037701208371114E-2</c:v>
                </c:pt>
                <c:pt idx="474">
                  <c:v>1.0371934066854384E-2</c:v>
                </c:pt>
                <c:pt idx="475">
                  <c:v>1.0366884770817344E-2</c:v>
                </c:pt>
                <c:pt idx="476">
                  <c:v>1.0361863982442918E-2</c:v>
                </c:pt>
                <c:pt idx="477">
                  <c:v>1.0356871490526182E-2</c:v>
                </c:pt>
                <c:pt idx="478">
                  <c:v>1.0351907085793149E-2</c:v>
                </c:pt>
                <c:pt idx="479">
                  <c:v>1.0346970560879775E-2</c:v>
                </c:pt>
                <c:pt idx="480">
                  <c:v>1.034206171031125E-2</c:v>
                </c:pt>
                <c:pt idx="481">
                  <c:v>1.0337180330481539E-2</c:v>
                </c:pt>
                <c:pt idx="482">
                  <c:v>1.033232621963317E-2</c:v>
                </c:pt>
                <c:pt idx="483">
                  <c:v>1.0327499177837299E-2</c:v>
                </c:pt>
                <c:pt idx="484">
                  <c:v>1.0322699006974009E-2</c:v>
                </c:pt>
                <c:pt idx="485">
                  <c:v>1.0317925510712849E-2</c:v>
                </c:pt>
                <c:pt idx="486">
                  <c:v>1.0313178494493638E-2</c:v>
                </c:pt>
                <c:pt idx="487">
                  <c:v>1.0308457765507486E-2</c:v>
                </c:pt>
              </c:numCache>
            </c:numRef>
          </c:yVal>
          <c:smooth val="0"/>
          <c:extLst>
            <c:ext xmlns:c16="http://schemas.microsoft.com/office/drawing/2014/chart" uri="{C3380CC4-5D6E-409C-BE32-E72D297353CC}">
              <c16:uniqueId val="{00000001-474A-4EF2-8014-C45D81FDD4D0}"/>
            </c:ext>
          </c:extLst>
        </c:ser>
        <c:ser>
          <c:idx val="2"/>
          <c:order val="2"/>
          <c:tx>
            <c:v>RSS Error over temp &amp; lifetime</c:v>
          </c:tx>
          <c:spPr>
            <a:ln w="19050" cap="rnd">
              <a:solidFill>
                <a:schemeClr val="accent3"/>
              </a:solidFill>
              <a:round/>
            </a:ln>
            <a:effectLst/>
          </c:spPr>
          <c:marker>
            <c:symbol val="none"/>
          </c:marker>
          <c:xVal>
            <c:numRef>
              <c:f>'Error Tool'!$P$3:$P$502</c:f>
              <c:numCache>
                <c:formatCode>General</c:formatCode>
                <c:ptCount val="488"/>
                <c:pt idx="0">
                  <c:v>9.3799999999999994E-2</c:v>
                </c:pt>
                <c:pt idx="1">
                  <c:v>0.18759999999999999</c:v>
                </c:pt>
                <c:pt idx="2">
                  <c:v>0.28139999999999998</c:v>
                </c:pt>
                <c:pt idx="3">
                  <c:v>0.37519999999999998</c:v>
                </c:pt>
                <c:pt idx="4">
                  <c:v>0.46899999999999997</c:v>
                </c:pt>
                <c:pt idx="5">
                  <c:v>0.56279999999999997</c:v>
                </c:pt>
                <c:pt idx="6">
                  <c:v>0.65659999999999996</c:v>
                </c:pt>
                <c:pt idx="7">
                  <c:v>0.75039999999999996</c:v>
                </c:pt>
                <c:pt idx="8">
                  <c:v>0.84419999999999995</c:v>
                </c:pt>
                <c:pt idx="9">
                  <c:v>0.93799999999999994</c:v>
                </c:pt>
                <c:pt idx="10">
                  <c:v>1.0318000000000001</c:v>
                </c:pt>
                <c:pt idx="11">
                  <c:v>1.1255999999999999</c:v>
                </c:pt>
                <c:pt idx="12">
                  <c:v>1.2193999999999998</c:v>
                </c:pt>
                <c:pt idx="13">
                  <c:v>1.3131999999999997</c:v>
                </c:pt>
                <c:pt idx="14">
                  <c:v>1.4069999999999996</c:v>
                </c:pt>
                <c:pt idx="15">
                  <c:v>1.5007999999999995</c:v>
                </c:pt>
                <c:pt idx="16">
                  <c:v>1.5945999999999994</c:v>
                </c:pt>
                <c:pt idx="17">
                  <c:v>1.6883999999999992</c:v>
                </c:pt>
                <c:pt idx="18">
                  <c:v>1.7821999999999991</c:v>
                </c:pt>
                <c:pt idx="19">
                  <c:v>1.875999999999999</c:v>
                </c:pt>
                <c:pt idx="20">
                  <c:v>1.9697999999999989</c:v>
                </c:pt>
                <c:pt idx="21">
                  <c:v>2.0635999999999988</c:v>
                </c:pt>
                <c:pt idx="22">
                  <c:v>2.1573999999999987</c:v>
                </c:pt>
                <c:pt idx="23">
                  <c:v>2.2511999999999985</c:v>
                </c:pt>
                <c:pt idx="24">
                  <c:v>2.3449999999999984</c:v>
                </c:pt>
                <c:pt idx="25">
                  <c:v>2.4387999999999983</c:v>
                </c:pt>
                <c:pt idx="26">
                  <c:v>2.5325999999999982</c:v>
                </c:pt>
                <c:pt idx="27">
                  <c:v>2.6263999999999981</c:v>
                </c:pt>
                <c:pt idx="28">
                  <c:v>2.720199999999998</c:v>
                </c:pt>
                <c:pt idx="29">
                  <c:v>2.8139999999999978</c:v>
                </c:pt>
                <c:pt idx="30">
                  <c:v>2.9077999999999977</c:v>
                </c:pt>
                <c:pt idx="31">
                  <c:v>3.0015999999999976</c:v>
                </c:pt>
                <c:pt idx="32">
                  <c:v>3.0953999999999975</c:v>
                </c:pt>
                <c:pt idx="33">
                  <c:v>3.1891999999999974</c:v>
                </c:pt>
                <c:pt idx="34">
                  <c:v>4.2209999999999965</c:v>
                </c:pt>
                <c:pt idx="35">
                  <c:v>4.3147999999999964</c:v>
                </c:pt>
                <c:pt idx="36">
                  <c:v>4.5023999999999962</c:v>
                </c:pt>
                <c:pt idx="37">
                  <c:v>4.5961999999999961</c:v>
                </c:pt>
                <c:pt idx="38">
                  <c:v>4.6899999999999959</c:v>
                </c:pt>
                <c:pt idx="39">
                  <c:v>4.7837999999999958</c:v>
                </c:pt>
                <c:pt idx="40">
                  <c:v>4.9713999999999956</c:v>
                </c:pt>
                <c:pt idx="41">
                  <c:v>5.0651999999999955</c:v>
                </c:pt>
                <c:pt idx="42">
                  <c:v>5.1589999999999954</c:v>
                </c:pt>
                <c:pt idx="43">
                  <c:v>5.2527999999999953</c:v>
                </c:pt>
                <c:pt idx="44">
                  <c:v>5.3465999999999951</c:v>
                </c:pt>
                <c:pt idx="45">
                  <c:v>5.440399999999995</c:v>
                </c:pt>
                <c:pt idx="46">
                  <c:v>5.5341999999999949</c:v>
                </c:pt>
                <c:pt idx="47">
                  <c:v>5.6279999999999948</c:v>
                </c:pt>
                <c:pt idx="48">
                  <c:v>5.7217999999999947</c:v>
                </c:pt>
                <c:pt idx="49">
                  <c:v>5.8155999999999946</c:v>
                </c:pt>
                <c:pt idx="50">
                  <c:v>5.9093999999999944</c:v>
                </c:pt>
                <c:pt idx="51">
                  <c:v>6.0031999999999943</c:v>
                </c:pt>
                <c:pt idx="52">
                  <c:v>6.0969999999999942</c:v>
                </c:pt>
                <c:pt idx="53">
                  <c:v>6.1907999999999941</c:v>
                </c:pt>
                <c:pt idx="54">
                  <c:v>6.284599999999994</c:v>
                </c:pt>
                <c:pt idx="55">
                  <c:v>6.3783999999999939</c:v>
                </c:pt>
                <c:pt idx="56">
                  <c:v>6.4721999999999937</c:v>
                </c:pt>
                <c:pt idx="57">
                  <c:v>6.5659999999999936</c:v>
                </c:pt>
                <c:pt idx="58">
                  <c:v>6.6597999999999935</c:v>
                </c:pt>
                <c:pt idx="59">
                  <c:v>6.7535999999999934</c:v>
                </c:pt>
                <c:pt idx="60">
                  <c:v>6.8473999999999933</c:v>
                </c:pt>
                <c:pt idx="61">
                  <c:v>6.9411999999999932</c:v>
                </c:pt>
                <c:pt idx="62">
                  <c:v>7.034999999999993</c:v>
                </c:pt>
                <c:pt idx="63">
                  <c:v>7.1287999999999929</c:v>
                </c:pt>
                <c:pt idx="64">
                  <c:v>7.2225999999999928</c:v>
                </c:pt>
                <c:pt idx="65">
                  <c:v>7.3163999999999927</c:v>
                </c:pt>
                <c:pt idx="66">
                  <c:v>7.4101999999999926</c:v>
                </c:pt>
                <c:pt idx="67">
                  <c:v>7.5039999999999925</c:v>
                </c:pt>
                <c:pt idx="68">
                  <c:v>7.5977999999999923</c:v>
                </c:pt>
                <c:pt idx="69">
                  <c:v>7.6915999999999922</c:v>
                </c:pt>
                <c:pt idx="70">
                  <c:v>7.7853999999999921</c:v>
                </c:pt>
                <c:pt idx="71">
                  <c:v>7.879199999999992</c:v>
                </c:pt>
                <c:pt idx="72">
                  <c:v>7.9729999999999919</c:v>
                </c:pt>
                <c:pt idx="73">
                  <c:v>8.0667999999999918</c:v>
                </c:pt>
                <c:pt idx="74">
                  <c:v>8.1605999999999916</c:v>
                </c:pt>
                <c:pt idx="75">
                  <c:v>8.2543999999999915</c:v>
                </c:pt>
                <c:pt idx="76">
                  <c:v>8.3481999999999914</c:v>
                </c:pt>
                <c:pt idx="77">
                  <c:v>8.4419999999999913</c:v>
                </c:pt>
                <c:pt idx="78">
                  <c:v>8.5357999999999912</c:v>
                </c:pt>
                <c:pt idx="79">
                  <c:v>8.6295999999999911</c:v>
                </c:pt>
                <c:pt idx="80">
                  <c:v>8.7233999999999909</c:v>
                </c:pt>
                <c:pt idx="81">
                  <c:v>8.8171999999999908</c:v>
                </c:pt>
                <c:pt idx="82">
                  <c:v>8.9109999999999907</c:v>
                </c:pt>
                <c:pt idx="83">
                  <c:v>9.0047999999999906</c:v>
                </c:pt>
                <c:pt idx="84">
                  <c:v>9.0985999999999905</c:v>
                </c:pt>
                <c:pt idx="85">
                  <c:v>9.1923999999999904</c:v>
                </c:pt>
                <c:pt idx="86">
                  <c:v>9.2861999999999902</c:v>
                </c:pt>
                <c:pt idx="87">
                  <c:v>9.3799999999999901</c:v>
                </c:pt>
                <c:pt idx="88">
                  <c:v>9.47379999999999</c:v>
                </c:pt>
                <c:pt idx="89">
                  <c:v>9.5675999999999899</c:v>
                </c:pt>
                <c:pt idx="90">
                  <c:v>9.6613999999999898</c:v>
                </c:pt>
                <c:pt idx="91">
                  <c:v>9.7551999999999897</c:v>
                </c:pt>
                <c:pt idx="92">
                  <c:v>9.8489999999999895</c:v>
                </c:pt>
                <c:pt idx="93">
                  <c:v>9.9427999999999894</c:v>
                </c:pt>
                <c:pt idx="94">
                  <c:v>10.036599999999989</c:v>
                </c:pt>
                <c:pt idx="95">
                  <c:v>10.130399999999989</c:v>
                </c:pt>
                <c:pt idx="96">
                  <c:v>10.224199999999989</c:v>
                </c:pt>
                <c:pt idx="97">
                  <c:v>10.317999999999989</c:v>
                </c:pt>
                <c:pt idx="98">
                  <c:v>10.411799999999989</c:v>
                </c:pt>
                <c:pt idx="99">
                  <c:v>10.505599999999989</c:v>
                </c:pt>
                <c:pt idx="100">
                  <c:v>10.599399999999989</c:v>
                </c:pt>
                <c:pt idx="101">
                  <c:v>10.693199999999988</c:v>
                </c:pt>
                <c:pt idx="102">
                  <c:v>10.786999999999988</c:v>
                </c:pt>
                <c:pt idx="103">
                  <c:v>10.880799999999988</c:v>
                </c:pt>
                <c:pt idx="104">
                  <c:v>10.974599999999988</c:v>
                </c:pt>
                <c:pt idx="105">
                  <c:v>11.068399999999988</c:v>
                </c:pt>
                <c:pt idx="106">
                  <c:v>11.162199999999988</c:v>
                </c:pt>
                <c:pt idx="107">
                  <c:v>11.255999999999988</c:v>
                </c:pt>
                <c:pt idx="108">
                  <c:v>11.349799999999988</c:v>
                </c:pt>
                <c:pt idx="109">
                  <c:v>11.443599999999988</c:v>
                </c:pt>
                <c:pt idx="110">
                  <c:v>11.537399999999987</c:v>
                </c:pt>
                <c:pt idx="111">
                  <c:v>11.631199999999987</c:v>
                </c:pt>
                <c:pt idx="112">
                  <c:v>11.724999999999987</c:v>
                </c:pt>
                <c:pt idx="113">
                  <c:v>11.818799999999987</c:v>
                </c:pt>
                <c:pt idx="114">
                  <c:v>11.912599999999987</c:v>
                </c:pt>
                <c:pt idx="115">
                  <c:v>12.006399999999987</c:v>
                </c:pt>
                <c:pt idx="116">
                  <c:v>12.100199999999987</c:v>
                </c:pt>
                <c:pt idx="117">
                  <c:v>12.193999999999987</c:v>
                </c:pt>
                <c:pt idx="118">
                  <c:v>12.287799999999987</c:v>
                </c:pt>
                <c:pt idx="119">
                  <c:v>12.381599999999986</c:v>
                </c:pt>
                <c:pt idx="120">
                  <c:v>12.475399999999986</c:v>
                </c:pt>
                <c:pt idx="121">
                  <c:v>12.569199999999986</c:v>
                </c:pt>
                <c:pt idx="122">
                  <c:v>12.662999999999986</c:v>
                </c:pt>
                <c:pt idx="123">
                  <c:v>12.756799999999986</c:v>
                </c:pt>
                <c:pt idx="124">
                  <c:v>12.850599999999986</c:v>
                </c:pt>
                <c:pt idx="125">
                  <c:v>12.944399999999986</c:v>
                </c:pt>
                <c:pt idx="126">
                  <c:v>13.038199999999986</c:v>
                </c:pt>
                <c:pt idx="127">
                  <c:v>13.131999999999985</c:v>
                </c:pt>
                <c:pt idx="128">
                  <c:v>13.225799999999985</c:v>
                </c:pt>
                <c:pt idx="129">
                  <c:v>13.319599999999985</c:v>
                </c:pt>
                <c:pt idx="130">
                  <c:v>13.413399999999985</c:v>
                </c:pt>
                <c:pt idx="131">
                  <c:v>13.507199999999985</c:v>
                </c:pt>
                <c:pt idx="132">
                  <c:v>13.600999999999985</c:v>
                </c:pt>
                <c:pt idx="133">
                  <c:v>13.694799999999985</c:v>
                </c:pt>
                <c:pt idx="134">
                  <c:v>13.788599999999985</c:v>
                </c:pt>
                <c:pt idx="135">
                  <c:v>13.882399999999985</c:v>
                </c:pt>
                <c:pt idx="136">
                  <c:v>13.976199999999984</c:v>
                </c:pt>
                <c:pt idx="137">
                  <c:v>14.069999999999984</c:v>
                </c:pt>
                <c:pt idx="138">
                  <c:v>14.163799999999984</c:v>
                </c:pt>
                <c:pt idx="139">
                  <c:v>14.257599999999984</c:v>
                </c:pt>
                <c:pt idx="140">
                  <c:v>14.351399999999984</c:v>
                </c:pt>
                <c:pt idx="141">
                  <c:v>14.445199999999984</c:v>
                </c:pt>
                <c:pt idx="142">
                  <c:v>14.538999999999984</c:v>
                </c:pt>
                <c:pt idx="143">
                  <c:v>14.632799999999984</c:v>
                </c:pt>
                <c:pt idx="144">
                  <c:v>14.726599999999983</c:v>
                </c:pt>
                <c:pt idx="145">
                  <c:v>14.820399999999983</c:v>
                </c:pt>
                <c:pt idx="146">
                  <c:v>14.914199999999983</c:v>
                </c:pt>
                <c:pt idx="147">
                  <c:v>15.007999999999983</c:v>
                </c:pt>
                <c:pt idx="148">
                  <c:v>15.101799999999983</c:v>
                </c:pt>
                <c:pt idx="149">
                  <c:v>15.195599999999983</c:v>
                </c:pt>
                <c:pt idx="150">
                  <c:v>15.289399999999983</c:v>
                </c:pt>
                <c:pt idx="151">
                  <c:v>15.383199999999983</c:v>
                </c:pt>
                <c:pt idx="152">
                  <c:v>15.476999999999983</c:v>
                </c:pt>
                <c:pt idx="153">
                  <c:v>15.570799999999982</c:v>
                </c:pt>
                <c:pt idx="154">
                  <c:v>15.664599999999982</c:v>
                </c:pt>
                <c:pt idx="155">
                  <c:v>15.758399999999982</c:v>
                </c:pt>
                <c:pt idx="156">
                  <c:v>15.852199999999982</c:v>
                </c:pt>
                <c:pt idx="157">
                  <c:v>15.945999999999982</c:v>
                </c:pt>
                <c:pt idx="158">
                  <c:v>16.039799999999982</c:v>
                </c:pt>
                <c:pt idx="159">
                  <c:v>16.133599999999984</c:v>
                </c:pt>
                <c:pt idx="160">
                  <c:v>16.227399999999985</c:v>
                </c:pt>
                <c:pt idx="161">
                  <c:v>16.321199999999987</c:v>
                </c:pt>
                <c:pt idx="162">
                  <c:v>16.414999999999988</c:v>
                </c:pt>
                <c:pt idx="163">
                  <c:v>16.50879999999999</c:v>
                </c:pt>
                <c:pt idx="164">
                  <c:v>16.602599999999992</c:v>
                </c:pt>
                <c:pt idx="165">
                  <c:v>16.696399999999993</c:v>
                </c:pt>
                <c:pt idx="166">
                  <c:v>16.790199999999995</c:v>
                </c:pt>
                <c:pt idx="167">
                  <c:v>16.883999999999997</c:v>
                </c:pt>
                <c:pt idx="168">
                  <c:v>16.977799999999998</c:v>
                </c:pt>
                <c:pt idx="169">
                  <c:v>17.0716</c:v>
                </c:pt>
                <c:pt idx="170">
                  <c:v>17.165400000000002</c:v>
                </c:pt>
                <c:pt idx="171">
                  <c:v>17.259200000000003</c:v>
                </c:pt>
                <c:pt idx="172">
                  <c:v>17.353000000000005</c:v>
                </c:pt>
                <c:pt idx="173">
                  <c:v>17.446800000000007</c:v>
                </c:pt>
                <c:pt idx="174">
                  <c:v>17.540600000000008</c:v>
                </c:pt>
                <c:pt idx="175">
                  <c:v>17.63440000000001</c:v>
                </c:pt>
                <c:pt idx="176">
                  <c:v>17.728200000000012</c:v>
                </c:pt>
                <c:pt idx="177">
                  <c:v>17.822000000000013</c:v>
                </c:pt>
                <c:pt idx="178">
                  <c:v>17.915800000000015</c:v>
                </c:pt>
                <c:pt idx="179">
                  <c:v>18.009600000000017</c:v>
                </c:pt>
                <c:pt idx="180">
                  <c:v>18.103400000000018</c:v>
                </c:pt>
                <c:pt idx="181">
                  <c:v>18.19720000000002</c:v>
                </c:pt>
                <c:pt idx="182">
                  <c:v>18.291000000000022</c:v>
                </c:pt>
                <c:pt idx="183">
                  <c:v>18.384800000000023</c:v>
                </c:pt>
                <c:pt idx="184">
                  <c:v>18.478600000000025</c:v>
                </c:pt>
                <c:pt idx="185">
                  <c:v>18.572400000000027</c:v>
                </c:pt>
                <c:pt idx="186">
                  <c:v>18.666200000000028</c:v>
                </c:pt>
                <c:pt idx="187">
                  <c:v>18.76000000000003</c:v>
                </c:pt>
                <c:pt idx="188">
                  <c:v>18.853800000000032</c:v>
                </c:pt>
                <c:pt idx="189">
                  <c:v>18.947600000000033</c:v>
                </c:pt>
                <c:pt idx="190">
                  <c:v>19.041400000000035</c:v>
                </c:pt>
                <c:pt idx="191">
                  <c:v>19.135200000000037</c:v>
                </c:pt>
                <c:pt idx="192">
                  <c:v>19.229000000000038</c:v>
                </c:pt>
                <c:pt idx="193">
                  <c:v>19.32280000000004</c:v>
                </c:pt>
                <c:pt idx="194">
                  <c:v>19.416600000000042</c:v>
                </c:pt>
                <c:pt idx="195">
                  <c:v>19.510400000000043</c:v>
                </c:pt>
                <c:pt idx="196">
                  <c:v>19.604200000000045</c:v>
                </c:pt>
                <c:pt idx="197">
                  <c:v>19.698000000000047</c:v>
                </c:pt>
                <c:pt idx="198">
                  <c:v>19.791800000000048</c:v>
                </c:pt>
                <c:pt idx="199">
                  <c:v>19.88560000000005</c:v>
                </c:pt>
                <c:pt idx="200">
                  <c:v>19.979400000000052</c:v>
                </c:pt>
                <c:pt idx="201">
                  <c:v>20.073200000000053</c:v>
                </c:pt>
                <c:pt idx="202">
                  <c:v>20.167000000000055</c:v>
                </c:pt>
                <c:pt idx="203">
                  <c:v>20.260800000000057</c:v>
                </c:pt>
                <c:pt idx="204">
                  <c:v>20.354600000000058</c:v>
                </c:pt>
                <c:pt idx="205">
                  <c:v>20.44840000000006</c:v>
                </c:pt>
                <c:pt idx="206">
                  <c:v>20.542200000000062</c:v>
                </c:pt>
                <c:pt idx="207">
                  <c:v>20.636000000000063</c:v>
                </c:pt>
                <c:pt idx="208">
                  <c:v>20.729800000000065</c:v>
                </c:pt>
                <c:pt idx="209">
                  <c:v>20.823600000000067</c:v>
                </c:pt>
                <c:pt idx="210">
                  <c:v>20.917400000000068</c:v>
                </c:pt>
                <c:pt idx="211">
                  <c:v>21.01120000000007</c:v>
                </c:pt>
                <c:pt idx="212">
                  <c:v>21.105000000000071</c:v>
                </c:pt>
                <c:pt idx="213">
                  <c:v>21.198800000000073</c:v>
                </c:pt>
                <c:pt idx="214">
                  <c:v>21.292600000000075</c:v>
                </c:pt>
                <c:pt idx="215">
                  <c:v>21.386400000000076</c:v>
                </c:pt>
                <c:pt idx="216">
                  <c:v>21.480200000000078</c:v>
                </c:pt>
                <c:pt idx="217">
                  <c:v>21.57400000000008</c:v>
                </c:pt>
                <c:pt idx="218">
                  <c:v>21.667800000000081</c:v>
                </c:pt>
                <c:pt idx="219">
                  <c:v>21.761600000000083</c:v>
                </c:pt>
                <c:pt idx="220">
                  <c:v>21.855400000000085</c:v>
                </c:pt>
                <c:pt idx="221">
                  <c:v>21.949200000000086</c:v>
                </c:pt>
                <c:pt idx="222">
                  <c:v>22.043000000000088</c:v>
                </c:pt>
                <c:pt idx="223">
                  <c:v>22.13680000000009</c:v>
                </c:pt>
                <c:pt idx="224">
                  <c:v>22.230600000000091</c:v>
                </c:pt>
                <c:pt idx="225">
                  <c:v>22.324400000000093</c:v>
                </c:pt>
                <c:pt idx="226">
                  <c:v>22.418200000000095</c:v>
                </c:pt>
                <c:pt idx="227">
                  <c:v>22.512000000000096</c:v>
                </c:pt>
                <c:pt idx="228">
                  <c:v>22.605800000000098</c:v>
                </c:pt>
                <c:pt idx="229">
                  <c:v>22.6996000000001</c:v>
                </c:pt>
                <c:pt idx="230">
                  <c:v>22.793400000000101</c:v>
                </c:pt>
                <c:pt idx="231">
                  <c:v>22.887200000000103</c:v>
                </c:pt>
                <c:pt idx="232">
                  <c:v>22.981000000000105</c:v>
                </c:pt>
                <c:pt idx="233">
                  <c:v>23.074800000000106</c:v>
                </c:pt>
                <c:pt idx="234">
                  <c:v>23.168600000000108</c:v>
                </c:pt>
                <c:pt idx="235">
                  <c:v>23.26240000000011</c:v>
                </c:pt>
                <c:pt idx="236">
                  <c:v>23.356200000000111</c:v>
                </c:pt>
                <c:pt idx="237">
                  <c:v>23.450000000000113</c:v>
                </c:pt>
                <c:pt idx="238">
                  <c:v>23.543800000000115</c:v>
                </c:pt>
                <c:pt idx="239">
                  <c:v>23.637600000000116</c:v>
                </c:pt>
                <c:pt idx="240">
                  <c:v>23.731400000000118</c:v>
                </c:pt>
                <c:pt idx="241">
                  <c:v>23.82520000000012</c:v>
                </c:pt>
                <c:pt idx="242">
                  <c:v>23.919000000000121</c:v>
                </c:pt>
                <c:pt idx="243">
                  <c:v>24.012800000000123</c:v>
                </c:pt>
                <c:pt idx="244">
                  <c:v>24.106600000000125</c:v>
                </c:pt>
                <c:pt idx="245">
                  <c:v>24.200400000000126</c:v>
                </c:pt>
                <c:pt idx="246">
                  <c:v>24.294200000000128</c:v>
                </c:pt>
                <c:pt idx="247">
                  <c:v>24.38800000000013</c:v>
                </c:pt>
                <c:pt idx="248">
                  <c:v>24.481800000000131</c:v>
                </c:pt>
                <c:pt idx="249">
                  <c:v>24.575600000000133</c:v>
                </c:pt>
                <c:pt idx="250">
                  <c:v>24.669400000000135</c:v>
                </c:pt>
                <c:pt idx="251">
                  <c:v>24.763200000000136</c:v>
                </c:pt>
                <c:pt idx="252">
                  <c:v>24.857000000000138</c:v>
                </c:pt>
                <c:pt idx="253">
                  <c:v>24.95080000000014</c:v>
                </c:pt>
                <c:pt idx="254">
                  <c:v>25.044600000000141</c:v>
                </c:pt>
                <c:pt idx="255">
                  <c:v>25.138400000000143</c:v>
                </c:pt>
                <c:pt idx="256">
                  <c:v>25.232200000000145</c:v>
                </c:pt>
                <c:pt idx="257">
                  <c:v>25.326000000000146</c:v>
                </c:pt>
                <c:pt idx="258">
                  <c:v>25.419800000000148</c:v>
                </c:pt>
                <c:pt idx="259">
                  <c:v>25.513600000000149</c:v>
                </c:pt>
                <c:pt idx="260">
                  <c:v>25.607400000000151</c:v>
                </c:pt>
                <c:pt idx="261">
                  <c:v>25.701200000000153</c:v>
                </c:pt>
                <c:pt idx="262">
                  <c:v>25.795000000000154</c:v>
                </c:pt>
                <c:pt idx="263">
                  <c:v>25.888800000000156</c:v>
                </c:pt>
                <c:pt idx="264">
                  <c:v>25.982600000000158</c:v>
                </c:pt>
                <c:pt idx="265">
                  <c:v>26.076400000000159</c:v>
                </c:pt>
                <c:pt idx="266">
                  <c:v>26.170200000000161</c:v>
                </c:pt>
                <c:pt idx="267">
                  <c:v>26.264000000000163</c:v>
                </c:pt>
                <c:pt idx="268">
                  <c:v>26.357800000000164</c:v>
                </c:pt>
                <c:pt idx="269">
                  <c:v>26.451600000000166</c:v>
                </c:pt>
                <c:pt idx="270">
                  <c:v>26.545400000000168</c:v>
                </c:pt>
                <c:pt idx="271">
                  <c:v>26.639200000000169</c:v>
                </c:pt>
                <c:pt idx="272">
                  <c:v>26.733000000000171</c:v>
                </c:pt>
                <c:pt idx="273">
                  <c:v>26.826800000000173</c:v>
                </c:pt>
                <c:pt idx="274">
                  <c:v>26.920600000000174</c:v>
                </c:pt>
                <c:pt idx="275">
                  <c:v>27.014400000000176</c:v>
                </c:pt>
                <c:pt idx="276">
                  <c:v>27.108200000000178</c:v>
                </c:pt>
                <c:pt idx="277">
                  <c:v>27.202000000000179</c:v>
                </c:pt>
                <c:pt idx="278">
                  <c:v>27.295800000000181</c:v>
                </c:pt>
                <c:pt idx="279">
                  <c:v>27.389600000000183</c:v>
                </c:pt>
                <c:pt idx="280">
                  <c:v>27.483400000000184</c:v>
                </c:pt>
                <c:pt idx="281">
                  <c:v>27.577200000000186</c:v>
                </c:pt>
                <c:pt idx="282">
                  <c:v>27.671000000000188</c:v>
                </c:pt>
                <c:pt idx="283">
                  <c:v>27.764800000000189</c:v>
                </c:pt>
                <c:pt idx="284">
                  <c:v>27.858600000000191</c:v>
                </c:pt>
                <c:pt idx="285">
                  <c:v>27.952400000000193</c:v>
                </c:pt>
                <c:pt idx="286">
                  <c:v>28.046200000000194</c:v>
                </c:pt>
                <c:pt idx="287">
                  <c:v>28.140000000000196</c:v>
                </c:pt>
                <c:pt idx="288">
                  <c:v>28.233800000000198</c:v>
                </c:pt>
                <c:pt idx="289">
                  <c:v>28.327600000000199</c:v>
                </c:pt>
                <c:pt idx="290">
                  <c:v>28.421400000000201</c:v>
                </c:pt>
                <c:pt idx="291">
                  <c:v>28.515200000000203</c:v>
                </c:pt>
                <c:pt idx="292">
                  <c:v>28.609000000000204</c:v>
                </c:pt>
                <c:pt idx="293">
                  <c:v>28.702800000000206</c:v>
                </c:pt>
                <c:pt idx="294">
                  <c:v>28.796600000000208</c:v>
                </c:pt>
                <c:pt idx="295">
                  <c:v>28.890400000000209</c:v>
                </c:pt>
                <c:pt idx="296">
                  <c:v>28.984200000000211</c:v>
                </c:pt>
                <c:pt idx="297">
                  <c:v>29.078000000000213</c:v>
                </c:pt>
                <c:pt idx="298">
                  <c:v>29.171800000000214</c:v>
                </c:pt>
                <c:pt idx="299">
                  <c:v>29.265600000000216</c:v>
                </c:pt>
                <c:pt idx="300">
                  <c:v>29.359400000000218</c:v>
                </c:pt>
                <c:pt idx="301">
                  <c:v>29.453200000000219</c:v>
                </c:pt>
                <c:pt idx="302">
                  <c:v>29.547000000000221</c:v>
                </c:pt>
                <c:pt idx="303">
                  <c:v>29.640800000000223</c:v>
                </c:pt>
                <c:pt idx="304">
                  <c:v>29.734600000000224</c:v>
                </c:pt>
                <c:pt idx="305">
                  <c:v>29.828400000000226</c:v>
                </c:pt>
                <c:pt idx="306">
                  <c:v>29.922200000000228</c:v>
                </c:pt>
                <c:pt idx="307">
                  <c:v>30.016000000000229</c:v>
                </c:pt>
                <c:pt idx="308">
                  <c:v>30.109800000000231</c:v>
                </c:pt>
                <c:pt idx="309">
                  <c:v>30.203600000000232</c:v>
                </c:pt>
                <c:pt idx="310">
                  <c:v>30.297400000000234</c:v>
                </c:pt>
                <c:pt idx="311">
                  <c:v>30.391200000000236</c:v>
                </c:pt>
                <c:pt idx="312">
                  <c:v>30.485000000000237</c:v>
                </c:pt>
                <c:pt idx="313">
                  <c:v>30.578800000000239</c:v>
                </c:pt>
                <c:pt idx="314">
                  <c:v>30.672600000000241</c:v>
                </c:pt>
                <c:pt idx="315">
                  <c:v>30.766400000000242</c:v>
                </c:pt>
                <c:pt idx="316">
                  <c:v>30.860200000000244</c:v>
                </c:pt>
                <c:pt idx="317">
                  <c:v>30.954000000000246</c:v>
                </c:pt>
                <c:pt idx="318">
                  <c:v>31.047800000000247</c:v>
                </c:pt>
                <c:pt idx="319">
                  <c:v>31.141600000000249</c:v>
                </c:pt>
                <c:pt idx="320">
                  <c:v>31.235400000000251</c:v>
                </c:pt>
                <c:pt idx="321">
                  <c:v>31.329200000000252</c:v>
                </c:pt>
                <c:pt idx="322">
                  <c:v>31.423000000000254</c:v>
                </c:pt>
                <c:pt idx="323">
                  <c:v>31.516800000000256</c:v>
                </c:pt>
                <c:pt idx="324">
                  <c:v>31.610600000000257</c:v>
                </c:pt>
                <c:pt idx="325">
                  <c:v>31.704400000000259</c:v>
                </c:pt>
                <c:pt idx="326">
                  <c:v>31.798200000000261</c:v>
                </c:pt>
                <c:pt idx="327">
                  <c:v>31.892000000000262</c:v>
                </c:pt>
                <c:pt idx="328">
                  <c:v>31.985800000000264</c:v>
                </c:pt>
                <c:pt idx="329">
                  <c:v>32.079600000000262</c:v>
                </c:pt>
                <c:pt idx="330">
                  <c:v>32.173400000000264</c:v>
                </c:pt>
                <c:pt idx="331">
                  <c:v>32.267200000000265</c:v>
                </c:pt>
                <c:pt idx="332">
                  <c:v>32.361000000000267</c:v>
                </c:pt>
                <c:pt idx="333">
                  <c:v>32.454800000000269</c:v>
                </c:pt>
                <c:pt idx="334">
                  <c:v>32.54860000000027</c:v>
                </c:pt>
                <c:pt idx="335">
                  <c:v>32.642400000000272</c:v>
                </c:pt>
                <c:pt idx="336">
                  <c:v>32.736200000000274</c:v>
                </c:pt>
                <c:pt idx="337">
                  <c:v>32.830000000000275</c:v>
                </c:pt>
                <c:pt idx="338">
                  <c:v>32.923800000000277</c:v>
                </c:pt>
                <c:pt idx="339">
                  <c:v>33.017600000000279</c:v>
                </c:pt>
                <c:pt idx="340">
                  <c:v>33.11140000000028</c:v>
                </c:pt>
                <c:pt idx="341">
                  <c:v>33.205200000000282</c:v>
                </c:pt>
                <c:pt idx="342">
                  <c:v>33.299000000000284</c:v>
                </c:pt>
                <c:pt idx="343">
                  <c:v>33.392800000000285</c:v>
                </c:pt>
                <c:pt idx="344">
                  <c:v>33.486600000000287</c:v>
                </c:pt>
                <c:pt idx="345">
                  <c:v>33.580400000000289</c:v>
                </c:pt>
                <c:pt idx="346">
                  <c:v>33.67420000000029</c:v>
                </c:pt>
                <c:pt idx="347">
                  <c:v>33.768000000000292</c:v>
                </c:pt>
                <c:pt idx="348">
                  <c:v>33.861800000000294</c:v>
                </c:pt>
                <c:pt idx="349">
                  <c:v>33.955600000000295</c:v>
                </c:pt>
                <c:pt idx="350">
                  <c:v>34.049400000000297</c:v>
                </c:pt>
                <c:pt idx="351">
                  <c:v>34.143200000000299</c:v>
                </c:pt>
                <c:pt idx="352">
                  <c:v>34.2370000000003</c:v>
                </c:pt>
                <c:pt idx="353">
                  <c:v>34.330800000000302</c:v>
                </c:pt>
                <c:pt idx="354">
                  <c:v>34.424600000000304</c:v>
                </c:pt>
                <c:pt idx="355">
                  <c:v>34.518400000000305</c:v>
                </c:pt>
                <c:pt idx="356">
                  <c:v>34.612200000000307</c:v>
                </c:pt>
                <c:pt idx="357">
                  <c:v>34.706000000000309</c:v>
                </c:pt>
                <c:pt idx="358">
                  <c:v>34.79980000000031</c:v>
                </c:pt>
                <c:pt idx="359">
                  <c:v>34.893600000000312</c:v>
                </c:pt>
                <c:pt idx="360">
                  <c:v>34.987400000000314</c:v>
                </c:pt>
                <c:pt idx="361">
                  <c:v>35.081200000000315</c:v>
                </c:pt>
                <c:pt idx="362">
                  <c:v>35.175000000000317</c:v>
                </c:pt>
                <c:pt idx="363">
                  <c:v>35.268800000000319</c:v>
                </c:pt>
                <c:pt idx="364">
                  <c:v>35.36260000000032</c:v>
                </c:pt>
                <c:pt idx="365">
                  <c:v>35.456400000000322</c:v>
                </c:pt>
                <c:pt idx="366">
                  <c:v>35.550200000000324</c:v>
                </c:pt>
                <c:pt idx="367">
                  <c:v>35.644000000000325</c:v>
                </c:pt>
                <c:pt idx="368">
                  <c:v>35.737800000000327</c:v>
                </c:pt>
                <c:pt idx="369">
                  <c:v>35.831600000000329</c:v>
                </c:pt>
                <c:pt idx="370">
                  <c:v>35.92540000000033</c:v>
                </c:pt>
                <c:pt idx="371">
                  <c:v>36.019200000000332</c:v>
                </c:pt>
                <c:pt idx="372">
                  <c:v>36.113000000000334</c:v>
                </c:pt>
                <c:pt idx="373">
                  <c:v>36.206800000000335</c:v>
                </c:pt>
                <c:pt idx="374">
                  <c:v>36.300600000000337</c:v>
                </c:pt>
                <c:pt idx="375">
                  <c:v>36.394400000000338</c:v>
                </c:pt>
                <c:pt idx="376">
                  <c:v>36.48820000000034</c:v>
                </c:pt>
                <c:pt idx="377">
                  <c:v>36.582000000000342</c:v>
                </c:pt>
                <c:pt idx="378">
                  <c:v>36.675800000000343</c:v>
                </c:pt>
                <c:pt idx="379">
                  <c:v>36.769600000000345</c:v>
                </c:pt>
                <c:pt idx="380">
                  <c:v>36.863400000000347</c:v>
                </c:pt>
                <c:pt idx="381">
                  <c:v>36.957200000000348</c:v>
                </c:pt>
                <c:pt idx="382">
                  <c:v>37.05100000000035</c:v>
                </c:pt>
                <c:pt idx="383">
                  <c:v>37.144800000000352</c:v>
                </c:pt>
                <c:pt idx="384">
                  <c:v>37.238600000000353</c:v>
                </c:pt>
                <c:pt idx="385">
                  <c:v>37.332400000000355</c:v>
                </c:pt>
                <c:pt idx="386">
                  <c:v>37.426200000000357</c:v>
                </c:pt>
                <c:pt idx="387">
                  <c:v>37.520000000000358</c:v>
                </c:pt>
                <c:pt idx="388">
                  <c:v>37.61380000000036</c:v>
                </c:pt>
                <c:pt idx="389">
                  <c:v>37.707600000000362</c:v>
                </c:pt>
                <c:pt idx="390">
                  <c:v>37.801400000000363</c:v>
                </c:pt>
                <c:pt idx="391">
                  <c:v>37.895200000000365</c:v>
                </c:pt>
                <c:pt idx="392">
                  <c:v>37.989000000000367</c:v>
                </c:pt>
                <c:pt idx="393">
                  <c:v>38.082800000000368</c:v>
                </c:pt>
                <c:pt idx="394">
                  <c:v>38.17660000000037</c:v>
                </c:pt>
                <c:pt idx="395">
                  <c:v>38.270400000000372</c:v>
                </c:pt>
                <c:pt idx="396">
                  <c:v>38.364200000000373</c:v>
                </c:pt>
                <c:pt idx="397">
                  <c:v>38.458000000000375</c:v>
                </c:pt>
                <c:pt idx="398">
                  <c:v>38.551800000000377</c:v>
                </c:pt>
                <c:pt idx="399">
                  <c:v>38.645600000000378</c:v>
                </c:pt>
                <c:pt idx="400">
                  <c:v>38.73940000000038</c:v>
                </c:pt>
                <c:pt idx="401">
                  <c:v>38.833200000000382</c:v>
                </c:pt>
                <c:pt idx="402">
                  <c:v>38.927000000000383</c:v>
                </c:pt>
                <c:pt idx="403">
                  <c:v>39.020800000000385</c:v>
                </c:pt>
                <c:pt idx="404">
                  <c:v>39.114600000000387</c:v>
                </c:pt>
                <c:pt idx="405">
                  <c:v>39.208400000000388</c:v>
                </c:pt>
                <c:pt idx="406">
                  <c:v>39.30220000000039</c:v>
                </c:pt>
                <c:pt idx="407">
                  <c:v>39.396000000000392</c:v>
                </c:pt>
                <c:pt idx="408">
                  <c:v>39.489800000000393</c:v>
                </c:pt>
                <c:pt idx="409">
                  <c:v>39.583600000000395</c:v>
                </c:pt>
                <c:pt idx="410">
                  <c:v>39.677400000000397</c:v>
                </c:pt>
                <c:pt idx="411">
                  <c:v>39.771200000000398</c:v>
                </c:pt>
                <c:pt idx="412">
                  <c:v>39.8650000000004</c:v>
                </c:pt>
                <c:pt idx="413">
                  <c:v>39.958800000000402</c:v>
                </c:pt>
                <c:pt idx="414">
                  <c:v>40.052600000000403</c:v>
                </c:pt>
                <c:pt idx="415">
                  <c:v>40.146400000000405</c:v>
                </c:pt>
                <c:pt idx="416">
                  <c:v>40.240200000000407</c:v>
                </c:pt>
                <c:pt idx="417">
                  <c:v>40.334000000000408</c:v>
                </c:pt>
                <c:pt idx="418">
                  <c:v>40.42780000000041</c:v>
                </c:pt>
                <c:pt idx="419">
                  <c:v>40.521600000000412</c:v>
                </c:pt>
                <c:pt idx="420">
                  <c:v>40.615400000000413</c:v>
                </c:pt>
                <c:pt idx="421">
                  <c:v>40.709200000000415</c:v>
                </c:pt>
                <c:pt idx="422">
                  <c:v>40.803000000000416</c:v>
                </c:pt>
                <c:pt idx="423">
                  <c:v>40.896800000000418</c:v>
                </c:pt>
                <c:pt idx="424">
                  <c:v>40.99060000000042</c:v>
                </c:pt>
                <c:pt idx="425">
                  <c:v>41.084400000000421</c:v>
                </c:pt>
                <c:pt idx="426">
                  <c:v>41.178200000000423</c:v>
                </c:pt>
                <c:pt idx="427">
                  <c:v>41.272000000000425</c:v>
                </c:pt>
                <c:pt idx="428">
                  <c:v>41.365800000000426</c:v>
                </c:pt>
                <c:pt idx="429">
                  <c:v>41.459600000000428</c:v>
                </c:pt>
                <c:pt idx="430">
                  <c:v>41.55340000000043</c:v>
                </c:pt>
                <c:pt idx="431">
                  <c:v>41.647200000000431</c:v>
                </c:pt>
                <c:pt idx="432">
                  <c:v>41.741000000000433</c:v>
                </c:pt>
                <c:pt idx="433">
                  <c:v>41.834800000000435</c:v>
                </c:pt>
                <c:pt idx="434">
                  <c:v>41.928600000000436</c:v>
                </c:pt>
                <c:pt idx="435">
                  <c:v>42.022400000000438</c:v>
                </c:pt>
                <c:pt idx="436">
                  <c:v>42.11620000000044</c:v>
                </c:pt>
                <c:pt idx="437">
                  <c:v>42.210000000000441</c:v>
                </c:pt>
                <c:pt idx="438">
                  <c:v>42.303800000000443</c:v>
                </c:pt>
                <c:pt idx="439">
                  <c:v>42.397600000000445</c:v>
                </c:pt>
                <c:pt idx="440">
                  <c:v>42.491400000000446</c:v>
                </c:pt>
                <c:pt idx="441">
                  <c:v>42.585200000000448</c:v>
                </c:pt>
                <c:pt idx="442">
                  <c:v>42.67900000000045</c:v>
                </c:pt>
                <c:pt idx="443">
                  <c:v>42.772800000000451</c:v>
                </c:pt>
                <c:pt idx="444">
                  <c:v>42.866600000000453</c:v>
                </c:pt>
                <c:pt idx="445">
                  <c:v>42.960400000000455</c:v>
                </c:pt>
                <c:pt idx="446">
                  <c:v>43.054200000000456</c:v>
                </c:pt>
                <c:pt idx="447">
                  <c:v>43.148000000000458</c:v>
                </c:pt>
                <c:pt idx="448">
                  <c:v>43.24180000000046</c:v>
                </c:pt>
                <c:pt idx="449">
                  <c:v>43.335600000000461</c:v>
                </c:pt>
                <c:pt idx="450">
                  <c:v>43.429400000000463</c:v>
                </c:pt>
                <c:pt idx="451">
                  <c:v>43.523200000000465</c:v>
                </c:pt>
                <c:pt idx="452">
                  <c:v>43.617000000000466</c:v>
                </c:pt>
                <c:pt idx="453">
                  <c:v>43.710800000000468</c:v>
                </c:pt>
                <c:pt idx="454">
                  <c:v>43.80460000000047</c:v>
                </c:pt>
                <c:pt idx="455">
                  <c:v>43.898400000000471</c:v>
                </c:pt>
                <c:pt idx="456">
                  <c:v>43.992200000000473</c:v>
                </c:pt>
                <c:pt idx="457">
                  <c:v>44.086000000000475</c:v>
                </c:pt>
                <c:pt idx="458">
                  <c:v>44.179800000000476</c:v>
                </c:pt>
                <c:pt idx="459">
                  <c:v>44.273600000000478</c:v>
                </c:pt>
                <c:pt idx="460">
                  <c:v>44.36740000000048</c:v>
                </c:pt>
                <c:pt idx="461">
                  <c:v>44.461200000000481</c:v>
                </c:pt>
                <c:pt idx="462">
                  <c:v>44.555000000000483</c:v>
                </c:pt>
                <c:pt idx="463">
                  <c:v>44.648800000000485</c:v>
                </c:pt>
                <c:pt idx="464">
                  <c:v>44.742600000000486</c:v>
                </c:pt>
                <c:pt idx="465">
                  <c:v>44.836400000000488</c:v>
                </c:pt>
                <c:pt idx="466">
                  <c:v>44.93020000000049</c:v>
                </c:pt>
                <c:pt idx="467">
                  <c:v>45.024000000000491</c:v>
                </c:pt>
                <c:pt idx="468">
                  <c:v>45.117800000000493</c:v>
                </c:pt>
                <c:pt idx="469">
                  <c:v>45.211600000000495</c:v>
                </c:pt>
                <c:pt idx="470">
                  <c:v>45.305400000000496</c:v>
                </c:pt>
                <c:pt idx="471">
                  <c:v>45.399200000000498</c:v>
                </c:pt>
                <c:pt idx="472">
                  <c:v>45.493000000000499</c:v>
                </c:pt>
                <c:pt idx="473">
                  <c:v>45.586800000000501</c:v>
                </c:pt>
                <c:pt idx="474">
                  <c:v>45.680600000000503</c:v>
                </c:pt>
                <c:pt idx="475">
                  <c:v>45.774400000000504</c:v>
                </c:pt>
                <c:pt idx="476">
                  <c:v>45.868200000000506</c:v>
                </c:pt>
                <c:pt idx="477">
                  <c:v>45.962000000000508</c:v>
                </c:pt>
                <c:pt idx="478">
                  <c:v>46.055800000000509</c:v>
                </c:pt>
                <c:pt idx="479">
                  <c:v>46.149600000000511</c:v>
                </c:pt>
                <c:pt idx="480">
                  <c:v>46.243400000000513</c:v>
                </c:pt>
                <c:pt idx="481">
                  <c:v>46.337200000000514</c:v>
                </c:pt>
                <c:pt idx="482">
                  <c:v>46.431000000000516</c:v>
                </c:pt>
                <c:pt idx="483">
                  <c:v>46.524800000000518</c:v>
                </c:pt>
                <c:pt idx="484">
                  <c:v>46.618600000000519</c:v>
                </c:pt>
                <c:pt idx="485">
                  <c:v>46.712400000000521</c:v>
                </c:pt>
                <c:pt idx="486">
                  <c:v>46.806200000000523</c:v>
                </c:pt>
                <c:pt idx="487">
                  <c:v>46.900000000000524</c:v>
                </c:pt>
              </c:numCache>
            </c:numRef>
          </c:xVal>
          <c:yVal>
            <c:numRef>
              <c:f>'Error Tool'!$AD$3:$AD$502</c:f>
              <c:numCache>
                <c:formatCode>0%</c:formatCode>
                <c:ptCount val="488"/>
                <c:pt idx="0">
                  <c:v>2.6335475094487593</c:v>
                </c:pt>
                <c:pt idx="1">
                  <c:v>1.3168298565611811</c:v>
                </c:pt>
                <c:pt idx="2">
                  <c:v>0.87794890287430527</c:v>
                </c:pt>
                <c:pt idx="3">
                  <c:v>0.65852712000549762</c:v>
                </c:pt>
                <c:pt idx="4">
                  <c:v>0.52688900100585745</c:v>
                </c:pt>
                <c:pt idx="5">
                  <c:v>0.43914270916701903</c:v>
                </c:pt>
                <c:pt idx="6">
                  <c:v>0.37647745642250957</c:v>
                </c:pt>
                <c:pt idx="7">
                  <c:v>0.32948784794842406</c:v>
                </c:pt>
                <c:pt idx="8">
                  <c:v>0.29294866369727957</c:v>
                </c:pt>
                <c:pt idx="9">
                  <c:v>0.2637247710118214</c:v>
                </c:pt>
                <c:pt idx="10">
                  <c:v>0.2398210849042661</c:v>
                </c:pt>
                <c:pt idx="11">
                  <c:v>0.21990754819613917</c:v>
                </c:pt>
                <c:pt idx="12">
                  <c:v>0.20306335159377151</c:v>
                </c:pt>
                <c:pt idx="13">
                  <c:v>0.18863077373162271</c:v>
                </c:pt>
                <c:pt idx="14">
                  <c:v>0.17612748519844329</c:v>
                </c:pt>
                <c:pt idx="15">
                  <c:v>0.16519173855378169</c:v>
                </c:pt>
                <c:pt idx="16">
                  <c:v>0.15554690304469276</c:v>
                </c:pt>
                <c:pt idx="17">
                  <c:v>0.14697782108367732</c:v>
                </c:pt>
                <c:pt idx="18">
                  <c:v>0.13931463110213521</c:v>
                </c:pt>
                <c:pt idx="19">
                  <c:v>0.13242144354789911</c:v>
                </c:pt>
                <c:pt idx="20">
                  <c:v>0.12618825231215405</c:v>
                </c:pt>
                <c:pt idx="21">
                  <c:v>0.12052505213093589</c:v>
                </c:pt>
                <c:pt idx="22">
                  <c:v>0.11535749057763905</c:v>
                </c:pt>
                <c:pt idx="23">
                  <c:v>0.11062360705748718</c:v>
                </c:pt>
                <c:pt idx="24">
                  <c:v>0.10627135444341544</c:v>
                </c:pt>
                <c:pt idx="25">
                  <c:v>0.10225669264221253</c:v>
                </c:pt>
                <c:pt idx="26">
                  <c:v>9.8542105812705422E-2</c:v>
                </c:pt>
                <c:pt idx="27">
                  <c:v>9.5095437322973944E-2</c:v>
                </c:pt>
                <c:pt idx="28">
                  <c:v>9.1888965750965612E-2</c:v>
                </c:pt>
                <c:pt idx="29">
                  <c:v>8.8898665685048214E-2</c:v>
                </c:pt>
                <c:pt idx="30">
                  <c:v>8.6103611595480758E-2</c:v>
                </c:pt>
                <c:pt idx="31">
                  <c:v>8.3485493480036685E-2</c:v>
                </c:pt>
                <c:pt idx="32">
                  <c:v>8.1028220574109786E-2</c:v>
                </c:pt>
                <c:pt idx="33">
                  <c:v>7.8717594994376999E-2</c:v>
                </c:pt>
                <c:pt idx="34">
                  <c:v>6.018203039513436E-2</c:v>
                </c:pt>
                <c:pt idx="35">
                  <c:v>5.8945633070589053E-2</c:v>
                </c:pt>
                <c:pt idx="36">
                  <c:v>5.6631666138321712E-2</c:v>
                </c:pt>
                <c:pt idx="37">
                  <c:v>5.5547603264734846E-2</c:v>
                </c:pt>
                <c:pt idx="38">
                  <c:v>5.4508258033159625E-2</c:v>
                </c:pt>
                <c:pt idx="39">
                  <c:v>5.3510994765141567E-2</c:v>
                </c:pt>
                <c:pt idx="40">
                  <c:v>5.1633165664670203E-2</c:v>
                </c:pt>
                <c:pt idx="41">
                  <c:v>5.0748267502453807E-2</c:v>
                </c:pt>
                <c:pt idx="42">
                  <c:v>4.9896754509550743E-2</c:v>
                </c:pt>
                <c:pt idx="43">
                  <c:v>4.9076833128390826E-2</c:v>
                </c:pt>
                <c:pt idx="44">
                  <c:v>4.828683561009154E-2</c:v>
                </c:pt>
                <c:pt idx="45">
                  <c:v>4.7525209170455357E-2</c:v>
                </c:pt>
                <c:pt idx="46">
                  <c:v>4.679050624874679E-2</c:v>
                </c:pt>
                <c:pt idx="47">
                  <c:v>4.6081375740590617E-2</c:v>
                </c:pt>
                <c:pt idx="48">
                  <c:v>4.5396555093206094E-2</c:v>
                </c:pt>
                <c:pt idx="49">
                  <c:v>4.4734863165615611E-2</c:v>
                </c:pt>
                <c:pt idx="50">
                  <c:v>4.4095193768829859E-2</c:v>
                </c:pt>
                <c:pt idx="51">
                  <c:v>4.3476509811636359E-2</c:v>
                </c:pt>
                <c:pt idx="52">
                  <c:v>4.2877837986771541E-2</c:v>
                </c:pt>
                <c:pt idx="53">
                  <c:v>4.2298263940162457E-2</c:v>
                </c:pt>
                <c:pt idx="54">
                  <c:v>4.1736927872767268E-2</c:v>
                </c:pt>
                <c:pt idx="55">
                  <c:v>4.1193020530481766E-2</c:v>
                </c:pt>
                <c:pt idx="56">
                  <c:v>4.0665779542742059E-2</c:v>
                </c:pt>
                <c:pt idx="57">
                  <c:v>4.0154486074953415E-2</c:v>
                </c:pt>
                <c:pt idx="58">
                  <c:v>3.9658461763803853E-2</c:v>
                </c:pt>
                <c:pt idx="59">
                  <c:v>3.9177065907959371E-2</c:v>
                </c:pt>
                <c:pt idx="60">
                  <c:v>3.8709692889651579E-2</c:v>
                </c:pt>
                <c:pt idx="61">
                  <c:v>3.8255769805316024E-2</c:v>
                </c:pt>
                <c:pt idx="62">
                  <c:v>3.7814754285769414E-2</c:v>
                </c:pt>
                <c:pt idx="63">
                  <c:v>3.7386132488467595E-2</c:v>
                </c:pt>
                <c:pt idx="64">
                  <c:v>3.6969417246200391E-2</c:v>
                </c:pt>
                <c:pt idx="65">
                  <c:v>3.6564146358183426E-2</c:v>
                </c:pt>
                <c:pt idx="66">
                  <c:v>3.6169881010929252E-2</c:v>
                </c:pt>
                <c:pt idx="67">
                  <c:v>3.5786204317541703E-2</c:v>
                </c:pt>
                <c:pt idx="68">
                  <c:v>3.5412719965199006E-2</c:v>
                </c:pt>
                <c:pt idx="69">
                  <c:v>3.5049050961589764E-2</c:v>
                </c:pt>
                <c:pt idx="70">
                  <c:v>3.4694838471956022E-2</c:v>
                </c:pt>
                <c:pt idx="71">
                  <c:v>3.4349740739192509E-2</c:v>
                </c:pt>
                <c:pt idx="72">
                  <c:v>3.4013432080162137E-2</c:v>
                </c:pt>
                <c:pt idx="73">
                  <c:v>3.3685601952023504E-2</c:v>
                </c:pt>
                <c:pt idx="74">
                  <c:v>3.3365954082937327E-2</c:v>
                </c:pt>
                <c:pt idx="75">
                  <c:v>3.3054205662030392E-2</c:v>
                </c:pt>
                <c:pt idx="76">
                  <c:v>3.2750086583956256E-2</c:v>
                </c:pt>
                <c:pt idx="77">
                  <c:v>3.2453338743805994E-2</c:v>
                </c:pt>
                <c:pt idx="78">
                  <c:v>3.2163715378495883E-2</c:v>
                </c:pt>
                <c:pt idx="79">
                  <c:v>3.1880980451095456E-2</c:v>
                </c:pt>
                <c:pt idx="80">
                  <c:v>3.1604908074863949E-2</c:v>
                </c:pt>
                <c:pt idx="81">
                  <c:v>3.1335281974037822E-2</c:v>
                </c:pt>
                <c:pt idx="82">
                  <c:v>3.1071894978661366E-2</c:v>
                </c:pt>
                <c:pt idx="83">
                  <c:v>3.0814548550978049E-2</c:v>
                </c:pt>
                <c:pt idx="84">
                  <c:v>3.0563052341104947E-2</c:v>
                </c:pt>
                <c:pt idx="85">
                  <c:v>3.0317223769898458E-2</c:v>
                </c:pt>
                <c:pt idx="86">
                  <c:v>3.0076887637088809E-2</c:v>
                </c:pt>
                <c:pt idx="87">
                  <c:v>2.984187575291436E-2</c:v>
                </c:pt>
                <c:pt idx="88">
                  <c:v>2.9612026591627042E-2</c:v>
                </c:pt>
                <c:pt idx="89">
                  <c:v>2.9387184965368022E-2</c:v>
                </c:pt>
                <c:pt idx="90">
                  <c:v>2.9167201717029082E-2</c:v>
                </c:pt>
                <c:pt idx="91">
                  <c:v>2.895193343082195E-2</c:v>
                </c:pt>
                <c:pt idx="92">
                  <c:v>2.8741242159374996E-2</c:v>
                </c:pt>
                <c:pt idx="93">
                  <c:v>2.8534995166265925E-2</c:v>
                </c:pt>
                <c:pt idx="94">
                  <c:v>2.8333064682980656E-2</c:v>
                </c:pt>
                <c:pt idx="95">
                  <c:v>2.8135327679363401E-2</c:v>
                </c:pt>
                <c:pt idx="96">
                  <c:v>2.7941665646691569E-2</c:v>
                </c:pt>
                <c:pt idx="97">
                  <c:v>2.7751964392572166E-2</c:v>
                </c:pt>
                <c:pt idx="98">
                  <c:v>2.7566113846914212E-2</c:v>
                </c:pt>
                <c:pt idx="99">
                  <c:v>2.7384007878285089E-2</c:v>
                </c:pt>
                <c:pt idx="100">
                  <c:v>2.7205544120007471E-2</c:v>
                </c:pt>
                <c:pt idx="101">
                  <c:v>2.7030623805398963E-2</c:v>
                </c:pt>
                <c:pt idx="102">
                  <c:v>2.6859151611597926E-2</c:v>
                </c:pt>
                <c:pt idx="103">
                  <c:v>2.6691035511457468E-2</c:v>
                </c:pt>
                <c:pt idx="104">
                  <c:v>2.6526186633024935E-2</c:v>
                </c:pt>
                <c:pt idx="105">
                  <c:v>2.6364519126157095E-2</c:v>
                </c:pt>
                <c:pt idx="106">
                  <c:v>2.6205950035851255E-2</c:v>
                </c:pt>
                <c:pt idx="107">
                  <c:v>2.6050399181900715E-2</c:v>
                </c:pt>
                <c:pt idx="108">
                  <c:v>2.5897789044508776E-2</c:v>
                </c:pt>
                <c:pt idx="109">
                  <c:v>2.5748044655519459E-2</c:v>
                </c:pt>
                <c:pt idx="110">
                  <c:v>2.56010934949455E-2</c:v>
                </c:pt>
                <c:pt idx="111">
                  <c:v>2.5456865392494577E-2</c:v>
                </c:pt>
                <c:pt idx="112">
                  <c:v>2.5315292433814029E-2</c:v>
                </c:pt>
                <c:pt idx="113">
                  <c:v>2.5176308871192044E-2</c:v>
                </c:pt>
                <c:pt idx="114">
                  <c:v>2.5039851038469743E-2</c:v>
                </c:pt>
                <c:pt idx="115">
                  <c:v>2.4905857269934079E-2</c:v>
                </c:pt>
                <c:pt idx="116">
                  <c:v>2.4774267822975517E-2</c:v>
                </c:pt>
                <c:pt idx="117">
                  <c:v>2.4645024804308018E-2</c:v>
                </c:pt>
                <c:pt idx="118">
                  <c:v>2.4518072099560997E-2</c:v>
                </c:pt>
                <c:pt idx="119">
                  <c:v>2.4393355306064644E-2</c:v>
                </c:pt>
                <c:pt idx="120">
                  <c:v>2.4270821668660483E-2</c:v>
                </c:pt>
                <c:pt idx="121">
                  <c:v>2.4150420018379481E-2</c:v>
                </c:pt>
                <c:pt idx="122">
                  <c:v>2.4032100713838926E-2</c:v>
                </c:pt>
                <c:pt idx="123">
                  <c:v>2.3915815585218356E-2</c:v>
                </c:pt>
                <c:pt idx="124">
                  <c:v>2.3801517880682833E-2</c:v>
                </c:pt>
                <c:pt idx="125">
                  <c:v>2.3689162215129615E-2</c:v>
                </c:pt>
                <c:pt idx="126">
                  <c:v>2.3578704521141188E-2</c:v>
                </c:pt>
                <c:pt idx="127">
                  <c:v>2.3470102002034567E-2</c:v>
                </c:pt>
                <c:pt idx="128">
                  <c:v>2.3363313086902916E-2</c:v>
                </c:pt>
                <c:pt idx="129">
                  <c:v>2.3258297387551249E-2</c:v>
                </c:pt>
                <c:pt idx="130">
                  <c:v>2.3155015657233782E-2</c:v>
                </c:pt>
                <c:pt idx="131">
                  <c:v>2.3053429751105328E-2</c:v>
                </c:pt>
                <c:pt idx="132">
                  <c:v>2.2953502588304156E-2</c:v>
                </c:pt>
                <c:pt idx="133">
                  <c:v>2.2855198115588182E-2</c:v>
                </c:pt>
                <c:pt idx="134">
                  <c:v>2.2758481272450656E-2</c:v>
                </c:pt>
                <c:pt idx="135">
                  <c:v>2.2663317957645399E-2</c:v>
                </c:pt>
                <c:pt idx="136">
                  <c:v>2.2569674997055592E-2</c:v>
                </c:pt>
                <c:pt idx="137">
                  <c:v>2.2477520112843388E-2</c:v>
                </c:pt>
                <c:pt idx="138">
                  <c:v>2.2386821893821147E-2</c:v>
                </c:pt>
                <c:pt idx="139">
                  <c:v>2.2297549766988146E-2</c:v>
                </c:pt>
                <c:pt idx="140">
                  <c:v>2.2209673970179471E-2</c:v>
                </c:pt>
                <c:pt idx="141">
                  <c:v>2.2123165525776707E-2</c:v>
                </c:pt>
                <c:pt idx="142">
                  <c:v>2.2037996215432478E-2</c:v>
                </c:pt>
                <c:pt idx="143">
                  <c:v>2.1954138555763572E-2</c:v>
                </c:pt>
                <c:pt idx="144">
                  <c:v>2.1871565774969393E-2</c:v>
                </c:pt>
                <c:pt idx="145">
                  <c:v>2.1790251790334943E-2</c:v>
                </c:pt>
                <c:pt idx="146">
                  <c:v>2.1710171186579495E-2</c:v>
                </c:pt>
                <c:pt idx="147">
                  <c:v>2.1631299195013925E-2</c:v>
                </c:pt>
                <c:pt idx="148">
                  <c:v>2.1553611673471761E-2</c:v>
                </c:pt>
                <c:pt idx="149">
                  <c:v>2.1477085086980523E-2</c:v>
                </c:pt>
                <c:pt idx="150">
                  <c:v>2.1401696489141652E-2</c:v>
                </c:pt>
                <c:pt idx="151">
                  <c:v>2.1327423504188901E-2</c:v>
                </c:pt>
                <c:pt idx="152">
                  <c:v>2.1254244309696444E-2</c:v>
                </c:pt>
                <c:pt idx="153">
                  <c:v>2.1182137619909374E-2</c:v>
                </c:pt>
                <c:pt idx="154">
                  <c:v>2.1111082669670624E-2</c:v>
                </c:pt>
                <c:pt idx="155">
                  <c:v>2.1041059198919514E-2</c:v>
                </c:pt>
                <c:pt idx="156">
                  <c:v>2.0972047437738263E-2</c:v>
                </c:pt>
                <c:pt idx="157">
                  <c:v>2.0904028091924074E-2</c:v>
                </c:pt>
                <c:pt idx="158">
                  <c:v>2.0836982329065269E-2</c:v>
                </c:pt>
                <c:pt idx="159">
                  <c:v>2.0770891765101048E-2</c:v>
                </c:pt>
                <c:pt idx="160">
                  <c:v>2.0705738451345379E-2</c:v>
                </c:pt>
                <c:pt idx="161">
                  <c:v>2.0641504861956417E-2</c:v>
                </c:pt>
                <c:pt idx="162">
                  <c:v>2.0578173881833646E-2</c:v>
                </c:pt>
                <c:pt idx="163">
                  <c:v>2.0515728794925865E-2</c:v>
                </c:pt>
                <c:pt idx="164">
                  <c:v>2.0454153272933786E-2</c:v>
                </c:pt>
                <c:pt idx="165">
                  <c:v>2.039343136439176E-2</c:v>
                </c:pt>
                <c:pt idx="166">
                  <c:v>2.0333547484113944E-2</c:v>
                </c:pt>
                <c:pt idx="167">
                  <c:v>2.0274486402990691E-2</c:v>
                </c:pt>
                <c:pt idx="168">
                  <c:v>2.0216233238121752E-2</c:v>
                </c:pt>
                <c:pt idx="169">
                  <c:v>2.0158773443273343E-2</c:v>
                </c:pt>
                <c:pt idx="170">
                  <c:v>2.0102092799646764E-2</c:v>
                </c:pt>
                <c:pt idx="171">
                  <c:v>2.0046177406946745E-2</c:v>
                </c:pt>
                <c:pt idx="172">
                  <c:v>1.9991013674738264E-2</c:v>
                </c:pt>
                <c:pt idx="173">
                  <c:v>1.9936588314080964E-2</c:v>
                </c:pt>
                <c:pt idx="174">
                  <c:v>1.9882888329430908E-2</c:v>
                </c:pt>
                <c:pt idx="175">
                  <c:v>1.9829901010799685E-2</c:v>
                </c:pt>
                <c:pt idx="176">
                  <c:v>1.9777613926161414E-2</c:v>
                </c:pt>
                <c:pt idx="177">
                  <c:v>1.9726014914098582E-2</c:v>
                </c:pt>
                <c:pt idx="178">
                  <c:v>1.967509207667793E-2</c:v>
                </c:pt>
                <c:pt idx="179">
                  <c:v>1.9624833772548117E-2</c:v>
                </c:pt>
                <c:pt idx="180">
                  <c:v>1.9575228610251131E-2</c:v>
                </c:pt>
                <c:pt idx="181">
                  <c:v>1.9526265441739733E-2</c:v>
                </c:pt>
                <c:pt idx="182">
                  <c:v>1.9477933356093626E-2</c:v>
                </c:pt>
                <c:pt idx="183">
                  <c:v>1.9430221673427277E-2</c:v>
                </c:pt>
                <c:pt idx="184">
                  <c:v>1.9383119938982608E-2</c:v>
                </c:pt>
                <c:pt idx="185">
                  <c:v>1.9336617917400021E-2</c:v>
                </c:pt>
                <c:pt idx="186">
                  <c:v>1.9290705587161599E-2</c:v>
                </c:pt>
                <c:pt idx="187">
                  <c:v>1.9245373135200406E-2</c:v>
                </c:pt>
                <c:pt idx="188">
                  <c:v>1.9200610951670173E-2</c:v>
                </c:pt>
                <c:pt idx="189">
                  <c:v>1.9156409624869836E-2</c:v>
                </c:pt>
                <c:pt idx="190">
                  <c:v>1.9112759936317621E-2</c:v>
                </c:pt>
                <c:pt idx="191">
                  <c:v>1.9069652855969534E-2</c:v>
                </c:pt>
                <c:pt idx="192">
                  <c:v>1.9027079537577426E-2</c:v>
                </c:pt>
                <c:pt idx="193">
                  <c:v>1.898503131418184E-2</c:v>
                </c:pt>
                <c:pt idx="194">
                  <c:v>1.8943499693735138E-2</c:v>
                </c:pt>
                <c:pt idx="195">
                  <c:v>1.8902476354850581E-2</c:v>
                </c:pt>
                <c:pt idx="196">
                  <c:v>1.8861953142673107E-2</c:v>
                </c:pt>
                <c:pt idx="197">
                  <c:v>1.8821922064867807E-2</c:v>
                </c:pt>
                <c:pt idx="198">
                  <c:v>1.8782375287722218E-2</c:v>
                </c:pt>
                <c:pt idx="199">
                  <c:v>1.8743305132358695E-2</c:v>
                </c:pt>
                <c:pt idx="200">
                  <c:v>1.8704704071053246E-2</c:v>
                </c:pt>
                <c:pt idx="201">
                  <c:v>1.8666564723657384E-2</c:v>
                </c:pt>
                <c:pt idx="202">
                  <c:v>1.8628879854119682E-2</c:v>
                </c:pt>
                <c:pt idx="203">
                  <c:v>1.8591642367103745E-2</c:v>
                </c:pt>
                <c:pt idx="204">
                  <c:v>1.8554845304699624E-2</c:v>
                </c:pt>
                <c:pt idx="205">
                  <c:v>1.8518481843225559E-2</c:v>
                </c:pt>
                <c:pt idx="206">
                  <c:v>1.8482545290117291E-2</c:v>
                </c:pt>
                <c:pt idx="207">
                  <c:v>1.844702908090208E-2</c:v>
                </c:pt>
                <c:pt idx="208">
                  <c:v>1.8411926776254865E-2</c:v>
                </c:pt>
                <c:pt idx="209">
                  <c:v>1.8377232059133868E-2</c:v>
                </c:pt>
                <c:pt idx="210">
                  <c:v>1.8342938731993285E-2</c:v>
                </c:pt>
                <c:pt idx="211">
                  <c:v>1.8309040714070569E-2</c:v>
                </c:pt>
                <c:pt idx="212">
                  <c:v>1.8275532038746066E-2</c:v>
                </c:pt>
                <c:pt idx="213">
                  <c:v>1.8242406850972736E-2</c:v>
                </c:pt>
                <c:pt idx="214">
                  <c:v>1.8209659404773839E-2</c:v>
                </c:pt>
                <c:pt idx="215">
                  <c:v>1.8177284060806473E-2</c:v>
                </c:pt>
                <c:pt idx="216">
                  <c:v>1.8145275283989012E-2</c:v>
                </c:pt>
                <c:pt idx="217">
                  <c:v>1.8113627641190476E-2</c:v>
                </c:pt>
                <c:pt idx="218">
                  <c:v>1.8082335798979953E-2</c:v>
                </c:pt>
                <c:pt idx="219">
                  <c:v>1.8051394521434339E-2</c:v>
                </c:pt>
                <c:pt idx="220">
                  <c:v>1.8020798668002554E-2</c:v>
                </c:pt>
                <c:pt idx="221">
                  <c:v>1.7990543191424666E-2</c:v>
                </c:pt>
                <c:pt idx="222">
                  <c:v>1.7960623135704182E-2</c:v>
                </c:pt>
                <c:pt idx="223">
                  <c:v>1.7931033634132041E-2</c:v>
                </c:pt>
                <c:pt idx="224">
                  <c:v>1.7901769907360709E-2</c:v>
                </c:pt>
                <c:pt idx="225">
                  <c:v>1.7872827261526971E-2</c:v>
                </c:pt>
                <c:pt idx="226">
                  <c:v>1.784420108642196E-2</c:v>
                </c:pt>
                <c:pt idx="227">
                  <c:v>1.7815886853707059E-2</c:v>
                </c:pt>
                <c:pt idx="228">
                  <c:v>1.7787880115174397E-2</c:v>
                </c:pt>
                <c:pt idx="229">
                  <c:v>1.7760176501050558E-2</c:v>
                </c:pt>
                <c:pt idx="230">
                  <c:v>1.7732771718342387E-2</c:v>
                </c:pt>
                <c:pt idx="231">
                  <c:v>1.7705661549223591E-2</c:v>
                </c:pt>
                <c:pt idx="232">
                  <c:v>1.7678841849461013E-2</c:v>
                </c:pt>
                <c:pt idx="233">
                  <c:v>1.7652308546879467E-2</c:v>
                </c:pt>
                <c:pt idx="234">
                  <c:v>1.7626057639864041E-2</c:v>
                </c:pt>
                <c:pt idx="235">
                  <c:v>1.7600085195898788E-2</c:v>
                </c:pt>
                <c:pt idx="236">
                  <c:v>1.7574387350140823E-2</c:v>
                </c:pt>
                <c:pt idx="237">
                  <c:v>1.7548960304028815E-2</c:v>
                </c:pt>
                <c:pt idx="238">
                  <c:v>1.7523800323924945E-2</c:v>
                </c:pt>
                <c:pt idx="239">
                  <c:v>1.7498903739789372E-2</c:v>
                </c:pt>
                <c:pt idx="240">
                  <c:v>1.7474266943886308E-2</c:v>
                </c:pt>
                <c:pt idx="241">
                  <c:v>1.7449886389520913E-2</c:v>
                </c:pt>
                <c:pt idx="242">
                  <c:v>1.7425758589806044E-2</c:v>
                </c:pt>
                <c:pt idx="243">
                  <c:v>1.7401880116458126E-2</c:v>
                </c:pt>
                <c:pt idx="244">
                  <c:v>1.7378247598621388E-2</c:v>
                </c:pt>
                <c:pt idx="245">
                  <c:v>1.735485772171955E-2</c:v>
                </c:pt>
                <c:pt idx="246">
                  <c:v>1.7331707226334415E-2</c:v>
                </c:pt>
                <c:pt idx="247">
                  <c:v>1.730879290711048E-2</c:v>
                </c:pt>
                <c:pt idx="248">
                  <c:v>1.7286111611684973E-2</c:v>
                </c:pt>
                <c:pt idx="249">
                  <c:v>1.7263660239642594E-2</c:v>
                </c:pt>
                <c:pt idx="250">
                  <c:v>1.724143574149431E-2</c:v>
                </c:pt>
                <c:pt idx="251">
                  <c:v>1.721943511767958E-2</c:v>
                </c:pt>
                <c:pt idx="252">
                  <c:v>1.719765541759137E-2</c:v>
                </c:pt>
                <c:pt idx="253">
                  <c:v>1.7176093738623412E-2</c:v>
                </c:pt>
                <c:pt idx="254">
                  <c:v>1.7154747225239041E-2</c:v>
                </c:pt>
                <c:pt idx="255">
                  <c:v>1.7133613068061122E-2</c:v>
                </c:pt>
                <c:pt idx="256">
                  <c:v>1.7112688502982486E-2</c:v>
                </c:pt>
                <c:pt idx="257">
                  <c:v>1.709197081029637E-2</c:v>
                </c:pt>
                <c:pt idx="258">
                  <c:v>1.7071457313846284E-2</c:v>
                </c:pt>
                <c:pt idx="259">
                  <c:v>1.7051145380194904E-2</c:v>
                </c:pt>
                <c:pt idx="260">
                  <c:v>1.7031032417811384E-2</c:v>
                </c:pt>
                <c:pt idx="261">
                  <c:v>1.7011115876276749E-2</c:v>
                </c:pt>
                <c:pt idx="262">
                  <c:v>1.6991393245506786E-2</c:v>
                </c:pt>
                <c:pt idx="263">
                  <c:v>1.6971862054992078E-2</c:v>
                </c:pt>
                <c:pt idx="264">
                  <c:v>1.6952519873054704E-2</c:v>
                </c:pt>
                <c:pt idx="265">
                  <c:v>1.6933364306121204E-2</c:v>
                </c:pt>
                <c:pt idx="266">
                  <c:v>1.6914392998011386E-2</c:v>
                </c:pt>
                <c:pt idx="267">
                  <c:v>1.6895603629242591E-2</c:v>
                </c:pt>
                <c:pt idx="268">
                  <c:v>1.6876993916349042E-2</c:v>
                </c:pt>
                <c:pt idx="269">
                  <c:v>1.6858561611215857E-2</c:v>
                </c:pt>
                <c:pt idx="270">
                  <c:v>1.6840304500427426E-2</c:v>
                </c:pt>
                <c:pt idx="271">
                  <c:v>1.6822220404629766E-2</c:v>
                </c:pt>
                <c:pt idx="272">
                  <c:v>1.6804307177906468E-2</c:v>
                </c:pt>
                <c:pt idx="273">
                  <c:v>1.678656270716802E-2</c:v>
                </c:pt>
                <c:pt idx="274">
                  <c:v>1.6768984911554027E-2</c:v>
                </c:pt>
                <c:pt idx="275">
                  <c:v>1.6751571741848159E-2</c:v>
                </c:pt>
                <c:pt idx="276">
                  <c:v>1.673432117990541E-2</c:v>
                </c:pt>
                <c:pt idx="277">
                  <c:v>1.6717231238091435E-2</c:v>
                </c:pt>
                <c:pt idx="278">
                  <c:v>1.6700299958733639E-2</c:v>
                </c:pt>
                <c:pt idx="279">
                  <c:v>1.6683525413583759E-2</c:v>
                </c:pt>
                <c:pt idx="280">
                  <c:v>1.666690570329165E-2</c:v>
                </c:pt>
                <c:pt idx="281">
                  <c:v>1.6650438956890008E-2</c:v>
                </c:pt>
                <c:pt idx="282">
                  <c:v>1.6634123331289788E-2</c:v>
                </c:pt>
                <c:pt idx="283">
                  <c:v>1.661795701078601E-2</c:v>
                </c:pt>
                <c:pt idx="284">
                  <c:v>1.66019382065738E-2</c:v>
                </c:pt>
                <c:pt idx="285">
                  <c:v>1.6586065156274341E-2</c:v>
                </c:pt>
                <c:pt idx="286">
                  <c:v>1.6570336123470523E-2</c:v>
                </c:pt>
                <c:pt idx="287">
                  <c:v>1.6554749397252093E-2</c:v>
                </c:pt>
                <c:pt idx="288">
                  <c:v>1.6539303291770047E-2</c:v>
                </c:pt>
                <c:pt idx="289">
                  <c:v>1.652399614580009E-2</c:v>
                </c:pt>
                <c:pt idx="290">
                  <c:v>1.6508826322314898E-2</c:v>
                </c:pt>
                <c:pt idx="291">
                  <c:v>1.6493792208065041E-2</c:v>
                </c:pt>
                <c:pt idx="292">
                  <c:v>1.6478892213168294E-2</c:v>
                </c:pt>
                <c:pt idx="293">
                  <c:v>1.6464124770707238E-2</c:v>
                </c:pt>
                <c:pt idx="294">
                  <c:v>1.6449488336334868E-2</c:v>
                </c:pt>
                <c:pt idx="295">
                  <c:v>1.6434981387888077E-2</c:v>
                </c:pt>
                <c:pt idx="296">
                  <c:v>1.6420602425008833E-2</c:v>
                </c:pt>
                <c:pt idx="297">
                  <c:v>1.6406349968772851E-2</c:v>
                </c:pt>
                <c:pt idx="298">
                  <c:v>1.6392222561325619E-2</c:v>
                </c:pt>
                <c:pt idx="299">
                  <c:v>1.6378218765525601E-2</c:v>
                </c:pt>
                <c:pt idx="300">
                  <c:v>1.6364337164594428E-2</c:v>
                </c:pt>
                <c:pt idx="301">
                  <c:v>1.6350576361773977E-2</c:v>
                </c:pt>
                <c:pt idx="302">
                  <c:v>1.6336934979990125E-2</c:v>
                </c:pt>
                <c:pt idx="303">
                  <c:v>1.6323411661523079E-2</c:v>
                </c:pt>
                <c:pt idx="304">
                  <c:v>1.63100050676841E-2</c:v>
                </c:pt>
                <c:pt idx="305">
                  <c:v>1.6296713878498494E-2</c:v>
                </c:pt>
                <c:pt idx="306">
                  <c:v>1.6283536792394724E-2</c:v>
                </c:pt>
                <c:pt idx="307">
                  <c:v>1.6270472525899526E-2</c:v>
                </c:pt>
                <c:pt idx="308">
                  <c:v>1.6257519813338877E-2</c:v>
                </c:pt>
                <c:pt idx="309">
                  <c:v>1.6244677406544686E-2</c:v>
                </c:pt>
                <c:pt idx="310">
                  <c:v>1.6231944074567111E-2</c:v>
                </c:pt>
                <c:pt idx="311">
                  <c:v>1.6219318603392346E-2</c:v>
                </c:pt>
                <c:pt idx="312">
                  <c:v>1.620679979566577E-2</c:v>
                </c:pt>
                <c:pt idx="313">
                  <c:v>1.619438647042034E-2</c:v>
                </c:pt>
                <c:pt idx="314">
                  <c:v>1.6182077462810147E-2</c:v>
                </c:pt>
                <c:pt idx="315">
                  <c:v>1.6169871623848971E-2</c:v>
                </c:pt>
                <c:pt idx="316">
                  <c:v>1.6157767820153733E-2</c:v>
                </c:pt>
                <c:pt idx="317">
                  <c:v>1.6145764933692821E-2</c:v>
                </c:pt>
                <c:pt idx="318">
                  <c:v>1.6133861861539048E-2</c:v>
                </c:pt>
                <c:pt idx="319">
                  <c:v>1.6122057515627272E-2</c:v>
                </c:pt>
                <c:pt idx="320">
                  <c:v>1.6110350822516509E-2</c:v>
                </c:pt>
                <c:pt idx="321">
                  <c:v>1.6098740723156445E-2</c:v>
                </c:pt>
                <c:pt idx="322">
                  <c:v>1.6087226172658294E-2</c:v>
                </c:pt>
                <c:pt idx="323">
                  <c:v>1.6075806140069857E-2</c:v>
                </c:pt>
                <c:pt idx="324">
                  <c:v>1.6064479608154755E-2</c:v>
                </c:pt>
                <c:pt idx="325">
                  <c:v>1.6053245573175688E-2</c:v>
                </c:pt>
                <c:pt idx="326">
                  <c:v>1.6042103044681667E-2</c:v>
                </c:pt>
                <c:pt idx="327">
                  <c:v>1.6031051045299137E-2</c:v>
                </c:pt>
                <c:pt idx="328">
                  <c:v>1.6020088610526926E-2</c:v>
                </c:pt>
                <c:pt idx="329">
                  <c:v>1.6009214788534867E-2</c:v>
                </c:pt>
                <c:pt idx="330">
                  <c:v>1.5998428639966124E-2</c:v>
                </c:pt>
                <c:pt idx="331">
                  <c:v>1.5987729237743067E-2</c:v>
                </c:pt>
                <c:pt idx="332">
                  <c:v>1.5977115666876637E-2</c:v>
                </c:pt>
                <c:pt idx="333">
                  <c:v>1.5966587024279156E-2</c:v>
                </c:pt>
                <c:pt idx="334">
                  <c:v>1.5956142418580507E-2</c:v>
                </c:pt>
                <c:pt idx="335">
                  <c:v>1.5945780969947553E-2</c:v>
                </c:pt>
                <c:pt idx="336">
                  <c:v>1.5935501809906848E-2</c:v>
                </c:pt>
                <c:pt idx="337">
                  <c:v>1.5925304081170447E-2</c:v>
                </c:pt>
                <c:pt idx="338">
                  <c:v>1.5915186937464833E-2</c:v>
                </c:pt>
                <c:pt idx="339">
                  <c:v>1.5905149543362883E-2</c:v>
                </c:pt>
                <c:pt idx="340">
                  <c:v>1.5895191074118787E-2</c:v>
                </c:pt>
                <c:pt idx="341">
                  <c:v>1.588531071550588E-2</c:v>
                </c:pt>
                <c:pt idx="342">
                  <c:v>1.5875507663657331E-2</c:v>
                </c:pt>
                <c:pt idx="343">
                  <c:v>1.586578112490962E-2</c:v>
                </c:pt>
                <c:pt idx="344">
                  <c:v>1.5856130315648767E-2</c:v>
                </c:pt>
                <c:pt idx="345">
                  <c:v>1.5846554462159216E-2</c:v>
                </c:pt>
                <c:pt idx="346">
                  <c:v>1.5837052800475385E-2</c:v>
                </c:pt>
                <c:pt idx="347">
                  <c:v>1.5827624576235773E-2</c:v>
                </c:pt>
                <c:pt idx="348">
                  <c:v>1.5818269044539594E-2</c:v>
                </c:pt>
                <c:pt idx="349">
                  <c:v>1.580898546980589E-2</c:v>
                </c:pt>
                <c:pt idx="350">
                  <c:v>1.5799773125635096E-2</c:v>
                </c:pt>
                <c:pt idx="351">
                  <c:v>1.5790631294672952E-2</c:v>
                </c:pt>
                <c:pt idx="352">
                  <c:v>1.5781559268476759E-2</c:v>
                </c:pt>
                <c:pt idx="353">
                  <c:v>1.5772556347383948E-2</c:v>
                </c:pt>
                <c:pt idx="354">
                  <c:v>1.5763621840382862E-2</c:v>
                </c:pt>
                <c:pt idx="355">
                  <c:v>1.5754755064985766E-2</c:v>
                </c:pt>
                <c:pt idx="356">
                  <c:v>1.574595534710398E-2</c:v>
                </c:pt>
                <c:pt idx="357">
                  <c:v>1.5737222020925173E-2</c:v>
                </c:pt>
                <c:pt idx="358">
                  <c:v>1.5728554428792701E-2</c:v>
                </c:pt>
                <c:pt idx="359">
                  <c:v>1.5719951921086991E-2</c:v>
                </c:pt>
                <c:pt idx="360">
                  <c:v>1.571141385610892E-2</c:v>
                </c:pt>
                <c:pt idx="361">
                  <c:v>1.5702939599965163E-2</c:v>
                </c:pt>
                <c:pt idx="362">
                  <c:v>1.5694528526455441E-2</c:v>
                </c:pt>
                <c:pt idx="363">
                  <c:v>1.5686180016961676E-2</c:v>
                </c:pt>
                <c:pt idx="364">
                  <c:v>1.567789346033897E-2</c:v>
                </c:pt>
                <c:pt idx="365">
                  <c:v>1.5669668252808439E-2</c:v>
                </c:pt>
                <c:pt idx="366">
                  <c:v>1.5661503797851771E-2</c:v>
                </c:pt>
                <c:pt idx="367">
                  <c:v>1.5653399506107581E-2</c:v>
                </c:pt>
                <c:pt idx="368">
                  <c:v>1.5645354795269444E-2</c:v>
                </c:pt>
                <c:pt idx="369">
                  <c:v>1.5637369089985625E-2</c:v>
                </c:pt>
                <c:pt idx="370">
                  <c:v>1.5629441821760456E-2</c:v>
                </c:pt>
                <c:pt idx="371">
                  <c:v>1.5621572428857328E-2</c:v>
                </c:pt>
                <c:pt idx="372">
                  <c:v>1.5613760356203286E-2</c:v>
                </c:pt>
                <c:pt idx="373">
                  <c:v>1.560600505529515E-2</c:v>
                </c:pt>
                <c:pt idx="374">
                  <c:v>1.5598305984107204E-2</c:v>
                </c:pt>
                <c:pt idx="375">
                  <c:v>1.5590662607000353E-2</c:v>
                </c:pt>
                <c:pt idx="376">
                  <c:v>1.5583074394632789E-2</c:v>
                </c:pt>
                <c:pt idx="377">
                  <c:v>1.5575540823872068E-2</c:v>
                </c:pt>
                <c:pt idx="378">
                  <c:v>1.5568061377708631E-2</c:v>
                </c:pt>
                <c:pt idx="379">
                  <c:v>1.5560635545170705E-2</c:v>
                </c:pt>
                <c:pt idx="380">
                  <c:v>1.5553262821240588E-2</c:v>
                </c:pt>
                <c:pt idx="381">
                  <c:v>1.5545942706772257E-2</c:v>
                </c:pt>
                <c:pt idx="382">
                  <c:v>1.5538674708410312E-2</c:v>
                </c:pt>
                <c:pt idx="383">
                  <c:v>1.5531458338510204E-2</c:v>
                </c:pt>
                <c:pt idx="384">
                  <c:v>1.5524293115059744E-2</c:v>
                </c:pt>
                <c:pt idx="385">
                  <c:v>1.5517178561601855E-2</c:v>
                </c:pt>
                <c:pt idx="386">
                  <c:v>1.5510114207158539E-2</c:v>
                </c:pt>
                <c:pt idx="387">
                  <c:v>1.5503099586156074E-2</c:v>
                </c:pt>
                <c:pt idx="388">
                  <c:v>1.5496134238351368E-2</c:v>
                </c:pt>
                <c:pt idx="389">
                  <c:v>1.5489217708759485E-2</c:v>
                </c:pt>
                <c:pt idx="390">
                  <c:v>1.5482349547582311E-2</c:v>
                </c:pt>
                <c:pt idx="391">
                  <c:v>1.5475529310138337E-2</c:v>
                </c:pt>
                <c:pt idx="392">
                  <c:v>1.5468756556793544E-2</c:v>
                </c:pt>
                <c:pt idx="393">
                  <c:v>1.5462030852893365E-2</c:v>
                </c:pt>
                <c:pt idx="394">
                  <c:v>1.5455351768695712E-2</c:v>
                </c:pt>
                <c:pt idx="395">
                  <c:v>1.5448718879305044E-2</c:v>
                </c:pt>
                <c:pt idx="396">
                  <c:v>1.5442131764607453E-2</c:v>
                </c:pt>
                <c:pt idx="397">
                  <c:v>1.5435590009206766E-2</c:v>
                </c:pt>
                <c:pt idx="398">
                  <c:v>1.5429093202361629E-2</c:v>
                </c:pt>
                <c:pt idx="399">
                  <c:v>1.5422640937923556E-2</c:v>
                </c:pt>
                <c:pt idx="400">
                  <c:v>1.5416232814275947E-2</c:v>
                </c:pt>
                <c:pt idx="401">
                  <c:v>1.540986843427403E-2</c:v>
                </c:pt>
                <c:pt idx="402">
                  <c:v>1.5403547405185724E-2</c:v>
                </c:pt>
                <c:pt idx="403">
                  <c:v>1.5397269338633416E-2</c:v>
                </c:pt>
                <c:pt idx="404">
                  <c:v>1.5391033850536615E-2</c:v>
                </c:pt>
                <c:pt idx="405">
                  <c:v>1.5384840561055494E-2</c:v>
                </c:pt>
                <c:pt idx="406">
                  <c:v>1.5378689094535275E-2</c:v>
                </c:pt>
                <c:pt idx="407">
                  <c:v>1.5372579079451462E-2</c:v>
                </c:pt>
                <c:pt idx="408">
                  <c:v>1.5366510148355918E-2</c:v>
                </c:pt>
                <c:pt idx="409">
                  <c:v>1.5360481937823727E-2</c:v>
                </c:pt>
                <c:pt idx="410">
                  <c:v>1.5354494088400891E-2</c:v>
                </c:pt>
                <c:pt idx="411">
                  <c:v>1.5348546244552784E-2</c:v>
                </c:pt>
                <c:pt idx="412">
                  <c:v>1.5342638054613399E-2</c:v>
                </c:pt>
                <c:pt idx="413">
                  <c:v>1.5336769170735353E-2</c:v>
                </c:pt>
                <c:pt idx="414">
                  <c:v>1.5330939248840623E-2</c:v>
                </c:pt>
                <c:pt idx="415">
                  <c:v>1.5325147948572046E-2</c:v>
                </c:pt>
                <c:pt idx="416">
                  <c:v>1.5319394933245509E-2</c:v>
                </c:pt>
                <c:pt idx="417">
                  <c:v>1.5313679869802879E-2</c:v>
                </c:pt>
                <c:pt idx="418">
                  <c:v>1.5308002428765607E-2</c:v>
                </c:pt>
                <c:pt idx="419">
                  <c:v>1.5302362284189039E-2</c:v>
                </c:pt>
                <c:pt idx="420">
                  <c:v>1.5296759113617376E-2</c:v>
                </c:pt>
                <c:pt idx="421">
                  <c:v>1.5291192598039332E-2</c:v>
                </c:pt>
                <c:pt idx="422">
                  <c:v>1.5285662421844414E-2</c:v>
                </c:pt>
                <c:pt idx="423">
                  <c:v>1.5280168272779856E-2</c:v>
                </c:pt>
                <c:pt idx="424">
                  <c:v>1.527470984190819E-2</c:v>
                </c:pt>
                <c:pt idx="425">
                  <c:v>1.5269286823565422E-2</c:v>
                </c:pt>
                <c:pt idx="426">
                  <c:v>1.5263898915319837E-2</c:v>
                </c:pt>
                <c:pt idx="427">
                  <c:v>1.5258545817931381E-2</c:v>
                </c:pt>
                <c:pt idx="428">
                  <c:v>1.5253227235311657E-2</c:v>
                </c:pt>
                <c:pt idx="429">
                  <c:v>1.5247942874484485E-2</c:v>
                </c:pt>
                <c:pt idx="430">
                  <c:v>1.5242692445547041E-2</c:v>
                </c:pt>
                <c:pt idx="431">
                  <c:v>1.5237475661631552E-2</c:v>
                </c:pt>
                <c:pt idx="432">
                  <c:v>1.5232292238867544E-2</c:v>
                </c:pt>
                <c:pt idx="433">
                  <c:v>1.5227141896344642E-2</c:v>
                </c:pt>
                <c:pt idx="434">
                  <c:v>1.5222024356075892E-2</c:v>
                </c:pt>
                <c:pt idx="435">
                  <c:v>1.5216939342961609E-2</c:v>
                </c:pt>
                <c:pt idx="436">
                  <c:v>1.521188658475376E-2</c:v>
                </c:pt>
                <c:pt idx="437">
                  <c:v>1.5206865812020831E-2</c:v>
                </c:pt>
                <c:pt idx="438">
                  <c:v>1.5201876758113209E-2</c:v>
                </c:pt>
                <c:pt idx="439">
                  <c:v>1.5196919159129055E-2</c:v>
                </c:pt>
                <c:pt idx="440">
                  <c:v>1.5191992753880661E-2</c:v>
                </c:pt>
                <c:pt idx="441">
                  <c:v>1.5187097283861277E-2</c:v>
                </c:pt>
                <c:pt idx="442">
                  <c:v>1.5182232493212416E-2</c:v>
                </c:pt>
                <c:pt idx="443">
                  <c:v>1.5177398128691616E-2</c:v>
                </c:pt>
                <c:pt idx="444">
                  <c:v>1.5172593939640655E-2</c:v>
                </c:pt>
                <c:pt idx="445">
                  <c:v>1.5167819677954216E-2</c:v>
                </c:pt>
                <c:pt idx="446">
                  <c:v>1.5163075098048989E-2</c:v>
                </c:pt>
                <c:pt idx="447">
                  <c:v>1.5158359956833208E-2</c:v>
                </c:pt>
                <c:pt idx="448">
                  <c:v>1.5153674013676604E-2</c:v>
                </c:pt>
                <c:pt idx="449">
                  <c:v>1.5149017030380801E-2</c:v>
                </c:pt>
                <c:pt idx="450">
                  <c:v>1.5144388771150092E-2</c:v>
                </c:pt>
                <c:pt idx="451">
                  <c:v>1.5139789002562649E-2</c:v>
                </c:pt>
                <c:pt idx="452">
                  <c:v>1.5135217493542115E-2</c:v>
                </c:pt>
                <c:pt idx="453">
                  <c:v>1.5130674015329594E-2</c:v>
                </c:pt>
                <c:pt idx="454">
                  <c:v>1.5126158341456036E-2</c:v>
                </c:pt>
                <c:pt idx="455">
                  <c:v>1.5121670247714988E-2</c:v>
                </c:pt>
                <c:pt idx="456">
                  <c:v>1.5117209512135727E-2</c:v>
                </c:pt>
                <c:pt idx="457">
                  <c:v>1.5112775914956775E-2</c:v>
                </c:pt>
                <c:pt idx="458">
                  <c:v>1.5108369238599753E-2</c:v>
                </c:pt>
                <c:pt idx="459">
                  <c:v>1.5103989267643603E-2</c:v>
                </c:pt>
                <c:pt idx="460">
                  <c:v>1.5099635788799179E-2</c:v>
                </c:pt>
                <c:pt idx="461">
                  <c:v>1.5095308590884154E-2</c:v>
                </c:pt>
                <c:pt idx="462">
                  <c:v>1.509100746479829E-2</c:v>
                </c:pt>
                <c:pt idx="463">
                  <c:v>1.5086732203499041E-2</c:v>
                </c:pt>
                <c:pt idx="464">
                  <c:v>1.5082482601977478E-2</c:v>
                </c:pt>
                <c:pt idx="465">
                  <c:v>1.5078258457234549E-2</c:v>
                </c:pt>
                <c:pt idx="466">
                  <c:v>1.5074059568257659E-2</c:v>
                </c:pt>
                <c:pt idx="467">
                  <c:v>1.5069885735997556E-2</c:v>
                </c:pt>
                <c:pt idx="468">
                  <c:v>1.5065736763345538E-2</c:v>
                </c:pt>
                <c:pt idx="469">
                  <c:v>1.5061612455110965E-2</c:v>
                </c:pt>
                <c:pt idx="470">
                  <c:v>1.5057512617999072E-2</c:v>
                </c:pt>
                <c:pt idx="471">
                  <c:v>1.5053437060589075E-2</c:v>
                </c:pt>
                <c:pt idx="472">
                  <c:v>1.5049385593312575E-2</c:v>
                </c:pt>
                <c:pt idx="473">
                  <c:v>1.5045358028432241E-2</c:v>
                </c:pt>
                <c:pt idx="474">
                  <c:v>1.5041354180020793E-2</c:v>
                </c:pt>
                <c:pt idx="475">
                  <c:v>1.5037373863940249E-2</c:v>
                </c:pt>
                <c:pt idx="476">
                  <c:v>1.5033416897821448E-2</c:v>
                </c:pt>
                <c:pt idx="477">
                  <c:v>1.5029483101043864E-2</c:v>
                </c:pt>
                <c:pt idx="478">
                  <c:v>1.5025572294715654E-2</c:v>
                </c:pt>
                <c:pt idx="479">
                  <c:v>1.5021684301653996E-2</c:v>
                </c:pt>
                <c:pt idx="480">
                  <c:v>1.5017818946365674E-2</c:v>
                </c:pt>
                <c:pt idx="481">
                  <c:v>1.5013976055027928E-2</c:v>
                </c:pt>
                <c:pt idx="482">
                  <c:v>1.5010155455469536E-2</c:v>
                </c:pt>
                <c:pt idx="483">
                  <c:v>1.5006356977152167E-2</c:v>
                </c:pt>
                <c:pt idx="484">
                  <c:v>1.5002580451151958E-2</c:v>
                </c:pt>
                <c:pt idx="485">
                  <c:v>1.4998825710141345E-2</c:v>
                </c:pt>
                <c:pt idx="486">
                  <c:v>1.4995092588371128E-2</c:v>
                </c:pt>
                <c:pt idx="487">
                  <c:v>1.4991380921652761E-2</c:v>
                </c:pt>
              </c:numCache>
            </c:numRef>
          </c:yVal>
          <c:smooth val="0"/>
          <c:extLst>
            <c:ext xmlns:c16="http://schemas.microsoft.com/office/drawing/2014/chart" uri="{C3380CC4-5D6E-409C-BE32-E72D297353CC}">
              <c16:uniqueId val="{00000000-585C-418F-AD9C-7105D11DCD97}"/>
            </c:ext>
          </c:extLst>
        </c:ser>
        <c:dLbls>
          <c:showLegendKey val="0"/>
          <c:showVal val="0"/>
          <c:showCatName val="0"/>
          <c:showSerName val="0"/>
          <c:showPercent val="0"/>
          <c:showBubbleSize val="0"/>
        </c:dLbls>
        <c:axId val="2029839344"/>
        <c:axId val="304701136"/>
      </c:scatterChart>
      <c:valAx>
        <c:axId val="202983934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dk1"/>
                    </a:solidFill>
                    <a:latin typeface="+mn-lt"/>
                    <a:ea typeface="+mn-ea"/>
                    <a:cs typeface="+mn-cs"/>
                  </a:defRPr>
                </a:pPr>
                <a:r>
                  <a:rPr lang="en-US"/>
                  <a:t>Current (A)</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dk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304701136"/>
        <c:crosses val="autoZero"/>
        <c:crossBetween val="midCat"/>
      </c:valAx>
      <c:valAx>
        <c:axId val="304701136"/>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dk1"/>
                    </a:solidFill>
                    <a:latin typeface="+mn-lt"/>
                    <a:ea typeface="+mn-ea"/>
                    <a:cs typeface="+mn-cs"/>
                  </a:defRPr>
                </a:pPr>
                <a:r>
                  <a:rPr lang="en-US"/>
                  <a:t>Error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dk1"/>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029839344"/>
        <c:crosses val="autoZero"/>
        <c:crossBetween val="midCat"/>
      </c:valAx>
      <c:spPr>
        <a:noFill/>
        <a:ln>
          <a:noFill/>
        </a:ln>
        <a:effectLst/>
      </c:spPr>
    </c:plotArea>
    <c:legend>
      <c:legendPos val="r"/>
      <c:layout>
        <c:manualLayout>
          <c:xMode val="edge"/>
          <c:yMode val="edge"/>
          <c:x val="2.8930639568712429E-2"/>
          <c:y val="0.87422919066042992"/>
          <c:w val="0.16092349472938308"/>
          <c:h val="0.1257713046578068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19050" cap="flat" cmpd="sng" algn="ctr">
      <a:solidFill>
        <a:schemeClr val="dk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r>
              <a:rPr lang="en-US"/>
              <a:t>Total RSS Error at low currents for device</a:t>
            </a:r>
            <a:r>
              <a:rPr lang="en-US" baseline="0"/>
              <a:t> 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'Error Tool'!$AE$3:$AE$58</c:f>
              <c:numCache>
                <c:formatCode>General</c:formatCode>
                <c:ptCount val="44"/>
                <c:pt idx="0">
                  <c:v>0.01</c:v>
                </c:pt>
                <c:pt idx="1">
                  <c:v>0.03</c:v>
                </c:pt>
                <c:pt idx="2">
                  <c:v>0.05</c:v>
                </c:pt>
                <c:pt idx="3">
                  <c:v>7.0000000000000007E-2</c:v>
                </c:pt>
                <c:pt idx="4">
                  <c:v>9.0000000000000011E-2</c:v>
                </c:pt>
                <c:pt idx="5">
                  <c:v>0.11000000000000001</c:v>
                </c:pt>
                <c:pt idx="6">
                  <c:v>0.13</c:v>
                </c:pt>
                <c:pt idx="7">
                  <c:v>0.15</c:v>
                </c:pt>
                <c:pt idx="8">
                  <c:v>0.16999999999999998</c:v>
                </c:pt>
                <c:pt idx="9">
                  <c:v>0.18999999999999997</c:v>
                </c:pt>
                <c:pt idx="10">
                  <c:v>0.20999999999999996</c:v>
                </c:pt>
                <c:pt idx="11">
                  <c:v>0.30999999999999994</c:v>
                </c:pt>
                <c:pt idx="12">
                  <c:v>0.40999999999999992</c:v>
                </c:pt>
                <c:pt idx="13">
                  <c:v>0.5099999999999999</c:v>
                </c:pt>
                <c:pt idx="14">
                  <c:v>0.60999999999999988</c:v>
                </c:pt>
                <c:pt idx="15">
                  <c:v>0.70999999999999985</c:v>
                </c:pt>
                <c:pt idx="16">
                  <c:v>0.80999999999999983</c:v>
                </c:pt>
                <c:pt idx="17">
                  <c:v>0.90999999999999981</c:v>
                </c:pt>
                <c:pt idx="18">
                  <c:v>1.0099999999999998</c:v>
                </c:pt>
                <c:pt idx="19">
                  <c:v>1.2477720207253884</c:v>
                </c:pt>
                <c:pt idx="20">
                  <c:v>1.485544041450777</c:v>
                </c:pt>
                <c:pt idx="21">
                  <c:v>1.7233160621761656</c:v>
                </c:pt>
                <c:pt idx="22">
                  <c:v>1.9610880829015542</c:v>
                </c:pt>
                <c:pt idx="23">
                  <c:v>2.1988601036269428</c:v>
                </c:pt>
                <c:pt idx="24">
                  <c:v>2.4366321243523315</c:v>
                </c:pt>
                <c:pt idx="25">
                  <c:v>2.6744041450777201</c:v>
                </c:pt>
                <c:pt idx="26">
                  <c:v>2.9121761658031087</c:v>
                </c:pt>
                <c:pt idx="27">
                  <c:v>3.1499481865284973</c:v>
                </c:pt>
                <c:pt idx="28">
                  <c:v>3.3877202072538859</c:v>
                </c:pt>
                <c:pt idx="29">
                  <c:v>3.6254922279792745</c:v>
                </c:pt>
                <c:pt idx="30">
                  <c:v>3.8632642487046631</c:v>
                </c:pt>
                <c:pt idx="31">
                  <c:v>4.1010362694300522</c:v>
                </c:pt>
                <c:pt idx="32">
                  <c:v>4.3388082901554412</c:v>
                </c:pt>
                <c:pt idx="33">
                  <c:v>4.5765803108808303</c:v>
                </c:pt>
                <c:pt idx="34">
                  <c:v>7.1920725388601099</c:v>
                </c:pt>
                <c:pt idx="35">
                  <c:v>7.4298445595854989</c:v>
                </c:pt>
                <c:pt idx="36">
                  <c:v>7.9053886010362771</c:v>
                </c:pt>
                <c:pt idx="37">
                  <c:v>8.1431606217616661</c:v>
                </c:pt>
                <c:pt idx="38">
                  <c:v>8.3809326424870552</c:v>
                </c:pt>
                <c:pt idx="39">
                  <c:v>8.6187046632124442</c:v>
                </c:pt>
                <c:pt idx="40">
                  <c:v>9.0942487046632223</c:v>
                </c:pt>
                <c:pt idx="41">
                  <c:v>9.3320207253886114</c:v>
                </c:pt>
                <c:pt idx="42">
                  <c:v>9.5697927461140004</c:v>
                </c:pt>
                <c:pt idx="43">
                  <c:v>9.8075647668393895</c:v>
                </c:pt>
              </c:numCache>
            </c:numRef>
          </c:xVal>
          <c:yVal>
            <c:numRef>
              <c:f>'Error Tool'!$AQ$3:$AQ$58</c:f>
              <c:numCache>
                <c:formatCode>0.00%</c:formatCode>
                <c:ptCount val="44"/>
                <c:pt idx="0">
                  <c:v>10.982125096595919</c:v>
                </c:pt>
                <c:pt idx="1">
                  <c:v>3.6607104294913686</c:v>
                </c:pt>
                <c:pt idx="2">
                  <c:v>2.1964287344440008</c:v>
                </c:pt>
                <c:pt idx="3">
                  <c:v>1.5688803211160962</c:v>
                </c:pt>
                <c:pt idx="4">
                  <c:v>1.2202430016911874</c:v>
                </c:pt>
                <c:pt idx="5">
                  <c:v>0.99838345221837799</c:v>
                </c:pt>
                <c:pt idx="6">
                  <c:v>0.84478885579267127</c:v>
                </c:pt>
                <c:pt idx="7">
                  <c:v>0.73215323119103648</c:v>
                </c:pt>
                <c:pt idx="8">
                  <c:v>0.646020470706548</c:v>
                </c:pt>
                <c:pt idx="9">
                  <c:v>0.57802124882411865</c:v>
                </c:pt>
                <c:pt idx="10">
                  <c:v>0.52297455451010078</c:v>
                </c:pt>
                <c:pt idx="11">
                  <c:v>0.35428606764689652</c:v>
                </c:pt>
                <c:pt idx="12">
                  <c:v>0.26788842230274906</c:v>
                </c:pt>
                <c:pt idx="13">
                  <c:v>0.21537524065167696</c:v>
                </c:pt>
                <c:pt idx="14">
                  <c:v>0.18008203185958974</c:v>
                </c:pt>
                <c:pt idx="15">
                  <c:v>0.15473275054079225</c:v>
                </c:pt>
                <c:pt idx="16">
                  <c:v>0.13564446006153982</c:v>
                </c:pt>
                <c:pt idx="17">
                  <c:v>0.12075309696214334</c:v>
                </c:pt>
                <c:pt idx="18">
                  <c:v>0.10881204859367925</c:v>
                </c:pt>
                <c:pt idx="19">
                  <c:v>8.8110391803134291E-2</c:v>
                </c:pt>
                <c:pt idx="20">
                  <c:v>7.4041505156230286E-2</c:v>
                </c:pt>
                <c:pt idx="21">
                  <c:v>6.3859941355780561E-2</c:v>
                </c:pt>
                <c:pt idx="22">
                  <c:v>5.6151738511052263E-2</c:v>
                </c:pt>
                <c:pt idx="23">
                  <c:v>5.0114524470383802E-2</c:v>
                </c:pt>
                <c:pt idx="24">
                  <c:v>4.5259115345447153E-2</c:v>
                </c:pt>
                <c:pt idx="25">
                  <c:v>4.1270293093878634E-2</c:v>
                </c:pt>
                <c:pt idx="26">
                  <c:v>3.7935786110228097E-2</c:v>
                </c:pt>
                <c:pt idx="27">
                  <c:v>3.5107414972191164E-2</c:v>
                </c:pt>
                <c:pt idx="28">
                  <c:v>3.2678600437937286E-2</c:v>
                </c:pt>
                <c:pt idx="29">
                  <c:v>3.0570722052829222E-2</c:v>
                </c:pt>
                <c:pt idx="30">
                  <c:v>2.8724514271195191E-2</c:v>
                </c:pt>
                <c:pt idx="31">
                  <c:v>2.7094455619399962E-2</c:v>
                </c:pt>
                <c:pt idx="32">
                  <c:v>2.56450027438326E-2</c:v>
                </c:pt>
                <c:pt idx="33">
                  <c:v>2.4347998398698372E-2</c:v>
                </c:pt>
                <c:pt idx="34">
                  <c:v>1.5816626138694344E-2</c:v>
                </c:pt>
                <c:pt idx="35">
                  <c:v>1.5345383316058043E-2</c:v>
                </c:pt>
                <c:pt idx="36">
                  <c:v>1.4490900754852759E-2</c:v>
                </c:pt>
                <c:pt idx="37">
                  <c:v>1.4102508238013988E-2</c:v>
                </c:pt>
                <c:pt idx="38">
                  <c:v>1.3737066798223355E-2</c:v>
                </c:pt>
                <c:pt idx="39">
                  <c:v>1.3392670215490529E-2</c:v>
                </c:pt>
                <c:pt idx="40">
                  <c:v>1.2760383021993409E-2</c:v>
                </c:pt>
                <c:pt idx="41">
                  <c:v>1.2469600114846258E-2</c:v>
                </c:pt>
                <c:pt idx="42">
                  <c:v>1.2194035541804604E-2</c:v>
                </c:pt>
                <c:pt idx="43">
                  <c:v>1.1932576151770157E-2</c:v>
                </c:pt>
              </c:numCache>
            </c:numRef>
          </c:yVal>
          <c:smooth val="0"/>
          <c:extLst>
            <c:ext xmlns:c16="http://schemas.microsoft.com/office/drawing/2014/chart" uri="{C3380CC4-5D6E-409C-BE32-E72D297353CC}">
              <c16:uniqueId val="{00000000-F4AD-4A8D-8027-29CC02E067BD}"/>
            </c:ext>
          </c:extLst>
        </c:ser>
        <c:ser>
          <c:idx val="1"/>
          <c:order val="1"/>
          <c:spPr>
            <a:ln w="19050" cap="rnd">
              <a:solidFill>
                <a:schemeClr val="accent2"/>
              </a:solidFill>
              <a:round/>
            </a:ln>
            <a:effectLst/>
          </c:spPr>
          <c:marker>
            <c:symbol val="none"/>
          </c:marker>
          <c:xVal>
            <c:numRef>
              <c:f>'Error Tool'!$AE$3:$AE$58</c:f>
              <c:numCache>
                <c:formatCode>General</c:formatCode>
                <c:ptCount val="44"/>
                <c:pt idx="0">
                  <c:v>0.01</c:v>
                </c:pt>
                <c:pt idx="1">
                  <c:v>0.03</c:v>
                </c:pt>
                <c:pt idx="2">
                  <c:v>0.05</c:v>
                </c:pt>
                <c:pt idx="3">
                  <c:v>7.0000000000000007E-2</c:v>
                </c:pt>
                <c:pt idx="4">
                  <c:v>9.0000000000000011E-2</c:v>
                </c:pt>
                <c:pt idx="5">
                  <c:v>0.11000000000000001</c:v>
                </c:pt>
                <c:pt idx="6">
                  <c:v>0.13</c:v>
                </c:pt>
                <c:pt idx="7">
                  <c:v>0.15</c:v>
                </c:pt>
                <c:pt idx="8">
                  <c:v>0.16999999999999998</c:v>
                </c:pt>
                <c:pt idx="9">
                  <c:v>0.18999999999999997</c:v>
                </c:pt>
                <c:pt idx="10">
                  <c:v>0.20999999999999996</c:v>
                </c:pt>
                <c:pt idx="11">
                  <c:v>0.30999999999999994</c:v>
                </c:pt>
                <c:pt idx="12">
                  <c:v>0.40999999999999992</c:v>
                </c:pt>
                <c:pt idx="13">
                  <c:v>0.5099999999999999</c:v>
                </c:pt>
                <c:pt idx="14">
                  <c:v>0.60999999999999988</c:v>
                </c:pt>
                <c:pt idx="15">
                  <c:v>0.70999999999999985</c:v>
                </c:pt>
                <c:pt idx="16">
                  <c:v>0.80999999999999983</c:v>
                </c:pt>
                <c:pt idx="17">
                  <c:v>0.90999999999999981</c:v>
                </c:pt>
                <c:pt idx="18">
                  <c:v>1.0099999999999998</c:v>
                </c:pt>
                <c:pt idx="19">
                  <c:v>1.2477720207253884</c:v>
                </c:pt>
                <c:pt idx="20">
                  <c:v>1.485544041450777</c:v>
                </c:pt>
                <c:pt idx="21">
                  <c:v>1.7233160621761656</c:v>
                </c:pt>
                <c:pt idx="22">
                  <c:v>1.9610880829015542</c:v>
                </c:pt>
                <c:pt idx="23">
                  <c:v>2.1988601036269428</c:v>
                </c:pt>
                <c:pt idx="24">
                  <c:v>2.4366321243523315</c:v>
                </c:pt>
                <c:pt idx="25">
                  <c:v>2.6744041450777201</c:v>
                </c:pt>
                <c:pt idx="26">
                  <c:v>2.9121761658031087</c:v>
                </c:pt>
                <c:pt idx="27">
                  <c:v>3.1499481865284973</c:v>
                </c:pt>
                <c:pt idx="28">
                  <c:v>3.3877202072538859</c:v>
                </c:pt>
                <c:pt idx="29">
                  <c:v>3.6254922279792745</c:v>
                </c:pt>
                <c:pt idx="30">
                  <c:v>3.8632642487046631</c:v>
                </c:pt>
                <c:pt idx="31">
                  <c:v>4.1010362694300522</c:v>
                </c:pt>
                <c:pt idx="32">
                  <c:v>4.3388082901554412</c:v>
                </c:pt>
                <c:pt idx="33">
                  <c:v>4.5765803108808303</c:v>
                </c:pt>
                <c:pt idx="34">
                  <c:v>7.1920725388601099</c:v>
                </c:pt>
                <c:pt idx="35">
                  <c:v>7.4298445595854989</c:v>
                </c:pt>
                <c:pt idx="36">
                  <c:v>7.9053886010362771</c:v>
                </c:pt>
                <c:pt idx="37">
                  <c:v>8.1431606217616661</c:v>
                </c:pt>
                <c:pt idx="38">
                  <c:v>8.3809326424870552</c:v>
                </c:pt>
                <c:pt idx="39">
                  <c:v>8.6187046632124442</c:v>
                </c:pt>
                <c:pt idx="40">
                  <c:v>9.0942487046632223</c:v>
                </c:pt>
                <c:pt idx="41">
                  <c:v>9.3320207253886114</c:v>
                </c:pt>
                <c:pt idx="42">
                  <c:v>9.5697927461140004</c:v>
                </c:pt>
                <c:pt idx="43">
                  <c:v>9.8075647668393895</c:v>
                </c:pt>
              </c:numCache>
            </c:numRef>
          </c:xVal>
          <c:yVal>
            <c:numRef>
              <c:f>'Error Tool'!$AR$3:$AR$58</c:f>
              <c:numCache>
                <c:formatCode>0.00%</c:formatCode>
                <c:ptCount val="44"/>
                <c:pt idx="0">
                  <c:v>23.102382654083193</c:v>
                </c:pt>
                <c:pt idx="1">
                  <c:v>7.70079895058287</c:v>
                </c:pt>
                <c:pt idx="2">
                  <c:v>4.6204850494106529</c:v>
                </c:pt>
                <c:pt idx="3">
                  <c:v>3.3003525485635432</c:v>
                </c:pt>
                <c:pt idx="4">
                  <c:v>2.5669471811494118</c:v>
                </c:pt>
                <c:pt idx="5">
                  <c:v>2.1002359652862075</c:v>
                </c:pt>
                <c:pt idx="6">
                  <c:v>1.7771292925557414</c:v>
                </c:pt>
                <c:pt idx="7">
                  <c:v>1.5401853456944492</c:v>
                </c:pt>
                <c:pt idx="8">
                  <c:v>1.358993750855374</c:v>
                </c:pt>
                <c:pt idx="9">
                  <c:v>1.2159485021257437</c:v>
                </c:pt>
                <c:pt idx="10">
                  <c:v>1.100150643463071</c:v>
                </c:pt>
                <c:pt idx="11">
                  <c:v>0.74529310682707828</c:v>
                </c:pt>
                <c:pt idx="12">
                  <c:v>0.56354546274072681</c:v>
                </c:pt>
                <c:pt idx="13">
                  <c:v>0.45307836149120057</c:v>
                </c:pt>
                <c:pt idx="14">
                  <c:v>0.37883579717199689</c:v>
                </c:pt>
                <c:pt idx="15">
                  <c:v>0.32551162612942774</c:v>
                </c:pt>
                <c:pt idx="16">
                  <c:v>0.28535829396731621</c:v>
                </c:pt>
                <c:pt idx="17">
                  <c:v>0.25403376452665716</c:v>
                </c:pt>
                <c:pt idx="18">
                  <c:v>0.22891561976848851</c:v>
                </c:pt>
                <c:pt idx="19">
                  <c:v>0.18537036457639217</c:v>
                </c:pt>
                <c:pt idx="20">
                  <c:v>0.1557780321315145</c:v>
                </c:pt>
                <c:pt idx="21">
                  <c:v>0.13436320261141171</c:v>
                </c:pt>
                <c:pt idx="22">
                  <c:v>0.11815141547663607</c:v>
                </c:pt>
                <c:pt idx="23">
                  <c:v>0.10545477176392033</c:v>
                </c:pt>
                <c:pt idx="24">
                  <c:v>9.5244206304737344E-2</c:v>
                </c:pt>
                <c:pt idx="25">
                  <c:v>8.6856614579096755E-2</c:v>
                </c:pt>
                <c:pt idx="26">
                  <c:v>7.9845453803351674E-2</c:v>
                </c:pt>
                <c:pt idx="27">
                  <c:v>7.389900776376547E-2</c:v>
                </c:pt>
                <c:pt idx="28">
                  <c:v>6.8793071853802887E-2</c:v>
                </c:pt>
                <c:pt idx="29">
                  <c:v>6.4362256562896514E-2</c:v>
                </c:pt>
                <c:pt idx="30">
                  <c:v>6.0481888058054642E-2</c:v>
                </c:pt>
                <c:pt idx="31">
                  <c:v>5.7056205031803885E-2</c:v>
                </c:pt>
                <c:pt idx="32">
                  <c:v>5.4010436514537366E-2</c:v>
                </c:pt>
                <c:pt idx="33">
                  <c:v>5.1285349227658275E-2</c:v>
                </c:pt>
                <c:pt idx="34">
                  <c:v>3.3373992458473827E-2</c:v>
                </c:pt>
                <c:pt idx="35">
                  <c:v>3.2385779203723028E-2</c:v>
                </c:pt>
                <c:pt idx="36">
                  <c:v>3.0594411528248707E-2</c:v>
                </c:pt>
                <c:pt idx="37">
                  <c:v>2.9780416692465995E-2</c:v>
                </c:pt>
                <c:pt idx="38">
                  <c:v>2.9014678936161869E-2</c:v>
                </c:pt>
                <c:pt idx="39">
                  <c:v>2.8293187896347795E-2</c:v>
                </c:pt>
                <c:pt idx="40">
                  <c:v>2.6969000431197803E-2</c:v>
                </c:pt>
                <c:pt idx="41">
                  <c:v>2.6360219031673425E-2</c:v>
                </c:pt>
                <c:pt idx="42">
                  <c:v>2.5783426194121554E-2</c:v>
                </c:pt>
                <c:pt idx="43">
                  <c:v>2.5236279987549338E-2</c:v>
                </c:pt>
              </c:numCache>
            </c:numRef>
          </c:yVal>
          <c:smooth val="0"/>
          <c:extLst>
            <c:ext xmlns:c16="http://schemas.microsoft.com/office/drawing/2014/chart" uri="{C3380CC4-5D6E-409C-BE32-E72D297353CC}">
              <c16:uniqueId val="{00000001-F4AD-4A8D-8027-29CC02E067BD}"/>
            </c:ext>
          </c:extLst>
        </c:ser>
        <c:ser>
          <c:idx val="2"/>
          <c:order val="2"/>
          <c:spPr>
            <a:ln w="19050" cap="rnd">
              <a:solidFill>
                <a:schemeClr val="accent3"/>
              </a:solidFill>
              <a:round/>
            </a:ln>
            <a:effectLst/>
          </c:spPr>
          <c:marker>
            <c:symbol val="none"/>
          </c:marker>
          <c:xVal>
            <c:numRef>
              <c:f>'Error Tool'!$AE$3:$AE$58</c:f>
              <c:numCache>
                <c:formatCode>General</c:formatCode>
                <c:ptCount val="44"/>
                <c:pt idx="0">
                  <c:v>0.01</c:v>
                </c:pt>
                <c:pt idx="1">
                  <c:v>0.03</c:v>
                </c:pt>
                <c:pt idx="2">
                  <c:v>0.05</c:v>
                </c:pt>
                <c:pt idx="3">
                  <c:v>7.0000000000000007E-2</c:v>
                </c:pt>
                <c:pt idx="4">
                  <c:v>9.0000000000000011E-2</c:v>
                </c:pt>
                <c:pt idx="5">
                  <c:v>0.11000000000000001</c:v>
                </c:pt>
                <c:pt idx="6">
                  <c:v>0.13</c:v>
                </c:pt>
                <c:pt idx="7">
                  <c:v>0.15</c:v>
                </c:pt>
                <c:pt idx="8">
                  <c:v>0.16999999999999998</c:v>
                </c:pt>
                <c:pt idx="9">
                  <c:v>0.18999999999999997</c:v>
                </c:pt>
                <c:pt idx="10">
                  <c:v>0.20999999999999996</c:v>
                </c:pt>
                <c:pt idx="11">
                  <c:v>0.30999999999999994</c:v>
                </c:pt>
                <c:pt idx="12">
                  <c:v>0.40999999999999992</c:v>
                </c:pt>
                <c:pt idx="13">
                  <c:v>0.5099999999999999</c:v>
                </c:pt>
                <c:pt idx="14">
                  <c:v>0.60999999999999988</c:v>
                </c:pt>
                <c:pt idx="15">
                  <c:v>0.70999999999999985</c:v>
                </c:pt>
                <c:pt idx="16">
                  <c:v>0.80999999999999983</c:v>
                </c:pt>
                <c:pt idx="17">
                  <c:v>0.90999999999999981</c:v>
                </c:pt>
                <c:pt idx="18">
                  <c:v>1.0099999999999998</c:v>
                </c:pt>
                <c:pt idx="19">
                  <c:v>1.2477720207253884</c:v>
                </c:pt>
                <c:pt idx="20">
                  <c:v>1.485544041450777</c:v>
                </c:pt>
                <c:pt idx="21">
                  <c:v>1.7233160621761656</c:v>
                </c:pt>
                <c:pt idx="22">
                  <c:v>1.9610880829015542</c:v>
                </c:pt>
                <c:pt idx="23">
                  <c:v>2.1988601036269428</c:v>
                </c:pt>
                <c:pt idx="24">
                  <c:v>2.4366321243523315</c:v>
                </c:pt>
                <c:pt idx="25">
                  <c:v>2.6744041450777201</c:v>
                </c:pt>
                <c:pt idx="26">
                  <c:v>2.9121761658031087</c:v>
                </c:pt>
                <c:pt idx="27">
                  <c:v>3.1499481865284973</c:v>
                </c:pt>
                <c:pt idx="28">
                  <c:v>3.3877202072538859</c:v>
                </c:pt>
                <c:pt idx="29">
                  <c:v>3.6254922279792745</c:v>
                </c:pt>
                <c:pt idx="30">
                  <c:v>3.8632642487046631</c:v>
                </c:pt>
                <c:pt idx="31">
                  <c:v>4.1010362694300522</c:v>
                </c:pt>
                <c:pt idx="32">
                  <c:v>4.3388082901554412</c:v>
                </c:pt>
                <c:pt idx="33">
                  <c:v>4.5765803108808303</c:v>
                </c:pt>
                <c:pt idx="34">
                  <c:v>7.1920725388601099</c:v>
                </c:pt>
                <c:pt idx="35">
                  <c:v>7.4298445595854989</c:v>
                </c:pt>
                <c:pt idx="36">
                  <c:v>7.9053886010362771</c:v>
                </c:pt>
                <c:pt idx="37">
                  <c:v>8.1431606217616661</c:v>
                </c:pt>
                <c:pt idx="38">
                  <c:v>8.3809326424870552</c:v>
                </c:pt>
                <c:pt idx="39">
                  <c:v>8.6187046632124442</c:v>
                </c:pt>
                <c:pt idx="40">
                  <c:v>9.0942487046632223</c:v>
                </c:pt>
                <c:pt idx="41">
                  <c:v>9.3320207253886114</c:v>
                </c:pt>
                <c:pt idx="42">
                  <c:v>9.5697927461140004</c:v>
                </c:pt>
                <c:pt idx="43">
                  <c:v>9.8075647668393895</c:v>
                </c:pt>
              </c:numCache>
            </c:numRef>
          </c:xVal>
          <c:yVal>
            <c:numRef>
              <c:f>'Error Tool'!$AS$3:$AS$58</c:f>
              <c:numCache>
                <c:formatCode>0%</c:formatCode>
                <c:ptCount val="44"/>
                <c:pt idx="0">
                  <c:v>24.702328792657028</c:v>
                </c:pt>
                <c:pt idx="1">
                  <c:v>8.2341202308209418</c:v>
                </c:pt>
                <c:pt idx="2">
                  <c:v>4.9404848983901664</c:v>
                </c:pt>
                <c:pt idx="3">
                  <c:v>3.5289314558391278</c:v>
                </c:pt>
                <c:pt idx="4">
                  <c:v>2.7447386432068073</c:v>
                </c:pt>
                <c:pt idx="5">
                  <c:v>2.2457097532198773</c:v>
                </c:pt>
                <c:pt idx="6">
                  <c:v>1.9002306676867819</c:v>
                </c:pt>
                <c:pt idx="7">
                  <c:v>1.6468814647765606</c:v>
                </c:pt>
                <c:pt idx="8">
                  <c:v>1.4531457152773197</c:v>
                </c:pt>
                <c:pt idx="9">
                  <c:v>1.3001981180598832</c:v>
                </c:pt>
                <c:pt idx="10">
                  <c:v>1.1763849152764996</c:v>
                </c:pt>
                <c:pt idx="11">
                  <c:v>0.79697278952484318</c:v>
                </c:pt>
                <c:pt idx="12">
                  <c:v>0.60265919141727364</c:v>
                </c:pt>
                <c:pt idx="13">
                  <c:v>0.4845626286581462</c:v>
                </c:pt>
                <c:pt idx="14">
                  <c:v>0.40519930755683664</c:v>
                </c:pt>
                <c:pt idx="15">
                  <c:v>0.34820306358999803</c:v>
                </c:pt>
                <c:pt idx="16">
                  <c:v>0.305289787844084</c:v>
                </c:pt>
                <c:pt idx="17">
                  <c:v>0.27181673712254362</c:v>
                </c:pt>
                <c:pt idx="18">
                  <c:v>0.24497987765306278</c:v>
                </c:pt>
                <c:pt idx="19">
                  <c:v>0.19846838229794608</c:v>
                </c:pt>
                <c:pt idx="20">
                  <c:v>0.16687600809276579</c:v>
                </c:pt>
                <c:pt idx="21">
                  <c:v>0.14402734199533554</c:v>
                </c:pt>
                <c:pt idx="22">
                  <c:v>0.12674190954724082</c:v>
                </c:pt>
                <c:pt idx="23">
                  <c:v>0.11321489834269526</c:v>
                </c:pt>
                <c:pt idx="24">
                  <c:v>0.10234595730710827</c:v>
                </c:pt>
                <c:pt idx="25">
                  <c:v>9.3426040800927396E-2</c:v>
                </c:pt>
                <c:pt idx="26">
                  <c:v>8.5977663192647685E-2</c:v>
                </c:pt>
                <c:pt idx="27">
                  <c:v>7.9667503194857825E-2</c:v>
                </c:pt>
                <c:pt idx="28">
                  <c:v>7.4255812156163947E-2</c:v>
                </c:pt>
                <c:pt idx="29">
                  <c:v>6.9565730214132718E-2</c:v>
                </c:pt>
                <c:pt idx="30">
                  <c:v>6.5463933435326999E-2</c:v>
                </c:pt>
                <c:pt idx="31">
                  <c:v>6.1848013264258934E-2</c:v>
                </c:pt>
                <c:pt idx="32">
                  <c:v>5.8638005708747575E-2</c:v>
                </c:pt>
                <c:pt idx="33">
                  <c:v>5.5770561090599927E-2</c:v>
                </c:pt>
                <c:pt idx="34">
                  <c:v>3.7103760203414514E-2</c:v>
                </c:pt>
                <c:pt idx="35">
                  <c:v>3.6088664444101887E-2</c:v>
                </c:pt>
                <c:pt idx="36">
                  <c:v>3.4254973862985198E-2</c:v>
                </c:pt>
                <c:pt idx="37">
                  <c:v>3.3424777203493905E-2</c:v>
                </c:pt>
                <c:pt idx="38">
                  <c:v>3.2645708352629782E-2</c:v>
                </c:pt>
                <c:pt idx="39">
                  <c:v>3.191347529563577E-2</c:v>
                </c:pt>
                <c:pt idx="40">
                  <c:v>3.0574592277700426E-2</c:v>
                </c:pt>
                <c:pt idx="41">
                  <c:v>2.996143075750873E-2</c:v>
                </c:pt>
                <c:pt idx="42">
                  <c:v>2.9381987565696308E-2</c:v>
                </c:pt>
                <c:pt idx="43">
                  <c:v>2.8833757228552883E-2</c:v>
                </c:pt>
              </c:numCache>
            </c:numRef>
          </c:yVal>
          <c:smooth val="0"/>
          <c:extLst>
            <c:ext xmlns:c16="http://schemas.microsoft.com/office/drawing/2014/chart" uri="{C3380CC4-5D6E-409C-BE32-E72D297353CC}">
              <c16:uniqueId val="{00000003-F4AD-4A8D-8027-29CC02E067BD}"/>
            </c:ext>
          </c:extLst>
        </c:ser>
        <c:dLbls>
          <c:showLegendKey val="0"/>
          <c:showVal val="0"/>
          <c:showCatName val="0"/>
          <c:showSerName val="0"/>
          <c:showPercent val="0"/>
          <c:showBubbleSize val="0"/>
        </c:dLbls>
        <c:axId val="1318298512"/>
        <c:axId val="1300436320"/>
      </c:scatterChart>
      <c:valAx>
        <c:axId val="1318298512"/>
        <c:scaling>
          <c:orientation val="minMax"/>
          <c:max val="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dk1"/>
                    </a:solidFill>
                    <a:latin typeface="+mn-lt"/>
                    <a:ea typeface="+mn-ea"/>
                    <a:cs typeface="+mn-cs"/>
                  </a:defRPr>
                </a:pPr>
                <a:r>
                  <a:rPr lang="en-US"/>
                  <a:t>Current (A)</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dk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1300436320"/>
        <c:crosses val="autoZero"/>
        <c:crossBetween val="midCat"/>
      </c:valAx>
      <c:valAx>
        <c:axId val="1300436320"/>
        <c:scaling>
          <c:orientation val="minMax"/>
          <c:max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dk1"/>
                    </a:solidFill>
                    <a:latin typeface="+mn-lt"/>
                    <a:ea typeface="+mn-ea"/>
                    <a:cs typeface="+mn-cs"/>
                  </a:defRPr>
                </a:pPr>
                <a:r>
                  <a:rPr lang="en-US"/>
                  <a:t>Error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dk1"/>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13182985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19050" cap="flat" cmpd="sng" algn="ctr">
      <a:solidFill>
        <a:schemeClr val="dk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mn-lt"/>
                <a:ea typeface="+mn-ea"/>
                <a:cs typeface="+mn-cs"/>
              </a:defRPr>
            </a:pPr>
            <a:r>
              <a:rPr lang="en-US"/>
              <a:t>RSS Total Error Comparison across Temperature and Lifetime</a:t>
            </a:r>
          </a:p>
        </c:rich>
      </c:tx>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6.8384879760939793E-2"/>
          <c:y val="8.8705522290359592E-2"/>
          <c:w val="0.88989305419045661"/>
          <c:h val="0.63050931530107779"/>
        </c:manualLayout>
      </c:layout>
      <c:scatterChart>
        <c:scatterStyle val="lineMarker"/>
        <c:varyColors val="0"/>
        <c:ser>
          <c:idx val="0"/>
          <c:order val="0"/>
          <c:tx>
            <c:strRef>
              <c:f>'Error Tool'!$C$9</c:f>
              <c:strCache>
                <c:ptCount val="1"/>
                <c:pt idx="0">
                  <c:v>TMCS1126B9AQDVGR</c:v>
                </c:pt>
              </c:strCache>
            </c:strRef>
          </c:tx>
          <c:spPr>
            <a:ln w="19050" cap="rnd">
              <a:solidFill>
                <a:schemeClr val="accent1"/>
              </a:solidFill>
              <a:round/>
            </a:ln>
            <a:effectLst/>
          </c:spPr>
          <c:marker>
            <c:symbol val="none"/>
          </c:marker>
          <c:xVal>
            <c:numRef>
              <c:f>'Error Tool'!$AE$3:$AE$214</c:f>
              <c:numCache>
                <c:formatCode>General</c:formatCode>
                <c:ptCount val="200"/>
                <c:pt idx="0">
                  <c:v>0.01</c:v>
                </c:pt>
                <c:pt idx="1">
                  <c:v>0.03</c:v>
                </c:pt>
                <c:pt idx="2">
                  <c:v>0.05</c:v>
                </c:pt>
                <c:pt idx="3">
                  <c:v>7.0000000000000007E-2</c:v>
                </c:pt>
                <c:pt idx="4">
                  <c:v>9.0000000000000011E-2</c:v>
                </c:pt>
                <c:pt idx="5">
                  <c:v>0.11000000000000001</c:v>
                </c:pt>
                <c:pt idx="6">
                  <c:v>0.13</c:v>
                </c:pt>
                <c:pt idx="7">
                  <c:v>0.15</c:v>
                </c:pt>
                <c:pt idx="8">
                  <c:v>0.16999999999999998</c:v>
                </c:pt>
                <c:pt idx="9">
                  <c:v>0.18999999999999997</c:v>
                </c:pt>
                <c:pt idx="10">
                  <c:v>0.20999999999999996</c:v>
                </c:pt>
                <c:pt idx="11">
                  <c:v>0.30999999999999994</c:v>
                </c:pt>
                <c:pt idx="12">
                  <c:v>0.40999999999999992</c:v>
                </c:pt>
                <c:pt idx="13">
                  <c:v>0.5099999999999999</c:v>
                </c:pt>
                <c:pt idx="14">
                  <c:v>0.60999999999999988</c:v>
                </c:pt>
                <c:pt idx="15">
                  <c:v>0.70999999999999985</c:v>
                </c:pt>
                <c:pt idx="16">
                  <c:v>0.80999999999999983</c:v>
                </c:pt>
                <c:pt idx="17">
                  <c:v>0.90999999999999981</c:v>
                </c:pt>
                <c:pt idx="18">
                  <c:v>1.0099999999999998</c:v>
                </c:pt>
                <c:pt idx="19">
                  <c:v>1.2477720207253884</c:v>
                </c:pt>
                <c:pt idx="20">
                  <c:v>1.485544041450777</c:v>
                </c:pt>
                <c:pt idx="21">
                  <c:v>1.7233160621761656</c:v>
                </c:pt>
                <c:pt idx="22">
                  <c:v>1.9610880829015542</c:v>
                </c:pt>
                <c:pt idx="23">
                  <c:v>2.1988601036269428</c:v>
                </c:pt>
                <c:pt idx="24">
                  <c:v>2.4366321243523315</c:v>
                </c:pt>
                <c:pt idx="25">
                  <c:v>2.6744041450777201</c:v>
                </c:pt>
                <c:pt idx="26">
                  <c:v>2.9121761658031087</c:v>
                </c:pt>
                <c:pt idx="27">
                  <c:v>3.1499481865284973</c:v>
                </c:pt>
                <c:pt idx="28">
                  <c:v>3.3877202072538859</c:v>
                </c:pt>
                <c:pt idx="29">
                  <c:v>3.6254922279792745</c:v>
                </c:pt>
                <c:pt idx="30">
                  <c:v>3.8632642487046631</c:v>
                </c:pt>
                <c:pt idx="31">
                  <c:v>4.1010362694300522</c:v>
                </c:pt>
                <c:pt idx="32">
                  <c:v>4.3388082901554412</c:v>
                </c:pt>
                <c:pt idx="33">
                  <c:v>4.5765803108808303</c:v>
                </c:pt>
                <c:pt idx="34">
                  <c:v>7.1920725388601099</c:v>
                </c:pt>
                <c:pt idx="35">
                  <c:v>7.4298445595854989</c:v>
                </c:pt>
                <c:pt idx="36">
                  <c:v>7.9053886010362771</c:v>
                </c:pt>
                <c:pt idx="37">
                  <c:v>8.1431606217616661</c:v>
                </c:pt>
                <c:pt idx="38">
                  <c:v>8.3809326424870552</c:v>
                </c:pt>
                <c:pt idx="39">
                  <c:v>8.6187046632124442</c:v>
                </c:pt>
                <c:pt idx="40">
                  <c:v>9.0942487046632223</c:v>
                </c:pt>
                <c:pt idx="41">
                  <c:v>9.3320207253886114</c:v>
                </c:pt>
                <c:pt idx="42">
                  <c:v>9.5697927461140004</c:v>
                </c:pt>
                <c:pt idx="43">
                  <c:v>9.8075647668393895</c:v>
                </c:pt>
                <c:pt idx="44">
                  <c:v>10.045336787564779</c:v>
                </c:pt>
                <c:pt idx="45">
                  <c:v>10.283108808290168</c:v>
                </c:pt>
                <c:pt idx="46">
                  <c:v>10.520880829015557</c:v>
                </c:pt>
                <c:pt idx="47">
                  <c:v>10.758652849740946</c:v>
                </c:pt>
                <c:pt idx="48">
                  <c:v>10.996424870466335</c:v>
                </c:pt>
                <c:pt idx="49">
                  <c:v>11.234196891191724</c:v>
                </c:pt>
                <c:pt idx="50">
                  <c:v>11.471968911917113</c:v>
                </c:pt>
                <c:pt idx="51">
                  <c:v>11.709740932642502</c:v>
                </c:pt>
                <c:pt idx="52">
                  <c:v>11.947512953367891</c:v>
                </c:pt>
                <c:pt idx="53">
                  <c:v>12.18528497409328</c:v>
                </c:pt>
                <c:pt idx="54">
                  <c:v>12.423056994818669</c:v>
                </c:pt>
                <c:pt idx="55">
                  <c:v>12.660829015544058</c:v>
                </c:pt>
                <c:pt idx="56">
                  <c:v>12.898601036269447</c:v>
                </c:pt>
                <c:pt idx="57">
                  <c:v>13.136373056994836</c:v>
                </c:pt>
                <c:pt idx="58">
                  <c:v>13.374145077720225</c:v>
                </c:pt>
                <c:pt idx="59">
                  <c:v>13.611917098445614</c:v>
                </c:pt>
                <c:pt idx="60">
                  <c:v>13.849689119171003</c:v>
                </c:pt>
                <c:pt idx="61">
                  <c:v>14.087461139896392</c:v>
                </c:pt>
                <c:pt idx="62">
                  <c:v>14.325233160621782</c:v>
                </c:pt>
                <c:pt idx="63">
                  <c:v>14.563005181347171</c:v>
                </c:pt>
                <c:pt idx="64">
                  <c:v>14.80077720207256</c:v>
                </c:pt>
                <c:pt idx="65">
                  <c:v>15.038549222797949</c:v>
                </c:pt>
                <c:pt idx="66">
                  <c:v>15.276321243523338</c:v>
                </c:pt>
                <c:pt idx="67">
                  <c:v>15.514093264248727</c:v>
                </c:pt>
                <c:pt idx="68">
                  <c:v>15.751865284974116</c:v>
                </c:pt>
                <c:pt idx="69">
                  <c:v>15.989637305699505</c:v>
                </c:pt>
                <c:pt idx="70">
                  <c:v>16.227409326424894</c:v>
                </c:pt>
                <c:pt idx="71">
                  <c:v>16.465181347150281</c:v>
                </c:pt>
                <c:pt idx="72">
                  <c:v>16.702953367875669</c:v>
                </c:pt>
                <c:pt idx="73">
                  <c:v>16.940725388601056</c:v>
                </c:pt>
                <c:pt idx="74">
                  <c:v>17.178497409326443</c:v>
                </c:pt>
                <c:pt idx="75">
                  <c:v>17.41626943005183</c:v>
                </c:pt>
                <c:pt idx="76">
                  <c:v>17.654041450777218</c:v>
                </c:pt>
                <c:pt idx="77">
                  <c:v>17.891813471502605</c:v>
                </c:pt>
                <c:pt idx="78">
                  <c:v>18.129585492227992</c:v>
                </c:pt>
                <c:pt idx="79">
                  <c:v>18.367357512953379</c:v>
                </c:pt>
                <c:pt idx="80">
                  <c:v>18.605129533678767</c:v>
                </c:pt>
                <c:pt idx="81">
                  <c:v>18.842901554404154</c:v>
                </c:pt>
                <c:pt idx="82">
                  <c:v>19.080673575129541</c:v>
                </c:pt>
                <c:pt idx="83">
                  <c:v>19.318445595854929</c:v>
                </c:pt>
                <c:pt idx="84">
                  <c:v>19.556217616580316</c:v>
                </c:pt>
                <c:pt idx="85">
                  <c:v>19.793989637305703</c:v>
                </c:pt>
                <c:pt idx="86">
                  <c:v>20.03176165803109</c:v>
                </c:pt>
                <c:pt idx="87">
                  <c:v>20.269533678756478</c:v>
                </c:pt>
                <c:pt idx="88">
                  <c:v>20.507305699481865</c:v>
                </c:pt>
                <c:pt idx="89">
                  <c:v>20.745077720207252</c:v>
                </c:pt>
                <c:pt idx="90">
                  <c:v>20.98284974093264</c:v>
                </c:pt>
                <c:pt idx="91">
                  <c:v>21.220621761658027</c:v>
                </c:pt>
                <c:pt idx="92">
                  <c:v>21.458393782383414</c:v>
                </c:pt>
                <c:pt idx="93">
                  <c:v>21.696165803108801</c:v>
                </c:pt>
                <c:pt idx="94">
                  <c:v>21.933937823834189</c:v>
                </c:pt>
                <c:pt idx="95">
                  <c:v>22.171709844559576</c:v>
                </c:pt>
                <c:pt idx="96">
                  <c:v>22.409481865284963</c:v>
                </c:pt>
                <c:pt idx="97">
                  <c:v>22.64725388601035</c:v>
                </c:pt>
                <c:pt idx="98">
                  <c:v>22.885025906735738</c:v>
                </c:pt>
                <c:pt idx="99">
                  <c:v>23.122797927461125</c:v>
                </c:pt>
                <c:pt idx="100">
                  <c:v>23.360569948186512</c:v>
                </c:pt>
                <c:pt idx="101">
                  <c:v>23.5983419689119</c:v>
                </c:pt>
                <c:pt idx="102">
                  <c:v>23.836113989637287</c:v>
                </c:pt>
                <c:pt idx="103">
                  <c:v>24.073886010362674</c:v>
                </c:pt>
                <c:pt idx="104">
                  <c:v>24.311658031088061</c:v>
                </c:pt>
                <c:pt idx="105">
                  <c:v>24.549430051813449</c:v>
                </c:pt>
                <c:pt idx="106">
                  <c:v>24.787202072538836</c:v>
                </c:pt>
                <c:pt idx="107">
                  <c:v>25.024974093264223</c:v>
                </c:pt>
                <c:pt idx="108">
                  <c:v>25.262746113989611</c:v>
                </c:pt>
                <c:pt idx="109">
                  <c:v>25.500518134714998</c:v>
                </c:pt>
                <c:pt idx="110">
                  <c:v>25.738290155440385</c:v>
                </c:pt>
                <c:pt idx="111">
                  <c:v>25.976062176165772</c:v>
                </c:pt>
                <c:pt idx="112">
                  <c:v>26.21383419689116</c:v>
                </c:pt>
                <c:pt idx="113">
                  <c:v>26.451606217616547</c:v>
                </c:pt>
                <c:pt idx="114">
                  <c:v>26.689378238341934</c:v>
                </c:pt>
                <c:pt idx="115">
                  <c:v>26.927150259067322</c:v>
                </c:pt>
                <c:pt idx="116">
                  <c:v>27.164922279792709</c:v>
                </c:pt>
                <c:pt idx="117">
                  <c:v>27.402694300518096</c:v>
                </c:pt>
                <c:pt idx="118">
                  <c:v>27.640466321243483</c:v>
                </c:pt>
                <c:pt idx="119">
                  <c:v>27.878238341968871</c:v>
                </c:pt>
                <c:pt idx="120">
                  <c:v>28.116010362694258</c:v>
                </c:pt>
                <c:pt idx="121">
                  <c:v>28.353782383419645</c:v>
                </c:pt>
                <c:pt idx="122">
                  <c:v>28.591554404145032</c:v>
                </c:pt>
                <c:pt idx="123">
                  <c:v>28.82932642487042</c:v>
                </c:pt>
                <c:pt idx="124">
                  <c:v>29.067098445595807</c:v>
                </c:pt>
                <c:pt idx="125">
                  <c:v>29.304870466321194</c:v>
                </c:pt>
                <c:pt idx="126">
                  <c:v>29.542642487046582</c:v>
                </c:pt>
                <c:pt idx="127">
                  <c:v>29.780414507771969</c:v>
                </c:pt>
                <c:pt idx="128">
                  <c:v>30.018186528497356</c:v>
                </c:pt>
                <c:pt idx="129">
                  <c:v>30.255958549222743</c:v>
                </c:pt>
                <c:pt idx="130">
                  <c:v>30.493730569948131</c:v>
                </c:pt>
                <c:pt idx="131">
                  <c:v>30.731502590673518</c:v>
                </c:pt>
                <c:pt idx="132">
                  <c:v>30.969274611398905</c:v>
                </c:pt>
                <c:pt idx="133">
                  <c:v>31.207046632124293</c:v>
                </c:pt>
                <c:pt idx="134">
                  <c:v>31.44481865284968</c:v>
                </c:pt>
                <c:pt idx="135">
                  <c:v>31.682590673575067</c:v>
                </c:pt>
                <c:pt idx="136">
                  <c:v>31.920362694300454</c:v>
                </c:pt>
                <c:pt idx="137">
                  <c:v>32.158134715025845</c:v>
                </c:pt>
                <c:pt idx="138">
                  <c:v>32.395906735751232</c:v>
                </c:pt>
                <c:pt idx="139">
                  <c:v>32.63367875647662</c:v>
                </c:pt>
                <c:pt idx="140">
                  <c:v>32.871450777202007</c:v>
                </c:pt>
                <c:pt idx="141">
                  <c:v>33.109222797927394</c:v>
                </c:pt>
                <c:pt idx="142">
                  <c:v>33.346994818652782</c:v>
                </c:pt>
                <c:pt idx="143">
                  <c:v>33.584766839378169</c:v>
                </c:pt>
                <c:pt idx="144">
                  <c:v>33.822538860103556</c:v>
                </c:pt>
                <c:pt idx="145">
                  <c:v>34.060310880828943</c:v>
                </c:pt>
                <c:pt idx="146">
                  <c:v>34.298082901554331</c:v>
                </c:pt>
                <c:pt idx="147">
                  <c:v>34.535854922279718</c:v>
                </c:pt>
                <c:pt idx="148">
                  <c:v>34.773626943005105</c:v>
                </c:pt>
                <c:pt idx="149">
                  <c:v>35.011398963730493</c:v>
                </c:pt>
                <c:pt idx="150">
                  <c:v>35.24917098445588</c:v>
                </c:pt>
                <c:pt idx="151">
                  <c:v>35.486943005181267</c:v>
                </c:pt>
                <c:pt idx="152">
                  <c:v>35.724715025906654</c:v>
                </c:pt>
                <c:pt idx="153">
                  <c:v>35.962487046632042</c:v>
                </c:pt>
                <c:pt idx="154">
                  <c:v>36.200259067357429</c:v>
                </c:pt>
                <c:pt idx="155">
                  <c:v>36.438031088082816</c:v>
                </c:pt>
                <c:pt idx="156">
                  <c:v>36.675803108808203</c:v>
                </c:pt>
                <c:pt idx="157">
                  <c:v>36.913575129533591</c:v>
                </c:pt>
                <c:pt idx="158">
                  <c:v>37.151347150258978</c:v>
                </c:pt>
                <c:pt idx="159">
                  <c:v>37.389119170984365</c:v>
                </c:pt>
                <c:pt idx="160">
                  <c:v>37.626891191709753</c:v>
                </c:pt>
                <c:pt idx="161">
                  <c:v>37.86466321243514</c:v>
                </c:pt>
                <c:pt idx="162">
                  <c:v>38.102435233160527</c:v>
                </c:pt>
                <c:pt idx="163">
                  <c:v>38.340207253885914</c:v>
                </c:pt>
                <c:pt idx="164">
                  <c:v>38.577979274611302</c:v>
                </c:pt>
                <c:pt idx="165">
                  <c:v>38.815751295336689</c:v>
                </c:pt>
                <c:pt idx="166">
                  <c:v>39.053523316062076</c:v>
                </c:pt>
                <c:pt idx="167">
                  <c:v>39.291295336787464</c:v>
                </c:pt>
                <c:pt idx="168">
                  <c:v>39.529067357512851</c:v>
                </c:pt>
                <c:pt idx="169">
                  <c:v>39.766839378238238</c:v>
                </c:pt>
                <c:pt idx="170">
                  <c:v>40.004611398963625</c:v>
                </c:pt>
                <c:pt idx="171">
                  <c:v>40.242383419689013</c:v>
                </c:pt>
                <c:pt idx="172">
                  <c:v>40.4801554404144</c:v>
                </c:pt>
                <c:pt idx="173">
                  <c:v>40.717927461139787</c:v>
                </c:pt>
                <c:pt idx="174">
                  <c:v>40.955699481865175</c:v>
                </c:pt>
                <c:pt idx="175">
                  <c:v>41.193471502590562</c:v>
                </c:pt>
                <c:pt idx="176">
                  <c:v>41.431243523315949</c:v>
                </c:pt>
                <c:pt idx="177">
                  <c:v>41.669015544041336</c:v>
                </c:pt>
                <c:pt idx="178">
                  <c:v>41.906787564766724</c:v>
                </c:pt>
                <c:pt idx="179">
                  <c:v>42.144559585492111</c:v>
                </c:pt>
                <c:pt idx="180">
                  <c:v>42.382331606217498</c:v>
                </c:pt>
                <c:pt idx="181">
                  <c:v>42.620103626942885</c:v>
                </c:pt>
                <c:pt idx="182">
                  <c:v>42.857875647668273</c:v>
                </c:pt>
                <c:pt idx="183">
                  <c:v>43.09564766839366</c:v>
                </c:pt>
                <c:pt idx="184">
                  <c:v>43.333419689119047</c:v>
                </c:pt>
                <c:pt idx="185">
                  <c:v>43.571191709844435</c:v>
                </c:pt>
                <c:pt idx="186">
                  <c:v>43.808963730569822</c:v>
                </c:pt>
                <c:pt idx="187">
                  <c:v>44.046735751295209</c:v>
                </c:pt>
                <c:pt idx="188">
                  <c:v>44.284507772020596</c:v>
                </c:pt>
                <c:pt idx="189">
                  <c:v>44.522279792745984</c:v>
                </c:pt>
                <c:pt idx="190">
                  <c:v>44.760051813471371</c:v>
                </c:pt>
                <c:pt idx="191">
                  <c:v>44.997823834196758</c:v>
                </c:pt>
                <c:pt idx="192">
                  <c:v>45.235595854922146</c:v>
                </c:pt>
                <c:pt idx="193">
                  <c:v>45.473367875647533</c:v>
                </c:pt>
                <c:pt idx="194">
                  <c:v>45.71113989637292</c:v>
                </c:pt>
                <c:pt idx="195">
                  <c:v>45.948911917098307</c:v>
                </c:pt>
                <c:pt idx="196">
                  <c:v>46.186683937823695</c:v>
                </c:pt>
                <c:pt idx="197">
                  <c:v>46.424455958549082</c:v>
                </c:pt>
                <c:pt idx="198">
                  <c:v>46.662227979274469</c:v>
                </c:pt>
                <c:pt idx="199">
                  <c:v>46.899999999999856</c:v>
                </c:pt>
              </c:numCache>
            </c:numRef>
          </c:xVal>
          <c:yVal>
            <c:numRef>
              <c:f>'Error Tool'!$AS$3:$AS$214</c:f>
              <c:numCache>
                <c:formatCode>0%</c:formatCode>
                <c:ptCount val="200"/>
                <c:pt idx="0">
                  <c:v>24.702328792657028</c:v>
                </c:pt>
                <c:pt idx="1">
                  <c:v>8.2341202308209418</c:v>
                </c:pt>
                <c:pt idx="2">
                  <c:v>4.9404848983901664</c:v>
                </c:pt>
                <c:pt idx="3">
                  <c:v>3.5289314558391278</c:v>
                </c:pt>
                <c:pt idx="4">
                  <c:v>2.7447386432068073</c:v>
                </c:pt>
                <c:pt idx="5">
                  <c:v>2.2457097532198773</c:v>
                </c:pt>
                <c:pt idx="6">
                  <c:v>1.9002306676867819</c:v>
                </c:pt>
                <c:pt idx="7">
                  <c:v>1.6468814647765606</c:v>
                </c:pt>
                <c:pt idx="8">
                  <c:v>1.4531457152773197</c:v>
                </c:pt>
                <c:pt idx="9">
                  <c:v>1.3001981180598832</c:v>
                </c:pt>
                <c:pt idx="10">
                  <c:v>1.1763849152764996</c:v>
                </c:pt>
                <c:pt idx="11">
                  <c:v>0.79697278952484318</c:v>
                </c:pt>
                <c:pt idx="12">
                  <c:v>0.60265919141727364</c:v>
                </c:pt>
                <c:pt idx="13">
                  <c:v>0.4845626286581462</c:v>
                </c:pt>
                <c:pt idx="14">
                  <c:v>0.40519930755683664</c:v>
                </c:pt>
                <c:pt idx="15">
                  <c:v>0.34820306358999803</c:v>
                </c:pt>
                <c:pt idx="16">
                  <c:v>0.305289787844084</c:v>
                </c:pt>
                <c:pt idx="17">
                  <c:v>0.27181673712254362</c:v>
                </c:pt>
                <c:pt idx="18">
                  <c:v>0.24497987765306278</c:v>
                </c:pt>
                <c:pt idx="19">
                  <c:v>0.19846838229794608</c:v>
                </c:pt>
                <c:pt idx="20">
                  <c:v>0.16687600809276579</c:v>
                </c:pt>
                <c:pt idx="21">
                  <c:v>0.14402734199533554</c:v>
                </c:pt>
                <c:pt idx="22">
                  <c:v>0.12674190954724082</c:v>
                </c:pt>
                <c:pt idx="23">
                  <c:v>0.11321489834269526</c:v>
                </c:pt>
                <c:pt idx="24">
                  <c:v>0.10234595730710827</c:v>
                </c:pt>
                <c:pt idx="25">
                  <c:v>9.3426040800927396E-2</c:v>
                </c:pt>
                <c:pt idx="26">
                  <c:v>8.5977663192647685E-2</c:v>
                </c:pt>
                <c:pt idx="27">
                  <c:v>7.9667503194857825E-2</c:v>
                </c:pt>
                <c:pt idx="28">
                  <c:v>7.4255812156163947E-2</c:v>
                </c:pt>
                <c:pt idx="29">
                  <c:v>6.9565730214132718E-2</c:v>
                </c:pt>
                <c:pt idx="30">
                  <c:v>6.5463933435326999E-2</c:v>
                </c:pt>
                <c:pt idx="31">
                  <c:v>6.1848013264258934E-2</c:v>
                </c:pt>
                <c:pt idx="32">
                  <c:v>5.8638005708747575E-2</c:v>
                </c:pt>
                <c:pt idx="33">
                  <c:v>5.5770561090599927E-2</c:v>
                </c:pt>
                <c:pt idx="34">
                  <c:v>3.7103760203414514E-2</c:v>
                </c:pt>
                <c:pt idx="35">
                  <c:v>3.6088664444101887E-2</c:v>
                </c:pt>
                <c:pt idx="36">
                  <c:v>3.4254973862985198E-2</c:v>
                </c:pt>
                <c:pt idx="37">
                  <c:v>3.3424777203493905E-2</c:v>
                </c:pt>
                <c:pt idx="38">
                  <c:v>3.2645708352629782E-2</c:v>
                </c:pt>
                <c:pt idx="39">
                  <c:v>3.191347529563577E-2</c:v>
                </c:pt>
                <c:pt idx="40">
                  <c:v>3.0574592277700426E-2</c:v>
                </c:pt>
                <c:pt idx="41">
                  <c:v>2.996143075750873E-2</c:v>
                </c:pt>
                <c:pt idx="42">
                  <c:v>2.9381987565696308E-2</c:v>
                </c:pt>
                <c:pt idx="43">
                  <c:v>2.8833757228552883E-2</c:v>
                </c:pt>
                <c:pt idx="44">
                  <c:v>2.831447167032846E-2</c:v>
                </c:pt>
                <c:pt idx="45">
                  <c:v>2.7822072815467773E-2</c:v>
                </c:pt>
                <c:pt idx="46">
                  <c:v>2.7354688903148492E-2</c:v>
                </c:pt>
                <c:pt idx="47">
                  <c:v>2.6910613939846381E-2</c:v>
                </c:pt>
                <c:pt idx="48">
                  <c:v>2.6488289814999663E-2</c:v>
                </c:pt>
                <c:pt idx="49">
                  <c:v>2.6086290685269069E-2</c:v>
                </c:pt>
                <c:pt idx="50">
                  <c:v>2.5703309298310464E-2</c:v>
                </c:pt>
                <c:pt idx="51">
                  <c:v>2.5338144980441082E-2</c:v>
                </c:pt>
                <c:pt idx="52">
                  <c:v>2.4989693056467838E-2</c:v>
                </c:pt>
                <c:pt idx="53">
                  <c:v>2.4656935506124637E-2</c:v>
                </c:pt>
                <c:pt idx="54">
                  <c:v>2.4338932691512143E-2</c:v>
                </c:pt>
                <c:pt idx="55">
                  <c:v>2.4034816014817065E-2</c:v>
                </c:pt>
                <c:pt idx="56">
                  <c:v>2.3743781386342821E-2</c:v>
                </c:pt>
                <c:pt idx="57">
                  <c:v>2.346508340025685E-2</c:v>
                </c:pt>
                <c:pt idx="58">
                  <c:v>2.3198030130052446E-2</c:v>
                </c:pt>
                <c:pt idx="59">
                  <c:v>2.2941978468021304E-2</c:v>
                </c:pt>
                <c:pt idx="60">
                  <c:v>2.2696329943430484E-2</c:v>
                </c:pt>
                <c:pt idx="61">
                  <c:v>2.2460526962915266E-2</c:v>
                </c:pt>
                <c:pt idx="62">
                  <c:v>2.2234049424099445E-2</c:v>
                </c:pt>
                <c:pt idx="63">
                  <c:v>2.2016411659852454E-2</c:v>
                </c:pt>
                <c:pt idx="64">
                  <c:v>2.1807159676065273E-2</c:v>
                </c:pt>
                <c:pt idx="65">
                  <c:v>2.1605868650520575E-2</c:v>
                </c:pt>
                <c:pt idx="66">
                  <c:v>2.141214066446848E-2</c:v>
                </c:pt>
                <c:pt idx="67">
                  <c:v>2.1225602641998447E-2</c:v>
                </c:pt>
                <c:pt idx="68">
                  <c:v>2.1045904475304092E-2</c:v>
                </c:pt>
                <c:pt idx="69">
                  <c:v>2.08727173165415E-2</c:v>
                </c:pt>
                <c:pt idx="70">
                  <c:v>2.0705732019242262E-2</c:v>
                </c:pt>
                <c:pt idx="71">
                  <c:v>2.0544657714208797E-2</c:v>
                </c:pt>
                <c:pt idx="72">
                  <c:v>2.0389220506534262E-2</c:v>
                </c:pt>
                <c:pt idx="73">
                  <c:v>2.0239162281887376E-2</c:v>
                </c:pt>
                <c:pt idx="74">
                  <c:v>2.0094239611513749E-2</c:v>
                </c:pt>
                <c:pt idx="75">
                  <c:v>1.9954222746555669E-2</c:v>
                </c:pt>
                <c:pt idx="76">
                  <c:v>1.9818894693303096E-2</c:v>
                </c:pt>
                <c:pt idx="77">
                  <c:v>1.9688050361878585E-2</c:v>
                </c:pt>
                <c:pt idx="78">
                  <c:v>1.9561495781643862E-2</c:v>
                </c:pt>
                <c:pt idx="79">
                  <c:v>1.9439047377309185E-2</c:v>
                </c:pt>
                <c:pt idx="80">
                  <c:v>1.9320531300340595E-2</c:v>
                </c:pt>
                <c:pt idx="81">
                  <c:v>1.9205782810804119E-2</c:v>
                </c:pt>
                <c:pt idx="82">
                  <c:v>1.909464570526935E-2</c:v>
                </c:pt>
                <c:pt idx="83">
                  <c:v>1.8986971786824292E-2</c:v>
                </c:pt>
                <c:pt idx="84">
                  <c:v>1.8882620373636264E-2</c:v>
                </c:pt>
                <c:pt idx="85">
                  <c:v>1.878145784283498E-2</c:v>
                </c:pt>
                <c:pt idx="86">
                  <c:v>1.8683357206798822E-2</c:v>
                </c:pt>
                <c:pt idx="87">
                  <c:v>1.8588197719198278E-2</c:v>
                </c:pt>
                <c:pt idx="88">
                  <c:v>1.8495864508394876E-2</c:v>
                </c:pt>
                <c:pt idx="89">
                  <c:v>1.8406248236013088E-2</c:v>
                </c:pt>
                <c:pt idx="90">
                  <c:v>1.831924477869978E-2</c:v>
                </c:pt>
                <c:pt idx="91">
                  <c:v>1.8234754931262809E-2</c:v>
                </c:pt>
                <c:pt idx="92">
                  <c:v>1.8152684129539784E-2</c:v>
                </c:pt>
                <c:pt idx="93">
                  <c:v>1.8072942191492053E-2</c:v>
                </c:pt>
                <c:pt idx="94">
                  <c:v>1.799544307514853E-2</c:v>
                </c:pt>
                <c:pt idx="95">
                  <c:v>1.792010465214151E-2</c:v>
                </c:pt>
                <c:pt idx="96">
                  <c:v>1.7846848495682691E-2</c:v>
                </c:pt>
                <c:pt idx="97">
                  <c:v>1.7775599681923802E-2</c:v>
                </c:pt>
                <c:pt idx="98">
                  <c:v>1.7706286603733464E-2</c:v>
                </c:pt>
                <c:pt idx="99">
                  <c:v>1.7638840796001101E-2</c:v>
                </c:pt>
                <c:pt idx="100">
                  <c:v>1.757319677165059E-2</c:v>
                </c:pt>
                <c:pt idx="101">
                  <c:v>1.7509291867611947E-2</c:v>
                </c:pt>
                <c:pt idx="102">
                  <c:v>1.7447066100058747E-2</c:v>
                </c:pt>
                <c:pt idx="103">
                  <c:v>1.7386462028273528E-2</c:v>
                </c:pt>
                <c:pt idx="104">
                  <c:v>1.7327424626552835E-2</c:v>
                </c:pt>
                <c:pt idx="105">
                  <c:v>1.726990116360895E-2</c:v>
                </c:pt>
                <c:pt idx="106">
                  <c:v>1.7213841088966647E-2</c:v>
                </c:pt>
                <c:pt idx="107">
                  <c:v>1.7159195925891317E-2</c:v>
                </c:pt>
                <c:pt idx="108">
                  <c:v>1.7105919170419339E-2</c:v>
                </c:pt>
                <c:pt idx="109">
                  <c:v>1.7053966196093479E-2</c:v>
                </c:pt>
                <c:pt idx="110">
                  <c:v>1.7003294164035201E-2</c:v>
                </c:pt>
                <c:pt idx="111">
                  <c:v>1.6953861938012581E-2</c:v>
                </c:pt>
                <c:pt idx="112">
                  <c:v>1.6905630004187103E-2</c:v>
                </c:pt>
                <c:pt idx="113">
                  <c:v>1.6858560395245231E-2</c:v>
                </c:pt>
                <c:pt idx="114">
                  <c:v>1.681261661864154E-2</c:v>
                </c:pt>
                <c:pt idx="115">
                  <c:v>1.6767763588699278E-2</c:v>
                </c:pt>
                <c:pt idx="116">
                  <c:v>1.6723967562331993E-2</c:v>
                </c:pt>
                <c:pt idx="117">
                  <c:v>1.6681196078166101E-2</c:v>
                </c:pt>
                <c:pt idx="118">
                  <c:v>1.6639417898859414E-2</c:v>
                </c:pt>
                <c:pt idx="119">
                  <c:v>1.6598602956424482E-2</c:v>
                </c:pt>
                <c:pt idx="120">
                  <c:v>1.6558722300378446E-2</c:v>
                </c:pt>
                <c:pt idx="121">
                  <c:v>1.6519748048553131E-2</c:v>
                </c:pt>
                <c:pt idx="122">
                  <c:v>1.6481653340409928E-2</c:v>
                </c:pt>
                <c:pt idx="123">
                  <c:v>1.6444412292714358E-2</c:v>
                </c:pt>
                <c:pt idx="124">
                  <c:v>1.6407999957434628E-2</c:v>
                </c:pt>
                <c:pt idx="125">
                  <c:v>1.6372392281737227E-2</c:v>
                </c:pt>
                <c:pt idx="126">
                  <c:v>1.633756606996075E-2</c:v>
                </c:pt>
                <c:pt idx="127">
                  <c:v>1.6303498947456797E-2</c:v>
                </c:pt>
                <c:pt idx="128">
                  <c:v>1.6270169326193656E-2</c:v>
                </c:pt>
                <c:pt idx="129">
                  <c:v>1.6237556372025123E-2</c:v>
                </c:pt>
                <c:pt idx="130">
                  <c:v>1.620563997353288E-2</c:v>
                </c:pt>
                <c:pt idx="131">
                  <c:v>1.6174400712356471E-2</c:v>
                </c:pt>
                <c:pt idx="132">
                  <c:v>1.614381983493016E-2</c:v>
                </c:pt>
                <c:pt idx="133">
                  <c:v>1.6113879225550971E-2</c:v>
                </c:pt>
                <c:pt idx="134">
                  <c:v>1.6084561380706679E-2</c:v>
                </c:pt>
                <c:pt idx="135">
                  <c:v>1.6055849384596796E-2</c:v>
                </c:pt>
                <c:pt idx="136">
                  <c:v>1.6027726885783709E-2</c:v>
                </c:pt>
                <c:pt idx="137">
                  <c:v>1.6000178074914662E-2</c:v>
                </c:pt>
                <c:pt idx="138">
                  <c:v>1.5973187663458881E-2</c:v>
                </c:pt>
                <c:pt idx="139">
                  <c:v>1.5946740863407385E-2</c:v>
                </c:pt>
                <c:pt idx="140">
                  <c:v>1.5920823367885976E-2</c:v>
                </c:pt>
                <c:pt idx="141">
                  <c:v>1.5895421332634881E-2</c:v>
                </c:pt>
                <c:pt idx="142">
                  <c:v>1.5870521358311015E-2</c:v>
                </c:pt>
                <c:pt idx="143">
                  <c:v>1.5846110473571536E-2</c:v>
                </c:pt>
                <c:pt idx="144">
                  <c:v>1.5822176118899488E-2</c:v>
                </c:pt>
                <c:pt idx="145">
                  <c:v>1.5798706131134682E-2</c:v>
                </c:pt>
                <c:pt idx="146">
                  <c:v>1.5775688728674908E-2</c:v>
                </c:pt>
                <c:pt idx="147">
                  <c:v>1.5753112497314616E-2</c:v>
                </c:pt>
                <c:pt idx="148">
                  <c:v>1.5730966376689862E-2</c:v>
                </c:pt>
                <c:pt idx="149">
                  <c:v>1.5709239647300168E-2</c:v>
                </c:pt>
                <c:pt idx="150">
                  <c:v>1.5687921918079443E-2</c:v>
                </c:pt>
                <c:pt idx="151">
                  <c:v>1.5667003114489646E-2</c:v>
                </c:pt>
                <c:pt idx="152">
                  <c:v>1.5646473467112284E-2</c:v>
                </c:pt>
                <c:pt idx="153">
                  <c:v>1.5626323500714162E-2</c:v>
                </c:pt>
                <c:pt idx="154">
                  <c:v>1.5606544023765051E-2</c:v>
                </c:pt>
                <c:pt idx="155">
                  <c:v>1.5587126118386124E-2</c:v>
                </c:pt>
                <c:pt idx="156">
                  <c:v>1.556806113070908E-2</c:v>
                </c:pt>
                <c:pt idx="157">
                  <c:v>1.5549340661626996E-2</c:v>
                </c:pt>
                <c:pt idx="158">
                  <c:v>1.5530956557918847E-2</c:v>
                </c:pt>
                <c:pt idx="159">
                  <c:v>1.5512900903730604E-2</c:v>
                </c:pt>
                <c:pt idx="160">
                  <c:v>1.5495166012396703E-2</c:v>
                </c:pt>
                <c:pt idx="161">
                  <c:v>1.5477744418586466E-2</c:v>
                </c:pt>
                <c:pt idx="162">
                  <c:v>1.5460628870760863E-2</c:v>
                </c:pt>
                <c:pt idx="163">
                  <c:v>1.5443812323925742E-2</c:v>
                </c:pt>
                <c:pt idx="164">
                  <c:v>1.5427287932668303E-2</c:v>
                </c:pt>
                <c:pt idx="165">
                  <c:v>1.5411049044464335E-2</c:v>
                </c:pt>
                <c:pt idx="166">
                  <c:v>1.5395089193244227E-2</c:v>
                </c:pt>
                <c:pt idx="167">
                  <c:v>1.5379402093206491E-2</c:v>
                </c:pt>
                <c:pt idx="168">
                  <c:v>1.5363981632867998E-2</c:v>
                </c:pt>
                <c:pt idx="169">
                  <c:v>1.5348821869340641E-2</c:v>
                </c:pt>
                <c:pt idx="170">
                  <c:v>1.5333917022824722E-2</c:v>
                </c:pt>
                <c:pt idx="171">
                  <c:v>1.5319261471309745E-2</c:v>
                </c:pt>
                <c:pt idx="172">
                  <c:v>1.5304849745473777E-2</c:v>
                </c:pt>
                <c:pt idx="173">
                  <c:v>1.5290676523772957E-2</c:v>
                </c:pt>
                <c:pt idx="174">
                  <c:v>1.5276736627713132E-2</c:v>
                </c:pt>
                <c:pt idx="175">
                  <c:v>1.5263025017295971E-2</c:v>
                </c:pt>
                <c:pt idx="176">
                  <c:v>1.5249536786632279E-2</c:v>
                </c:pt>
                <c:pt idx="177">
                  <c:v>1.5236267159715542E-2</c:v>
                </c:pt>
                <c:pt idx="178">
                  <c:v>1.5223211486349105E-2</c:v>
                </c:pt>
                <c:pt idx="179">
                  <c:v>1.5210365238220652E-2</c:v>
                </c:pt>
                <c:pt idx="180">
                  <c:v>1.5197724005117949E-2</c:v>
                </c:pt>
                <c:pt idx="181">
                  <c:v>1.5185283491280113E-2</c:v>
                </c:pt>
                <c:pt idx="182">
                  <c:v>1.5173039511878907E-2</c:v>
                </c:pt>
                <c:pt idx="183">
                  <c:v>1.5160987989624808E-2</c:v>
                </c:pt>
                <c:pt idx="184">
                  <c:v>1.5149124951492867E-2</c:v>
                </c:pt>
                <c:pt idx="185">
                  <c:v>1.5137446525563536E-2</c:v>
                </c:pt>
                <c:pt idx="186">
                  <c:v>1.5125948937973938E-2</c:v>
                </c:pt>
                <c:pt idx="187">
                  <c:v>1.5114628509975176E-2</c:v>
                </c:pt>
                <c:pt idx="188">
                  <c:v>1.5103481655091523E-2</c:v>
                </c:pt>
                <c:pt idx="189">
                  <c:v>1.5092504876377496E-2</c:v>
                </c:pt>
                <c:pt idx="190">
                  <c:v>1.5081694763769006E-2</c:v>
                </c:pt>
                <c:pt idx="191">
                  <c:v>1.5071047991524917E-2</c:v>
                </c:pt>
                <c:pt idx="192">
                  <c:v>1.5060561315755528E-2</c:v>
                </c:pt>
                <c:pt idx="193">
                  <c:v>1.5050231572034651E-2</c:v>
                </c:pt>
                <c:pt idx="194">
                  <c:v>1.5040055673092058E-2</c:v>
                </c:pt>
                <c:pt idx="195">
                  <c:v>1.5030030606583259E-2</c:v>
                </c:pt>
                <c:pt idx="196">
                  <c:v>1.5020153432933656E-2</c:v>
                </c:pt>
                <c:pt idx="197">
                  <c:v>1.5010421283254295E-2</c:v>
                </c:pt>
                <c:pt idx="198">
                  <c:v>1.5000831357326494E-2</c:v>
                </c:pt>
                <c:pt idx="199">
                  <c:v>1.4991380921652787E-2</c:v>
                </c:pt>
              </c:numCache>
            </c:numRef>
          </c:yVal>
          <c:smooth val="0"/>
          <c:extLst>
            <c:ext xmlns:c16="http://schemas.microsoft.com/office/drawing/2014/chart" uri="{C3380CC4-5D6E-409C-BE32-E72D297353CC}">
              <c16:uniqueId val="{00000000-ED96-449F-B80E-8384FAF51357}"/>
            </c:ext>
          </c:extLst>
        </c:ser>
        <c:ser>
          <c:idx val="1"/>
          <c:order val="1"/>
          <c:tx>
            <c:strRef>
              <c:f>'Error Tool'!$D$9</c:f>
              <c:strCache>
                <c:ptCount val="1"/>
                <c:pt idx="0">
                  <c:v>TMCS1100A1QDR</c:v>
                </c:pt>
              </c:strCache>
            </c:strRef>
          </c:tx>
          <c:spPr>
            <a:ln w="19050" cap="rnd">
              <a:solidFill>
                <a:schemeClr val="accent2"/>
              </a:solidFill>
              <a:round/>
            </a:ln>
            <a:effectLst/>
          </c:spPr>
          <c:marker>
            <c:symbol val="none"/>
          </c:marker>
          <c:xVal>
            <c:numRef>
              <c:f>'Error Tool'!$AT$3:$AT$214</c:f>
              <c:numCache>
                <c:formatCode>General</c:formatCode>
                <c:ptCount val="200"/>
                <c:pt idx="0">
                  <c:v>0.01</c:v>
                </c:pt>
                <c:pt idx="1">
                  <c:v>0.03</c:v>
                </c:pt>
                <c:pt idx="2">
                  <c:v>0.05</c:v>
                </c:pt>
                <c:pt idx="3">
                  <c:v>7.0000000000000007E-2</c:v>
                </c:pt>
                <c:pt idx="4">
                  <c:v>9.0000000000000011E-2</c:v>
                </c:pt>
                <c:pt idx="5">
                  <c:v>0.11000000000000001</c:v>
                </c:pt>
                <c:pt idx="6">
                  <c:v>0.13</c:v>
                </c:pt>
                <c:pt idx="7">
                  <c:v>0.15</c:v>
                </c:pt>
                <c:pt idx="8">
                  <c:v>0.16999999999999998</c:v>
                </c:pt>
                <c:pt idx="9">
                  <c:v>0.18999999999999997</c:v>
                </c:pt>
                <c:pt idx="10">
                  <c:v>0.20999999999999996</c:v>
                </c:pt>
                <c:pt idx="11">
                  <c:v>0.30999999999999994</c:v>
                </c:pt>
                <c:pt idx="12">
                  <c:v>0.40999999999999992</c:v>
                </c:pt>
                <c:pt idx="13">
                  <c:v>0.5099999999999999</c:v>
                </c:pt>
                <c:pt idx="14">
                  <c:v>0.60999999999999988</c:v>
                </c:pt>
                <c:pt idx="15">
                  <c:v>0.70999999999999985</c:v>
                </c:pt>
                <c:pt idx="16">
                  <c:v>0.80999999999999983</c:v>
                </c:pt>
                <c:pt idx="17">
                  <c:v>0.90999999999999981</c:v>
                </c:pt>
                <c:pt idx="18">
                  <c:v>1.0099999999999998</c:v>
                </c:pt>
                <c:pt idx="19">
                  <c:v>1.2431088082901551</c:v>
                </c:pt>
                <c:pt idx="20">
                  <c:v>1.4762176165803105</c:v>
                </c:pt>
                <c:pt idx="21">
                  <c:v>1.7093264248704658</c:v>
                </c:pt>
                <c:pt idx="22">
                  <c:v>1.9424352331606212</c:v>
                </c:pt>
                <c:pt idx="23">
                  <c:v>2.1755440414507765</c:v>
                </c:pt>
                <c:pt idx="24">
                  <c:v>2.4086528497409319</c:v>
                </c:pt>
                <c:pt idx="25">
                  <c:v>2.6417616580310872</c:v>
                </c:pt>
                <c:pt idx="26">
                  <c:v>2.8748704663212425</c:v>
                </c:pt>
                <c:pt idx="27">
                  <c:v>3.1079792746113979</c:v>
                </c:pt>
                <c:pt idx="28">
                  <c:v>3.3410880829015532</c:v>
                </c:pt>
                <c:pt idx="29">
                  <c:v>3.5741968911917086</c:v>
                </c:pt>
                <c:pt idx="30">
                  <c:v>3.8073056994818639</c:v>
                </c:pt>
                <c:pt idx="31">
                  <c:v>4.0404145077720193</c:v>
                </c:pt>
                <c:pt idx="32">
                  <c:v>4.2735233160621746</c:v>
                </c:pt>
                <c:pt idx="33">
                  <c:v>4.50663212435233</c:v>
                </c:pt>
                <c:pt idx="34">
                  <c:v>7.0708290155440388</c:v>
                </c:pt>
                <c:pt idx="35">
                  <c:v>7.3039378238341941</c:v>
                </c:pt>
                <c:pt idx="36">
                  <c:v>7.7701554404145048</c:v>
                </c:pt>
                <c:pt idx="37">
                  <c:v>8.0032642487046601</c:v>
                </c:pt>
                <c:pt idx="38">
                  <c:v>8.2363730569948164</c:v>
                </c:pt>
                <c:pt idx="39">
                  <c:v>8.4694818652849726</c:v>
                </c:pt>
                <c:pt idx="40">
                  <c:v>8.9356994818652851</c:v>
                </c:pt>
                <c:pt idx="41">
                  <c:v>9.1688082901554413</c:v>
                </c:pt>
                <c:pt idx="42">
                  <c:v>9.4019170984455975</c:v>
                </c:pt>
                <c:pt idx="43">
                  <c:v>9.6350259067357538</c:v>
                </c:pt>
                <c:pt idx="44">
                  <c:v>9.86813471502591</c:v>
                </c:pt>
                <c:pt idx="45">
                  <c:v>10.101243523316066</c:v>
                </c:pt>
                <c:pt idx="46">
                  <c:v>10.334352331606222</c:v>
                </c:pt>
                <c:pt idx="47">
                  <c:v>10.567461139896379</c:v>
                </c:pt>
                <c:pt idx="48">
                  <c:v>10.800569948186535</c:v>
                </c:pt>
                <c:pt idx="49">
                  <c:v>11.033678756476691</c:v>
                </c:pt>
                <c:pt idx="50">
                  <c:v>11.266787564766847</c:v>
                </c:pt>
                <c:pt idx="51">
                  <c:v>11.499896373057004</c:v>
                </c:pt>
                <c:pt idx="52">
                  <c:v>11.73300518134716</c:v>
                </c:pt>
                <c:pt idx="53">
                  <c:v>11.966113989637316</c:v>
                </c:pt>
                <c:pt idx="54">
                  <c:v>12.199222797927472</c:v>
                </c:pt>
                <c:pt idx="55">
                  <c:v>12.432331606217629</c:v>
                </c:pt>
                <c:pt idx="56">
                  <c:v>12.665440414507785</c:v>
                </c:pt>
                <c:pt idx="57">
                  <c:v>12.898549222797941</c:v>
                </c:pt>
                <c:pt idx="58">
                  <c:v>13.131658031088097</c:v>
                </c:pt>
                <c:pt idx="59">
                  <c:v>13.364766839378253</c:v>
                </c:pt>
                <c:pt idx="60">
                  <c:v>13.59787564766841</c:v>
                </c:pt>
                <c:pt idx="61">
                  <c:v>13.830984455958566</c:v>
                </c:pt>
                <c:pt idx="62">
                  <c:v>14.064093264248722</c:v>
                </c:pt>
                <c:pt idx="63">
                  <c:v>14.297202072538878</c:v>
                </c:pt>
                <c:pt idx="64">
                  <c:v>14.530310880829035</c:v>
                </c:pt>
                <c:pt idx="65">
                  <c:v>14.763419689119191</c:v>
                </c:pt>
                <c:pt idx="66">
                  <c:v>14.996528497409347</c:v>
                </c:pt>
                <c:pt idx="67">
                  <c:v>15.229637305699503</c:v>
                </c:pt>
                <c:pt idx="68">
                  <c:v>15.46274611398966</c:v>
                </c:pt>
                <c:pt idx="69">
                  <c:v>15.695854922279816</c:v>
                </c:pt>
                <c:pt idx="70">
                  <c:v>15.928963730569972</c:v>
                </c:pt>
                <c:pt idx="71">
                  <c:v>16.162072538860127</c:v>
                </c:pt>
                <c:pt idx="72">
                  <c:v>16.395181347150281</c:v>
                </c:pt>
                <c:pt idx="73">
                  <c:v>16.628290155440435</c:v>
                </c:pt>
                <c:pt idx="74">
                  <c:v>16.86139896373059</c:v>
                </c:pt>
                <c:pt idx="75">
                  <c:v>17.094507772020744</c:v>
                </c:pt>
                <c:pt idx="76">
                  <c:v>17.327616580310899</c:v>
                </c:pt>
                <c:pt idx="77">
                  <c:v>17.560725388601053</c:v>
                </c:pt>
                <c:pt idx="78">
                  <c:v>17.793834196891208</c:v>
                </c:pt>
                <c:pt idx="79">
                  <c:v>18.026943005181362</c:v>
                </c:pt>
                <c:pt idx="80">
                  <c:v>18.260051813471517</c:v>
                </c:pt>
                <c:pt idx="81">
                  <c:v>18.493160621761671</c:v>
                </c:pt>
                <c:pt idx="82">
                  <c:v>18.726269430051826</c:v>
                </c:pt>
                <c:pt idx="83">
                  <c:v>18.95937823834198</c:v>
                </c:pt>
                <c:pt idx="84">
                  <c:v>19.192487046632134</c:v>
                </c:pt>
                <c:pt idx="85">
                  <c:v>19.425595854922289</c:v>
                </c:pt>
                <c:pt idx="86">
                  <c:v>19.658704663212443</c:v>
                </c:pt>
                <c:pt idx="87">
                  <c:v>19.891813471502598</c:v>
                </c:pt>
                <c:pt idx="88">
                  <c:v>20.124922279792752</c:v>
                </c:pt>
                <c:pt idx="89">
                  <c:v>20.358031088082907</c:v>
                </c:pt>
                <c:pt idx="90">
                  <c:v>20.591139896373061</c:v>
                </c:pt>
                <c:pt idx="91">
                  <c:v>20.824248704663216</c:v>
                </c:pt>
                <c:pt idx="92">
                  <c:v>21.05735751295337</c:v>
                </c:pt>
                <c:pt idx="93">
                  <c:v>21.290466321243525</c:v>
                </c:pt>
                <c:pt idx="94">
                  <c:v>21.523575129533679</c:v>
                </c:pt>
                <c:pt idx="95">
                  <c:v>21.756683937823833</c:v>
                </c:pt>
                <c:pt idx="96">
                  <c:v>21.989792746113988</c:v>
                </c:pt>
                <c:pt idx="97">
                  <c:v>22.222901554404142</c:v>
                </c:pt>
                <c:pt idx="98">
                  <c:v>22.456010362694297</c:v>
                </c:pt>
                <c:pt idx="99">
                  <c:v>22.689119170984451</c:v>
                </c:pt>
                <c:pt idx="100">
                  <c:v>22.922227979274606</c:v>
                </c:pt>
                <c:pt idx="101">
                  <c:v>23.15533678756476</c:v>
                </c:pt>
                <c:pt idx="102">
                  <c:v>23.388445595854915</c:v>
                </c:pt>
                <c:pt idx="103">
                  <c:v>23.621554404145069</c:v>
                </c:pt>
                <c:pt idx="104">
                  <c:v>23.854663212435224</c:v>
                </c:pt>
                <c:pt idx="105">
                  <c:v>24.087772020725378</c:v>
                </c:pt>
                <c:pt idx="106">
                  <c:v>24.320880829015532</c:v>
                </c:pt>
                <c:pt idx="107">
                  <c:v>24.553989637305687</c:v>
                </c:pt>
                <c:pt idx="108">
                  <c:v>24.787098445595841</c:v>
                </c:pt>
                <c:pt idx="109">
                  <c:v>25.020207253885996</c:v>
                </c:pt>
                <c:pt idx="110">
                  <c:v>25.25331606217615</c:v>
                </c:pt>
                <c:pt idx="111">
                  <c:v>25.486424870466305</c:v>
                </c:pt>
                <c:pt idx="112">
                  <c:v>25.719533678756459</c:v>
                </c:pt>
                <c:pt idx="113">
                  <c:v>25.952642487046614</c:v>
                </c:pt>
                <c:pt idx="114">
                  <c:v>26.185751295336768</c:v>
                </c:pt>
                <c:pt idx="115">
                  <c:v>26.418860103626923</c:v>
                </c:pt>
                <c:pt idx="116">
                  <c:v>26.651968911917077</c:v>
                </c:pt>
                <c:pt idx="117">
                  <c:v>26.885077720207232</c:v>
                </c:pt>
                <c:pt idx="118">
                  <c:v>27.118186528497386</c:v>
                </c:pt>
                <c:pt idx="119">
                  <c:v>27.35129533678754</c:v>
                </c:pt>
                <c:pt idx="120">
                  <c:v>27.584404145077695</c:v>
                </c:pt>
                <c:pt idx="121">
                  <c:v>27.817512953367849</c:v>
                </c:pt>
                <c:pt idx="122">
                  <c:v>28.050621761658004</c:v>
                </c:pt>
                <c:pt idx="123">
                  <c:v>28.283730569948158</c:v>
                </c:pt>
                <c:pt idx="124">
                  <c:v>28.516839378238313</c:v>
                </c:pt>
                <c:pt idx="125">
                  <c:v>28.749948186528467</c:v>
                </c:pt>
                <c:pt idx="126">
                  <c:v>28.983056994818622</c:v>
                </c:pt>
                <c:pt idx="127">
                  <c:v>29.216165803108776</c:v>
                </c:pt>
                <c:pt idx="128">
                  <c:v>29.449274611398931</c:v>
                </c:pt>
                <c:pt idx="129">
                  <c:v>29.682383419689085</c:v>
                </c:pt>
                <c:pt idx="130">
                  <c:v>29.915492227979239</c:v>
                </c:pt>
                <c:pt idx="131">
                  <c:v>30.148601036269394</c:v>
                </c:pt>
                <c:pt idx="132">
                  <c:v>30.381709844559548</c:v>
                </c:pt>
                <c:pt idx="133">
                  <c:v>30.614818652849703</c:v>
                </c:pt>
                <c:pt idx="134">
                  <c:v>30.847927461139857</c:v>
                </c:pt>
                <c:pt idx="135">
                  <c:v>31.081036269430012</c:v>
                </c:pt>
                <c:pt idx="136">
                  <c:v>31.314145077720166</c:v>
                </c:pt>
                <c:pt idx="137">
                  <c:v>31.547253886010321</c:v>
                </c:pt>
                <c:pt idx="138">
                  <c:v>31.780362694300475</c:v>
                </c:pt>
                <c:pt idx="139">
                  <c:v>32.013471502590633</c:v>
                </c:pt>
                <c:pt idx="140">
                  <c:v>32.246580310880788</c:v>
                </c:pt>
                <c:pt idx="141">
                  <c:v>32.479689119170942</c:v>
                </c:pt>
                <c:pt idx="142">
                  <c:v>32.712797927461096</c:v>
                </c:pt>
                <c:pt idx="143">
                  <c:v>32.945906735751251</c:v>
                </c:pt>
                <c:pt idx="144">
                  <c:v>33.179015544041405</c:v>
                </c:pt>
                <c:pt idx="145">
                  <c:v>33.41212435233156</c:v>
                </c:pt>
                <c:pt idx="146">
                  <c:v>33.645233160621714</c:v>
                </c:pt>
                <c:pt idx="147">
                  <c:v>33.878341968911869</c:v>
                </c:pt>
                <c:pt idx="148">
                  <c:v>34.111450777202023</c:v>
                </c:pt>
                <c:pt idx="149">
                  <c:v>34.344559585492178</c:v>
                </c:pt>
                <c:pt idx="150">
                  <c:v>34.577668393782332</c:v>
                </c:pt>
                <c:pt idx="151">
                  <c:v>34.810777202072487</c:v>
                </c:pt>
                <c:pt idx="152">
                  <c:v>35.043886010362641</c:v>
                </c:pt>
                <c:pt idx="153">
                  <c:v>35.276994818652796</c:v>
                </c:pt>
                <c:pt idx="154">
                  <c:v>35.51010362694295</c:v>
                </c:pt>
                <c:pt idx="155">
                  <c:v>35.743212435233104</c:v>
                </c:pt>
                <c:pt idx="156">
                  <c:v>35.976321243523259</c:v>
                </c:pt>
                <c:pt idx="157">
                  <c:v>36.209430051813413</c:v>
                </c:pt>
                <c:pt idx="158">
                  <c:v>36.442538860103568</c:v>
                </c:pt>
                <c:pt idx="159">
                  <c:v>36.675647668393722</c:v>
                </c:pt>
                <c:pt idx="160">
                  <c:v>36.908756476683877</c:v>
                </c:pt>
                <c:pt idx="161">
                  <c:v>37.141865284974031</c:v>
                </c:pt>
                <c:pt idx="162">
                  <c:v>37.374974093264186</c:v>
                </c:pt>
                <c:pt idx="163">
                  <c:v>37.60808290155434</c:v>
                </c:pt>
                <c:pt idx="164">
                  <c:v>37.841191709844495</c:v>
                </c:pt>
                <c:pt idx="165">
                  <c:v>38.074300518134649</c:v>
                </c:pt>
                <c:pt idx="166">
                  <c:v>38.307409326424803</c:v>
                </c:pt>
                <c:pt idx="167">
                  <c:v>38.540518134714958</c:v>
                </c:pt>
                <c:pt idx="168">
                  <c:v>38.773626943005112</c:v>
                </c:pt>
                <c:pt idx="169">
                  <c:v>39.006735751295267</c:v>
                </c:pt>
                <c:pt idx="170">
                  <c:v>39.239844559585421</c:v>
                </c:pt>
                <c:pt idx="171">
                  <c:v>39.472953367875576</c:v>
                </c:pt>
                <c:pt idx="172">
                  <c:v>39.70606217616573</c:v>
                </c:pt>
                <c:pt idx="173">
                  <c:v>39.939170984455885</c:v>
                </c:pt>
                <c:pt idx="174">
                  <c:v>40.172279792746039</c:v>
                </c:pt>
                <c:pt idx="175">
                  <c:v>40.405388601036194</c:v>
                </c:pt>
                <c:pt idx="176">
                  <c:v>40.638497409326348</c:v>
                </c:pt>
                <c:pt idx="177">
                  <c:v>40.871606217616502</c:v>
                </c:pt>
                <c:pt idx="178">
                  <c:v>41.104715025906657</c:v>
                </c:pt>
                <c:pt idx="179">
                  <c:v>41.337823834196811</c:v>
                </c:pt>
                <c:pt idx="180">
                  <c:v>41.570932642486966</c:v>
                </c:pt>
                <c:pt idx="181">
                  <c:v>41.80404145077712</c:v>
                </c:pt>
                <c:pt idx="182">
                  <c:v>42.037150259067275</c:v>
                </c:pt>
                <c:pt idx="183">
                  <c:v>42.270259067357429</c:v>
                </c:pt>
                <c:pt idx="184">
                  <c:v>42.503367875647584</c:v>
                </c:pt>
                <c:pt idx="185">
                  <c:v>42.736476683937738</c:v>
                </c:pt>
                <c:pt idx="186">
                  <c:v>42.969585492227893</c:v>
                </c:pt>
                <c:pt idx="187">
                  <c:v>43.202694300518047</c:v>
                </c:pt>
                <c:pt idx="188">
                  <c:v>43.435803108808202</c:v>
                </c:pt>
                <c:pt idx="189">
                  <c:v>43.668911917098356</c:v>
                </c:pt>
                <c:pt idx="190">
                  <c:v>43.90202072538851</c:v>
                </c:pt>
                <c:pt idx="191">
                  <c:v>44.135129533678665</c:v>
                </c:pt>
                <c:pt idx="192">
                  <c:v>44.368238341968819</c:v>
                </c:pt>
                <c:pt idx="193">
                  <c:v>44.601347150258974</c:v>
                </c:pt>
                <c:pt idx="194">
                  <c:v>44.834455958549128</c:v>
                </c:pt>
                <c:pt idx="195">
                  <c:v>45.067564766839283</c:v>
                </c:pt>
                <c:pt idx="196">
                  <c:v>45.300673575129437</c:v>
                </c:pt>
                <c:pt idx="197">
                  <c:v>45.533782383419592</c:v>
                </c:pt>
                <c:pt idx="198">
                  <c:v>45.766891191709746</c:v>
                </c:pt>
                <c:pt idx="199">
                  <c:v>45.999999999999901</c:v>
                </c:pt>
              </c:numCache>
            </c:numRef>
          </c:xVal>
          <c:yVal>
            <c:numRef>
              <c:f>'Error Tool'!$BH$3:$BH$214</c:f>
              <c:numCache>
                <c:formatCode>0%</c:formatCode>
                <c:ptCount val="200"/>
                <c:pt idx="0">
                  <c:v>26.267493765806709</c:v>
                </c:pt>
                <c:pt idx="1">
                  <c:v>8.7558422366421169</c:v>
                </c:pt>
                <c:pt idx="2">
                  <c:v>5.2535185196083365</c:v>
                </c:pt>
                <c:pt idx="3">
                  <c:v>3.7525273471292575</c:v>
                </c:pt>
                <c:pt idx="4">
                  <c:v>2.9186470227937615</c:v>
                </c:pt>
                <c:pt idx="5">
                  <c:v>2.3879989021148238</c:v>
                </c:pt>
                <c:pt idx="6">
                  <c:v>2.0206296602802079</c:v>
                </c:pt>
                <c:pt idx="7">
                  <c:v>1.7512277457026089</c:v>
                </c:pt>
                <c:pt idx="8">
                  <c:v>1.5452164545932245</c:v>
                </c:pt>
                <c:pt idx="9">
                  <c:v>1.3825776952783333</c:v>
                </c:pt>
                <c:pt idx="10">
                  <c:v>1.2509193157635419</c:v>
                </c:pt>
                <c:pt idx="11">
                  <c:v>0.84746602468384458</c:v>
                </c:pt>
                <c:pt idx="12">
                  <c:v>0.64083929571832643</c:v>
                </c:pt>
                <c:pt idx="13">
                  <c:v>0.51525879274891839</c:v>
                </c:pt>
                <c:pt idx="14">
                  <c:v>0.43086571027334747</c:v>
                </c:pt>
                <c:pt idx="15">
                  <c:v>0.37025690677664513</c:v>
                </c:pt>
                <c:pt idx="16">
                  <c:v>0.32462338375383376</c:v>
                </c:pt>
                <c:pt idx="17">
                  <c:v>0.28902822911365189</c:v>
                </c:pt>
                <c:pt idx="18">
                  <c:v>0.26048974271903058</c:v>
                </c:pt>
                <c:pt idx="19">
                  <c:v>0.21181612673567587</c:v>
                </c:pt>
                <c:pt idx="20">
                  <c:v>0.17854466163937691</c:v>
                </c:pt>
                <c:pt idx="21">
                  <c:v>0.15437388129057783</c:v>
                </c:pt>
                <c:pt idx="22">
                  <c:v>0.13602722726915836</c:v>
                </c:pt>
                <c:pt idx="23">
                  <c:v>0.12163245985383754</c:v>
                </c:pt>
                <c:pt idx="24">
                  <c:v>0.1100421101738759</c:v>
                </c:pt>
                <c:pt idx="25">
                  <c:v>0.10051371182032606</c:v>
                </c:pt>
                <c:pt idx="26">
                  <c:v>9.2545602949163738E-2</c:v>
                </c:pt>
                <c:pt idx="27">
                  <c:v>8.5786620736190991E-2</c:v>
                </c:pt>
                <c:pt idx="28">
                  <c:v>7.9983599727945207E-2</c:v>
                </c:pt>
                <c:pt idx="29">
                  <c:v>7.4949415120207558E-2</c:v>
                </c:pt>
                <c:pt idx="30">
                  <c:v>7.0542765674732208E-2</c:v>
                </c:pt>
                <c:pt idx="31">
                  <c:v>6.6654955103483501E-2</c:v>
                </c:pt>
                <c:pt idx="32">
                  <c:v>6.3200999691038068E-2</c:v>
                </c:pt>
                <c:pt idx="33">
                  <c:v>6.0113495709775241E-2</c:v>
                </c:pt>
                <c:pt idx="34">
                  <c:v>3.9954915024726687E-2</c:v>
                </c:pt>
                <c:pt idx="35">
                  <c:v>3.885499529142937E-2</c:v>
                </c:pt>
                <c:pt idx="36">
                  <c:v>3.6866783425160136E-2</c:v>
                </c:pt>
                <c:pt idx="37">
                  <c:v>3.5966040610951697E-2</c:v>
                </c:pt>
                <c:pt idx="38">
                  <c:v>3.5120413365872231E-2</c:v>
                </c:pt>
                <c:pt idx="39">
                  <c:v>3.4325291983740243E-2</c:v>
                </c:pt>
                <c:pt idx="40">
                  <c:v>3.287053217844204E-2</c:v>
                </c:pt>
                <c:pt idx="41">
                  <c:v>3.2203895360780992E-2</c:v>
                </c:pt>
                <c:pt idx="42">
                  <c:v>3.1573666687232431E-2</c:v>
                </c:pt>
                <c:pt idx="43">
                  <c:v>3.0977151604109302E-2</c:v>
                </c:pt>
                <c:pt idx="44">
                  <c:v>3.0411910271324054E-2</c:v>
                </c:pt>
                <c:pt idx="45">
                  <c:v>2.9875728219611736E-2</c:v>
                </c:pt>
                <c:pt idx="46">
                  <c:v>2.9366590976492583E-2</c:v>
                </c:pt>
                <c:pt idx="47">
                  <c:v>2.8882662048158599E-2</c:v>
                </c:pt>
                <c:pt idx="48">
                  <c:v>2.842226375028933E-2</c:v>
                </c:pt>
                <c:pt idx="49">
                  <c:v>2.798386046650124E-2</c:v>
                </c:pt>
                <c:pt idx="50">
                  <c:v>2.7566043982875023E-2</c:v>
                </c:pt>
                <c:pt idx="51">
                  <c:v>2.7167520604021507E-2</c:v>
                </c:pt>
                <c:pt idx="52">
                  <c:v>2.6787099802967486E-2</c:v>
                </c:pt>
                <c:pt idx="53">
                  <c:v>2.6423684195753212E-2</c:v>
                </c:pt>
                <c:pt idx="54">
                  <c:v>2.6076260663603818E-2</c:v>
                </c:pt>
                <c:pt idx="55">
                  <c:v>2.5743892472110751E-2</c:v>
                </c:pt>
                <c:pt idx="56">
                  <c:v>2.5425712259031591E-2</c:v>
                </c:pt>
                <c:pt idx="57">
                  <c:v>2.5120915780881319E-2</c:v>
                </c:pt>
                <c:pt idx="58">
                  <c:v>2.4828756324086706E-2</c:v>
                </c:pt>
                <c:pt idx="59">
                  <c:v>2.4548539699624845E-2</c:v>
                </c:pt>
                <c:pt idx="60">
                  <c:v>2.4279619751187011E-2</c:v>
                </c:pt>
                <c:pt idx="61">
                  <c:v>2.4021394316342183E-2</c:v>
                </c:pt>
                <c:pt idx="62">
                  <c:v>2.3773301588200013E-2</c:v>
                </c:pt>
                <c:pt idx="63">
                  <c:v>2.3534816831920675E-2</c:v>
                </c:pt>
                <c:pt idx="64">
                  <c:v>2.3305449416277754E-2</c:v>
                </c:pt>
                <c:pt idx="65">
                  <c:v>2.3084740125506115E-2</c:v>
                </c:pt>
                <c:pt idx="66">
                  <c:v>2.2872258720989278E-2</c:v>
                </c:pt>
                <c:pt idx="67">
                  <c:v>2.266760172606792E-2</c:v>
                </c:pt>
                <c:pt idx="68">
                  <c:v>2.2470390410472014E-2</c:v>
                </c:pt>
                <c:pt idx="69">
                  <c:v>2.2280268953669961E-2</c:v>
                </c:pt>
                <c:pt idx="70">
                  <c:v>2.2096902768850558E-2</c:v>
                </c:pt>
                <c:pt idx="71">
                  <c:v>2.1919976971362134E-2</c:v>
                </c:pt>
                <c:pt idx="72">
                  <c:v>2.1749194977271676E-2</c:v>
                </c:pt>
                <c:pt idx="73">
                  <c:v>2.1584277219313018E-2</c:v>
                </c:pt>
                <c:pt idx="74">
                  <c:v>2.1424959968899857E-2</c:v>
                </c:pt>
                <c:pt idx="75">
                  <c:v>2.1270994254113183E-2</c:v>
                </c:pt>
                <c:pt idx="76">
                  <c:v>2.1122144864657272E-2</c:v>
                </c:pt>
                <c:pt idx="77">
                  <c:v>2.097818943573319E-2</c:v>
                </c:pt>
                <c:pt idx="78">
                  <c:v>2.0838917603621297E-2</c:v>
                </c:pt>
                <c:pt idx="79">
                  <c:v>2.0704130226508372E-2</c:v>
                </c:pt>
                <c:pt idx="80">
                  <c:v>2.0573638664753983E-2</c:v>
                </c:pt>
                <c:pt idx="81">
                  <c:v>2.044726411537473E-2</c:v>
                </c:pt>
                <c:pt idx="82">
                  <c:v>2.0324836996043753E-2</c:v>
                </c:pt>
                <c:pt idx="83">
                  <c:v>2.0206196374364237E-2</c:v>
                </c:pt>
                <c:pt idx="84">
                  <c:v>2.0091189438586565E-2</c:v>
                </c:pt>
                <c:pt idx="85">
                  <c:v>1.9979671006305398E-2</c:v>
                </c:pt>
                <c:pt idx="86">
                  <c:v>1.9871503068000451E-2</c:v>
                </c:pt>
                <c:pt idx="87">
                  <c:v>1.9766554362577772E-2</c:v>
                </c:pt>
                <c:pt idx="88">
                  <c:v>1.9664699982330825E-2</c:v>
                </c:pt>
                <c:pt idx="89">
                  <c:v>1.9565821004976117E-2</c:v>
                </c:pt>
                <c:pt idx="90">
                  <c:v>1.9469804150629762E-2</c:v>
                </c:pt>
                <c:pt idx="91">
                  <c:v>1.9376541461781509E-2</c:v>
                </c:pt>
                <c:pt idx="92">
                  <c:v>1.9285930004494186E-2</c:v>
                </c:pt>
                <c:pt idx="93">
                  <c:v>1.9197871589210956E-2</c:v>
                </c:pt>
                <c:pt idx="94">
                  <c:v>1.9112272509692326E-2</c:v>
                </c:pt>
                <c:pt idx="95">
                  <c:v>1.9029043298730803E-2</c:v>
                </c:pt>
                <c:pt idx="96">
                  <c:v>1.894809849940525E-2</c:v>
                </c:pt>
                <c:pt idx="97">
                  <c:v>1.8869356450740272E-2</c:v>
                </c:pt>
                <c:pt idx="98">
                  <c:v>1.8792739086729657E-2</c:v>
                </c:pt>
                <c:pt idx="99">
                  <c:v>1.8718171747768037E-2</c:v>
                </c:pt>
                <c:pt idx="100">
                  <c:v>1.8645583003612111E-2</c:v>
                </c:pt>
                <c:pt idx="101">
                  <c:v>1.857490448706331E-2</c:v>
                </c:pt>
                <c:pt idx="102">
                  <c:v>1.8506070737627583E-2</c:v>
                </c:pt>
                <c:pt idx="103">
                  <c:v>1.8439019054466588E-2</c:v>
                </c:pt>
                <c:pt idx="104">
                  <c:v>1.8373689358007737E-2</c:v>
                </c:pt>
                <c:pt idx="105">
                  <c:v>1.8310024059629188E-2</c:v>
                </c:pt>
                <c:pt idx="106">
                  <c:v>1.8247967938880418E-2</c:v>
                </c:pt>
                <c:pt idx="107">
                  <c:v>1.818746802773968E-2</c:v>
                </c:pt>
                <c:pt idx="108">
                  <c:v>1.8128473501446869E-2</c:v>
                </c:pt>
                <c:pt idx="109">
                  <c:v>1.8070935575484604E-2</c:v>
                </c:pt>
                <c:pt idx="110">
                  <c:v>1.8014807408311507E-2</c:v>
                </c:pt>
                <c:pt idx="111">
                  <c:v>1.7960044009480623E-2</c:v>
                </c:pt>
                <c:pt idx="112">
                  <c:v>1.7906602152802202E-2</c:v>
                </c:pt>
                <c:pt idx="113">
                  <c:v>1.7854440294234487E-2</c:v>
                </c:pt>
                <c:pt idx="114">
                  <c:v>1.7803518494208494E-2</c:v>
                </c:pt>
                <c:pt idx="115">
                  <c:v>1.7753798344113395E-2</c:v>
                </c:pt>
                <c:pt idx="116">
                  <c:v>1.7705242896688109E-2</c:v>
                </c:pt>
                <c:pt idx="117">
                  <c:v>1.7657816600082241E-2</c:v>
                </c:pt>
                <c:pt idx="118">
                  <c:v>1.7611485235365737E-2</c:v>
                </c:pt>
                <c:pt idx="119">
                  <c:v>1.7566215857281464E-2</c:v>
                </c:pt>
                <c:pt idx="120">
                  <c:v>1.7521976738048898E-2</c:v>
                </c:pt>
                <c:pt idx="121">
                  <c:v>1.7478737314039729E-2</c:v>
                </c:pt>
                <c:pt idx="122">
                  <c:v>1.7436468135158187E-2</c:v>
                </c:pt>
                <c:pt idx="123">
                  <c:v>1.7395140816769728E-2</c:v>
                </c:pt>
                <c:pt idx="124">
                  <c:v>1.7354727994031961E-2</c:v>
                </c:pt>
                <c:pt idx="125">
                  <c:v>1.7315203278491103E-2</c:v>
                </c:pt>
                <c:pt idx="126">
                  <c:v>1.7276541216815992E-2</c:v>
                </c:pt>
                <c:pt idx="127">
                  <c:v>1.7238717251549844E-2</c:v>
                </c:pt>
                <c:pt idx="128">
                  <c:v>1.7201707683767477E-2</c:v>
                </c:pt>
                <c:pt idx="129">
                  <c:v>1.7165489637532682E-2</c:v>
                </c:pt>
                <c:pt idx="130">
                  <c:v>1.7130041026057145E-2</c:v>
                </c:pt>
                <c:pt idx="131">
                  <c:v>1.7095340519468146E-2</c:v>
                </c:pt>
                <c:pt idx="132">
                  <c:v>1.7061367514098157E-2</c:v>
                </c:pt>
                <c:pt idx="133">
                  <c:v>1.7028102103214607E-2</c:v>
                </c:pt>
                <c:pt idx="134">
                  <c:v>1.6995525049113041E-2</c:v>
                </c:pt>
                <c:pt idx="135">
                  <c:v>1.6963617756501542E-2</c:v>
                </c:pt>
                <c:pt idx="136">
                  <c:v>1.6932362247108472E-2</c:v>
                </c:pt>
                <c:pt idx="137">
                  <c:v>1.6901741135449695E-2</c:v>
                </c:pt>
                <c:pt idx="138">
                  <c:v>1.6871737605695127E-2</c:v>
                </c:pt>
                <c:pt idx="139">
                  <c:v>1.6842335389577984E-2</c:v>
                </c:pt>
                <c:pt idx="140">
                  <c:v>1.6813518745293354E-2</c:v>
                </c:pt>
                <c:pt idx="141">
                  <c:v>1.6785272437335796E-2</c:v>
                </c:pt>
                <c:pt idx="142">
                  <c:v>1.675758171722852E-2</c:v>
                </c:pt>
                <c:pt idx="143">
                  <c:v>1.6730432305099425E-2</c:v>
                </c:pt>
                <c:pt idx="144">
                  <c:v>1.6703810372061728E-2</c:v>
                </c:pt>
                <c:pt idx="145">
                  <c:v>1.6677702523359351E-2</c:v>
                </c:pt>
                <c:pt idx="146">
                  <c:v>1.6652095782239369E-2</c:v>
                </c:pt>
                <c:pt idx="147">
                  <c:v>1.6626977574515981E-2</c:v>
                </c:pt>
                <c:pt idx="148">
                  <c:v>1.6602335713792316E-2</c:v>
                </c:pt>
                <c:pt idx="149">
                  <c:v>1.6578158387308351E-2</c:v>
                </c:pt>
                <c:pt idx="150">
                  <c:v>1.6554434142384791E-2</c:v>
                </c:pt>
                <c:pt idx="151">
                  <c:v>1.6531151873434513E-2</c:v>
                </c:pt>
                <c:pt idx="152">
                  <c:v>1.650830080951457E-2</c:v>
                </c:pt>
                <c:pt idx="153">
                  <c:v>1.6485870502393318E-2</c:v>
                </c:pt>
                <c:pt idx="154">
                  <c:v>1.6463850815108448E-2</c:v>
                </c:pt>
                <c:pt idx="155">
                  <c:v>1.6442231910993074E-2</c:v>
                </c:pt>
                <c:pt idx="156">
                  <c:v>1.6421004243148133E-2</c:v>
                </c:pt>
                <c:pt idx="157">
                  <c:v>1.6400158544340581E-2</c:v>
                </c:pt>
                <c:pt idx="158">
                  <c:v>1.6379685817307817E-2</c:v>
                </c:pt>
                <c:pt idx="159">
                  <c:v>1.6359577325449862E-2</c:v>
                </c:pt>
                <c:pt idx="160">
                  <c:v>1.6339824583891716E-2</c:v>
                </c:pt>
                <c:pt idx="161">
                  <c:v>1.6320419350899187E-2</c:v>
                </c:pt>
                <c:pt idx="162">
                  <c:v>1.6301353619632412E-2</c:v>
                </c:pt>
                <c:pt idx="163">
                  <c:v>1.6282619610221941E-2</c:v>
                </c:pt>
                <c:pt idx="164">
                  <c:v>1.6264209762153189E-2</c:v>
                </c:pt>
                <c:pt idx="165">
                  <c:v>1.6246116726945588E-2</c:v>
                </c:pt>
                <c:pt idx="166">
                  <c:v>1.6228333361113536E-2</c:v>
                </c:pt>
                <c:pt idx="167">
                  <c:v>1.6210852719396915E-2</c:v>
                </c:pt>
                <c:pt idx="168">
                  <c:v>1.6193668048249388E-2</c:v>
                </c:pt>
                <c:pt idx="169">
                  <c:v>1.6176772779573478E-2</c:v>
                </c:pt>
                <c:pt idx="170">
                  <c:v>1.6160160524691713E-2</c:v>
                </c:pt>
                <c:pt idx="171">
                  <c:v>1.6143825068543883E-2</c:v>
                </c:pt>
                <c:pt idx="172">
                  <c:v>1.6127760364100699E-2</c:v>
                </c:pt>
                <c:pt idx="173">
                  <c:v>1.6111960526984832E-2</c:v>
                </c:pt>
                <c:pt idx="174">
                  <c:v>1.6096419830290493E-2</c:v>
                </c:pt>
                <c:pt idx="175">
                  <c:v>1.6081132699593347E-2</c:v>
                </c:pt>
                <c:pt idx="176">
                  <c:v>1.6066093708142829E-2</c:v>
                </c:pt>
                <c:pt idx="177">
                  <c:v>1.605129757222926E-2</c:v>
                </c:pt>
                <c:pt idx="178">
                  <c:v>1.6036739146718649E-2</c:v>
                </c:pt>
                <c:pt idx="179">
                  <c:v>1.6022413420748231E-2</c:v>
                </c:pt>
                <c:pt idx="180">
                  <c:v>1.6008315513576267E-2</c:v>
                </c:pt>
                <c:pt idx="181">
                  <c:v>1.5994440670579781E-2</c:v>
                </c:pt>
                <c:pt idx="182">
                  <c:v>1.5980784259394309E-2</c:v>
                </c:pt>
                <c:pt idx="183">
                  <c:v>1.5967341766189934E-2</c:v>
                </c:pt>
                <c:pt idx="184">
                  <c:v>1.5954108792078179E-2</c:v>
                </c:pt>
                <c:pt idx="185">
                  <c:v>1.5941081049644517E-2</c:v>
                </c:pt>
                <c:pt idx="186">
                  <c:v>1.5928254359601577E-2</c:v>
                </c:pt>
                <c:pt idx="187">
                  <c:v>1.5915624647558264E-2</c:v>
                </c:pt>
                <c:pt idx="188">
                  <c:v>1.5903187940900225E-2</c:v>
                </c:pt>
                <c:pt idx="189">
                  <c:v>1.5890940365777373E-2</c:v>
                </c:pt>
                <c:pt idx="190">
                  <c:v>1.587887814419426E-2</c:v>
                </c:pt>
                <c:pt idx="191">
                  <c:v>1.5866997591199358E-2</c:v>
                </c:pt>
                <c:pt idx="192">
                  <c:v>1.5855295112169415E-2</c:v>
                </c:pt>
                <c:pt idx="193">
                  <c:v>1.5843767200185266E-2</c:v>
                </c:pt>
                <c:pt idx="194">
                  <c:v>1.5832410433495626E-2</c:v>
                </c:pt>
                <c:pt idx="195">
                  <c:v>1.5821221473065472E-2</c:v>
                </c:pt>
                <c:pt idx="196">
                  <c:v>1.581019706020587E-2</c:v>
                </c:pt>
                <c:pt idx="197">
                  <c:v>1.5799334014282185E-2</c:v>
                </c:pt>
                <c:pt idx="198">
                  <c:v>1.5788629230497703E-2</c:v>
                </c:pt>
                <c:pt idx="199">
                  <c:v>1.5778079677749895E-2</c:v>
                </c:pt>
              </c:numCache>
            </c:numRef>
          </c:yVal>
          <c:smooth val="0"/>
          <c:extLst>
            <c:ext xmlns:c16="http://schemas.microsoft.com/office/drawing/2014/chart" uri="{C3380CC4-5D6E-409C-BE32-E72D297353CC}">
              <c16:uniqueId val="{00000001-ED96-449F-B80E-8384FAF51357}"/>
            </c:ext>
          </c:extLst>
        </c:ser>
        <c:ser>
          <c:idx val="2"/>
          <c:order val="2"/>
          <c:tx>
            <c:strRef>
              <c:f>'Error Tool'!$E$9</c:f>
              <c:strCache>
                <c:ptCount val="1"/>
                <c:pt idx="0">
                  <c:v>TMCS1108A3BQDR</c:v>
                </c:pt>
              </c:strCache>
            </c:strRef>
          </c:tx>
          <c:spPr>
            <a:ln w="19050" cap="rnd">
              <a:solidFill>
                <a:schemeClr val="accent3"/>
              </a:solidFill>
              <a:round/>
            </a:ln>
            <a:effectLst/>
          </c:spPr>
          <c:marker>
            <c:symbol val="none"/>
          </c:marker>
          <c:xVal>
            <c:numRef>
              <c:f>'Error Tool'!$BI$3:$BI$214</c:f>
              <c:numCache>
                <c:formatCode>General</c:formatCode>
                <c:ptCount val="200"/>
                <c:pt idx="0">
                  <c:v>0.01</c:v>
                </c:pt>
                <c:pt idx="1">
                  <c:v>0.03</c:v>
                </c:pt>
                <c:pt idx="2">
                  <c:v>0.05</c:v>
                </c:pt>
                <c:pt idx="3">
                  <c:v>7.0000000000000007E-2</c:v>
                </c:pt>
                <c:pt idx="4">
                  <c:v>9.0000000000000011E-2</c:v>
                </c:pt>
                <c:pt idx="5">
                  <c:v>0.11000000000000001</c:v>
                </c:pt>
                <c:pt idx="6">
                  <c:v>0.13</c:v>
                </c:pt>
                <c:pt idx="7">
                  <c:v>0.15</c:v>
                </c:pt>
                <c:pt idx="8">
                  <c:v>0.16999999999999998</c:v>
                </c:pt>
                <c:pt idx="9">
                  <c:v>0.18999999999999997</c:v>
                </c:pt>
                <c:pt idx="10">
                  <c:v>0.20999999999999996</c:v>
                </c:pt>
                <c:pt idx="11">
                  <c:v>0.30999999999999994</c:v>
                </c:pt>
                <c:pt idx="12">
                  <c:v>0.40999999999999992</c:v>
                </c:pt>
                <c:pt idx="13">
                  <c:v>0.5099999999999999</c:v>
                </c:pt>
                <c:pt idx="14">
                  <c:v>0.60999999999999988</c:v>
                </c:pt>
                <c:pt idx="15">
                  <c:v>0.70999999999999985</c:v>
                </c:pt>
                <c:pt idx="16">
                  <c:v>0.80999999999999983</c:v>
                </c:pt>
                <c:pt idx="17">
                  <c:v>0.90999999999999981</c:v>
                </c:pt>
                <c:pt idx="18">
                  <c:v>1.0099999999999998</c:v>
                </c:pt>
                <c:pt idx="19">
                  <c:v>1.0643523316062173</c:v>
                </c:pt>
                <c:pt idx="20">
                  <c:v>1.1187046632124349</c:v>
                </c:pt>
                <c:pt idx="21">
                  <c:v>1.1730569948186524</c:v>
                </c:pt>
                <c:pt idx="22">
                  <c:v>1.22740932642487</c:v>
                </c:pt>
                <c:pt idx="23">
                  <c:v>1.2817616580310875</c:v>
                </c:pt>
                <c:pt idx="24">
                  <c:v>1.3361139896373051</c:v>
                </c:pt>
                <c:pt idx="25">
                  <c:v>1.3904663212435227</c:v>
                </c:pt>
                <c:pt idx="26">
                  <c:v>1.4448186528497402</c:v>
                </c:pt>
                <c:pt idx="27">
                  <c:v>1.4991709844559578</c:v>
                </c:pt>
                <c:pt idx="28">
                  <c:v>1.5535233160621753</c:v>
                </c:pt>
                <c:pt idx="29">
                  <c:v>1.6078756476683929</c:v>
                </c:pt>
                <c:pt idx="30">
                  <c:v>1.6622279792746104</c:v>
                </c:pt>
                <c:pt idx="31">
                  <c:v>1.716580310880828</c:v>
                </c:pt>
                <c:pt idx="32">
                  <c:v>1.7709326424870455</c:v>
                </c:pt>
                <c:pt idx="33">
                  <c:v>1.8252849740932631</c:v>
                </c:pt>
                <c:pt idx="34">
                  <c:v>2.4231606217616579</c:v>
                </c:pt>
                <c:pt idx="35">
                  <c:v>2.4775129533678757</c:v>
                </c:pt>
                <c:pt idx="36">
                  <c:v>2.5862176165803112</c:v>
                </c:pt>
                <c:pt idx="37">
                  <c:v>2.640569948186529</c:v>
                </c:pt>
                <c:pt idx="38">
                  <c:v>2.6949222797927468</c:v>
                </c:pt>
                <c:pt idx="39">
                  <c:v>2.7492746113989646</c:v>
                </c:pt>
                <c:pt idx="40">
                  <c:v>2.8579792746114001</c:v>
                </c:pt>
                <c:pt idx="41">
                  <c:v>2.9123316062176179</c:v>
                </c:pt>
                <c:pt idx="42">
                  <c:v>2.9666839378238357</c:v>
                </c:pt>
                <c:pt idx="43">
                  <c:v>3.0210362694300534</c:v>
                </c:pt>
                <c:pt idx="44">
                  <c:v>3.0753886010362712</c:v>
                </c:pt>
                <c:pt idx="45">
                  <c:v>3.129740932642489</c:v>
                </c:pt>
                <c:pt idx="46">
                  <c:v>3.1840932642487068</c:v>
                </c:pt>
                <c:pt idx="47">
                  <c:v>3.2384455958549245</c:v>
                </c:pt>
                <c:pt idx="48">
                  <c:v>3.2927979274611423</c:v>
                </c:pt>
                <c:pt idx="49">
                  <c:v>3.3471502590673601</c:v>
                </c:pt>
                <c:pt idx="50">
                  <c:v>3.4015025906735779</c:v>
                </c:pt>
                <c:pt idx="51">
                  <c:v>3.4558549222797956</c:v>
                </c:pt>
                <c:pt idx="52">
                  <c:v>3.5102072538860134</c:v>
                </c:pt>
                <c:pt idx="53">
                  <c:v>3.5645595854922312</c:v>
                </c:pt>
                <c:pt idx="54">
                  <c:v>3.6189119170984489</c:v>
                </c:pt>
                <c:pt idx="55">
                  <c:v>3.6732642487046667</c:v>
                </c:pt>
                <c:pt idx="56">
                  <c:v>3.7276165803108845</c:v>
                </c:pt>
                <c:pt idx="57">
                  <c:v>3.7819689119171023</c:v>
                </c:pt>
                <c:pt idx="58">
                  <c:v>3.83632124352332</c:v>
                </c:pt>
                <c:pt idx="59">
                  <c:v>3.8906735751295378</c:v>
                </c:pt>
                <c:pt idx="60">
                  <c:v>3.9450259067357556</c:v>
                </c:pt>
                <c:pt idx="61">
                  <c:v>3.9993782383419734</c:v>
                </c:pt>
                <c:pt idx="62">
                  <c:v>4.0537305699481907</c:v>
                </c:pt>
                <c:pt idx="63">
                  <c:v>4.1080829015544085</c:v>
                </c:pt>
                <c:pt idx="64">
                  <c:v>4.1624352331606262</c:v>
                </c:pt>
                <c:pt idx="65">
                  <c:v>4.216787564766844</c:v>
                </c:pt>
                <c:pt idx="66">
                  <c:v>4.2711398963730618</c:v>
                </c:pt>
                <c:pt idx="67">
                  <c:v>4.3254922279792796</c:v>
                </c:pt>
                <c:pt idx="68">
                  <c:v>4.3798445595854973</c:v>
                </c:pt>
                <c:pt idx="69">
                  <c:v>4.4341968911917151</c:v>
                </c:pt>
                <c:pt idx="70">
                  <c:v>4.4885492227979329</c:v>
                </c:pt>
                <c:pt idx="71">
                  <c:v>4.5429015544041507</c:v>
                </c:pt>
                <c:pt idx="72">
                  <c:v>4.5972538860103684</c:v>
                </c:pt>
                <c:pt idx="73">
                  <c:v>4.6516062176165862</c:v>
                </c:pt>
                <c:pt idx="74">
                  <c:v>4.705958549222804</c:v>
                </c:pt>
                <c:pt idx="75">
                  <c:v>4.7603108808290218</c:v>
                </c:pt>
                <c:pt idx="76">
                  <c:v>4.8146632124352395</c:v>
                </c:pt>
                <c:pt idx="77">
                  <c:v>4.8690155440414573</c:v>
                </c:pt>
                <c:pt idx="78">
                  <c:v>4.9233678756476751</c:v>
                </c:pt>
                <c:pt idx="79">
                  <c:v>4.9777202072538929</c:v>
                </c:pt>
                <c:pt idx="80">
                  <c:v>5.0320725388601106</c:v>
                </c:pt>
                <c:pt idx="81">
                  <c:v>5.0864248704663284</c:v>
                </c:pt>
                <c:pt idx="82">
                  <c:v>5.1407772020725462</c:v>
                </c:pt>
                <c:pt idx="83">
                  <c:v>5.195129533678764</c:v>
                </c:pt>
                <c:pt idx="84">
                  <c:v>5.2494818652849817</c:v>
                </c:pt>
                <c:pt idx="85">
                  <c:v>5.3038341968911995</c:v>
                </c:pt>
                <c:pt idx="86">
                  <c:v>5.3581865284974173</c:v>
                </c:pt>
                <c:pt idx="87">
                  <c:v>5.4125388601036351</c:v>
                </c:pt>
                <c:pt idx="88">
                  <c:v>5.4668911917098528</c:v>
                </c:pt>
                <c:pt idx="89">
                  <c:v>5.5212435233160706</c:v>
                </c:pt>
                <c:pt idx="90">
                  <c:v>5.5755958549222884</c:v>
                </c:pt>
                <c:pt idx="91">
                  <c:v>5.6299481865285061</c:v>
                </c:pt>
                <c:pt idx="92">
                  <c:v>5.6843005181347239</c:v>
                </c:pt>
                <c:pt idx="93">
                  <c:v>5.7386528497409417</c:v>
                </c:pt>
                <c:pt idx="94">
                  <c:v>5.7930051813471595</c:v>
                </c:pt>
                <c:pt idx="95">
                  <c:v>5.8473575129533772</c:v>
                </c:pt>
                <c:pt idx="96">
                  <c:v>5.901709844559595</c:v>
                </c:pt>
                <c:pt idx="97">
                  <c:v>5.9560621761658128</c:v>
                </c:pt>
                <c:pt idx="98">
                  <c:v>6.0104145077720306</c:v>
                </c:pt>
                <c:pt idx="99">
                  <c:v>6.0647668393782483</c:v>
                </c:pt>
                <c:pt idx="100">
                  <c:v>6.1191191709844661</c:v>
                </c:pt>
                <c:pt idx="101">
                  <c:v>6.1734715025906839</c:v>
                </c:pt>
                <c:pt idx="102">
                  <c:v>6.2278238341969017</c:v>
                </c:pt>
                <c:pt idx="103">
                  <c:v>6.2821761658031194</c:v>
                </c:pt>
                <c:pt idx="104">
                  <c:v>6.3365284974093372</c:v>
                </c:pt>
                <c:pt idx="105">
                  <c:v>6.390880829015555</c:v>
                </c:pt>
                <c:pt idx="106">
                  <c:v>6.4452331606217728</c:v>
                </c:pt>
                <c:pt idx="107">
                  <c:v>6.4995854922279905</c:v>
                </c:pt>
                <c:pt idx="108">
                  <c:v>6.5539378238342083</c:v>
                </c:pt>
                <c:pt idx="109">
                  <c:v>6.6082901554404261</c:v>
                </c:pt>
                <c:pt idx="110">
                  <c:v>6.6626424870466439</c:v>
                </c:pt>
                <c:pt idx="111">
                  <c:v>6.7169948186528616</c:v>
                </c:pt>
                <c:pt idx="112">
                  <c:v>6.7713471502590794</c:v>
                </c:pt>
                <c:pt idx="113">
                  <c:v>6.8256994818652972</c:v>
                </c:pt>
                <c:pt idx="114">
                  <c:v>6.880051813471515</c:v>
                </c:pt>
                <c:pt idx="115">
                  <c:v>6.9344041450777327</c:v>
                </c:pt>
                <c:pt idx="116">
                  <c:v>6.9887564766839505</c:v>
                </c:pt>
                <c:pt idx="117">
                  <c:v>7.0431088082901683</c:v>
                </c:pt>
                <c:pt idx="118">
                  <c:v>7.0974611398963861</c:v>
                </c:pt>
                <c:pt idx="119">
                  <c:v>7.1518134715026038</c:v>
                </c:pt>
                <c:pt idx="120">
                  <c:v>7.2061658031088216</c:v>
                </c:pt>
                <c:pt idx="121">
                  <c:v>7.2605181347150394</c:v>
                </c:pt>
                <c:pt idx="122">
                  <c:v>7.3148704663212571</c:v>
                </c:pt>
                <c:pt idx="123">
                  <c:v>7.3692227979274749</c:v>
                </c:pt>
                <c:pt idx="124">
                  <c:v>7.4235751295336927</c:v>
                </c:pt>
                <c:pt idx="125">
                  <c:v>7.4779274611399105</c:v>
                </c:pt>
                <c:pt idx="126">
                  <c:v>7.5322797927461282</c:v>
                </c:pt>
                <c:pt idx="127">
                  <c:v>7.586632124352346</c:v>
                </c:pt>
                <c:pt idx="128">
                  <c:v>7.6409844559585638</c:v>
                </c:pt>
                <c:pt idx="129">
                  <c:v>7.6953367875647816</c:v>
                </c:pt>
                <c:pt idx="130">
                  <c:v>7.7496891191709993</c:v>
                </c:pt>
                <c:pt idx="131">
                  <c:v>7.8040414507772171</c:v>
                </c:pt>
                <c:pt idx="132">
                  <c:v>7.8583937823834349</c:v>
                </c:pt>
                <c:pt idx="133">
                  <c:v>7.9127461139896527</c:v>
                </c:pt>
                <c:pt idx="134">
                  <c:v>7.9670984455958704</c:v>
                </c:pt>
                <c:pt idx="135">
                  <c:v>8.0214507772020873</c:v>
                </c:pt>
                <c:pt idx="136">
                  <c:v>8.0758031088083051</c:v>
                </c:pt>
                <c:pt idx="137">
                  <c:v>8.1301554404145229</c:v>
                </c:pt>
                <c:pt idx="138">
                  <c:v>8.1845077720207406</c:v>
                </c:pt>
                <c:pt idx="139">
                  <c:v>8.2388601036269584</c:v>
                </c:pt>
                <c:pt idx="140">
                  <c:v>8.2932124352331762</c:v>
                </c:pt>
                <c:pt idx="141">
                  <c:v>8.347564766839394</c:v>
                </c:pt>
                <c:pt idx="142">
                  <c:v>8.4019170984456117</c:v>
                </c:pt>
                <c:pt idx="143">
                  <c:v>8.4562694300518295</c:v>
                </c:pt>
                <c:pt idx="144">
                  <c:v>8.5106217616580473</c:v>
                </c:pt>
                <c:pt idx="145">
                  <c:v>8.5649740932642651</c:v>
                </c:pt>
                <c:pt idx="146">
                  <c:v>8.6193264248704828</c:v>
                </c:pt>
                <c:pt idx="147">
                  <c:v>8.6736787564767006</c:v>
                </c:pt>
                <c:pt idx="148">
                  <c:v>8.7280310880829184</c:v>
                </c:pt>
                <c:pt idx="149">
                  <c:v>8.7823834196891362</c:v>
                </c:pt>
                <c:pt idx="150">
                  <c:v>8.8367357512953539</c:v>
                </c:pt>
                <c:pt idx="151">
                  <c:v>8.8910880829015717</c:v>
                </c:pt>
                <c:pt idx="152">
                  <c:v>8.9454404145077895</c:v>
                </c:pt>
                <c:pt idx="153">
                  <c:v>8.9997927461140073</c:v>
                </c:pt>
                <c:pt idx="154">
                  <c:v>9.054145077720225</c:v>
                </c:pt>
                <c:pt idx="155">
                  <c:v>9.1084974093264428</c:v>
                </c:pt>
                <c:pt idx="156">
                  <c:v>9.1628497409326606</c:v>
                </c:pt>
                <c:pt idx="157">
                  <c:v>9.2172020725388784</c:v>
                </c:pt>
                <c:pt idx="158">
                  <c:v>9.2715544041450961</c:v>
                </c:pt>
                <c:pt idx="159">
                  <c:v>9.3259067357513139</c:v>
                </c:pt>
                <c:pt idx="160">
                  <c:v>9.3802590673575317</c:v>
                </c:pt>
                <c:pt idx="161">
                  <c:v>9.4346113989637495</c:v>
                </c:pt>
                <c:pt idx="162">
                  <c:v>9.4889637305699672</c:v>
                </c:pt>
                <c:pt idx="163">
                  <c:v>9.543316062176185</c:v>
                </c:pt>
                <c:pt idx="164">
                  <c:v>9.5976683937824028</c:v>
                </c:pt>
                <c:pt idx="165">
                  <c:v>9.6520207253886205</c:v>
                </c:pt>
                <c:pt idx="166">
                  <c:v>9.7063730569948383</c:v>
                </c:pt>
                <c:pt idx="167">
                  <c:v>9.7607253886010561</c:v>
                </c:pt>
                <c:pt idx="168">
                  <c:v>9.8150777202072739</c:v>
                </c:pt>
                <c:pt idx="169">
                  <c:v>9.8694300518134916</c:v>
                </c:pt>
                <c:pt idx="170">
                  <c:v>9.9237823834197094</c:v>
                </c:pt>
                <c:pt idx="171">
                  <c:v>9.9781347150259272</c:v>
                </c:pt>
                <c:pt idx="172">
                  <c:v>10.032487046632145</c:v>
                </c:pt>
                <c:pt idx="173">
                  <c:v>10.086839378238363</c:v>
                </c:pt>
                <c:pt idx="174">
                  <c:v>10.141191709844581</c:v>
                </c:pt>
                <c:pt idx="175">
                  <c:v>10.195544041450798</c:v>
                </c:pt>
                <c:pt idx="176">
                  <c:v>10.249896373057016</c:v>
                </c:pt>
                <c:pt idx="177">
                  <c:v>10.304248704663234</c:v>
                </c:pt>
                <c:pt idx="178">
                  <c:v>10.358601036269452</c:v>
                </c:pt>
                <c:pt idx="179">
                  <c:v>10.412953367875669</c:v>
                </c:pt>
                <c:pt idx="180">
                  <c:v>10.467305699481887</c:v>
                </c:pt>
                <c:pt idx="181">
                  <c:v>10.521658031088105</c:v>
                </c:pt>
                <c:pt idx="182">
                  <c:v>10.576010362694323</c:v>
                </c:pt>
                <c:pt idx="183">
                  <c:v>10.63036269430054</c:v>
                </c:pt>
                <c:pt idx="184">
                  <c:v>10.684715025906758</c:v>
                </c:pt>
                <c:pt idx="185">
                  <c:v>10.739067357512976</c:v>
                </c:pt>
                <c:pt idx="186">
                  <c:v>10.793419689119194</c:v>
                </c:pt>
                <c:pt idx="187">
                  <c:v>10.847772020725412</c:v>
                </c:pt>
                <c:pt idx="188">
                  <c:v>10.902124352331629</c:v>
                </c:pt>
                <c:pt idx="189">
                  <c:v>10.956476683937847</c:v>
                </c:pt>
                <c:pt idx="190">
                  <c:v>11.010829015544065</c:v>
                </c:pt>
                <c:pt idx="191">
                  <c:v>11.065181347150283</c:v>
                </c:pt>
                <c:pt idx="192">
                  <c:v>11.1195336787565</c:v>
                </c:pt>
                <c:pt idx="193">
                  <c:v>11.173886010362718</c:v>
                </c:pt>
                <c:pt idx="194">
                  <c:v>11.228238341968936</c:v>
                </c:pt>
                <c:pt idx="195">
                  <c:v>11.282590673575154</c:v>
                </c:pt>
                <c:pt idx="196">
                  <c:v>11.336943005181372</c:v>
                </c:pt>
                <c:pt idx="197">
                  <c:v>11.391295336787589</c:v>
                </c:pt>
                <c:pt idx="198">
                  <c:v>11.445647668393807</c:v>
                </c:pt>
                <c:pt idx="199">
                  <c:v>11.500000000000025</c:v>
                </c:pt>
              </c:numCache>
            </c:numRef>
          </c:xVal>
          <c:yVal>
            <c:numRef>
              <c:f>'Error Tool'!$BW$3:$BW$214</c:f>
              <c:numCache>
                <c:formatCode>0%</c:formatCode>
                <c:ptCount val="200"/>
                <c:pt idx="0">
                  <c:v>22.23554248599962</c:v>
                </c:pt>
                <c:pt idx="1">
                  <c:v>7.4118977000697583</c:v>
                </c:pt>
                <c:pt idx="2">
                  <c:v>4.4471988651136085</c:v>
                </c:pt>
                <c:pt idx="3">
                  <c:v>3.1766351651364553</c:v>
                </c:pt>
                <c:pt idx="4">
                  <c:v>2.4707831757989283</c:v>
                </c:pt>
                <c:pt idx="5">
                  <c:v>2.021618326548595</c:v>
                </c:pt>
                <c:pt idx="6">
                  <c:v>1.7106696284762555</c:v>
                </c:pt>
                <c:pt idx="7">
                  <c:v>1.4826506198872256</c:v>
                </c:pt>
                <c:pt idx="8">
                  <c:v>1.3082919973517313</c:v>
                </c:pt>
                <c:pt idx="9">
                  <c:v>1.1706483745129646</c:v>
                </c:pt>
                <c:pt idx="10">
                  <c:v>1.0592297501476942</c:v>
                </c:pt>
                <c:pt idx="11">
                  <c:v>0.71785835202786685</c:v>
                </c:pt>
                <c:pt idx="12">
                  <c:v>0.54310119789235278</c:v>
                </c:pt>
                <c:pt idx="13">
                  <c:v>0.43694977467980389</c:v>
                </c:pt>
                <c:pt idx="14">
                  <c:v>0.36566341606392544</c:v>
                </c:pt>
                <c:pt idx="15">
                  <c:v>0.31451025576488323</c:v>
                </c:pt>
                <c:pt idx="16">
                  <c:v>0.27603340068543059</c:v>
                </c:pt>
                <c:pt idx="17">
                  <c:v>0.24605369323568427</c:v>
                </c:pt>
                <c:pt idx="18">
                  <c:v>0.22204707033782867</c:v>
                </c:pt>
                <c:pt idx="19">
                  <c:v>0.21090562853597225</c:v>
                </c:pt>
                <c:pt idx="20">
                  <c:v>0.20085646567881074</c:v>
                </c:pt>
                <c:pt idx="21">
                  <c:v>0.19174772587789543</c:v>
                </c:pt>
                <c:pt idx="22">
                  <c:v>0.18345445011291459</c:v>
                </c:pt>
                <c:pt idx="23">
                  <c:v>0.1758728735222776</c:v>
                </c:pt>
                <c:pt idx="24">
                  <c:v>0.16891611459149686</c:v>
                </c:pt>
                <c:pt idx="25">
                  <c:v>0.16251087538133041</c:v>
                </c:pt>
                <c:pt idx="26">
                  <c:v>0.15659488655700252</c:v>
                </c:pt>
                <c:pt idx="27">
                  <c:v>0.15111490819952497</c:v>
                </c:pt>
                <c:pt idx="28">
                  <c:v>0.1460251502850308</c:v>
                </c:pt>
                <c:pt idx="29">
                  <c:v>0.14128601352743525</c:v>
                </c:pt>
                <c:pt idx="30">
                  <c:v>0.13686307725663832</c:v>
                </c:pt>
                <c:pt idx="31">
                  <c:v>0.13272627957879013</c:v>
                </c:pt>
                <c:pt idx="32">
                  <c:v>0.12884924850880955</c:v>
                </c:pt>
                <c:pt idx="33">
                  <c:v>0.12520875260615336</c:v>
                </c:pt>
                <c:pt idx="34">
                  <c:v>9.621644027683994E-2</c:v>
                </c:pt>
                <c:pt idx="35">
                  <c:v>9.4298463029675539E-2</c:v>
                </c:pt>
                <c:pt idx="36">
                  <c:v>9.0715460826176403E-2</c:v>
                </c:pt>
                <c:pt idx="37">
                  <c:v>8.9039977035687598E-2</c:v>
                </c:pt>
                <c:pt idx="38">
                  <c:v>8.7435568294904203E-2</c:v>
                </c:pt>
                <c:pt idx="39">
                  <c:v>8.5897996783647484E-2</c:v>
                </c:pt>
                <c:pt idx="40">
                  <c:v>8.3008025066919025E-2</c:v>
                </c:pt>
                <c:pt idx="41">
                  <c:v>8.1648669958816714E-2</c:v>
                </c:pt>
                <c:pt idx="42">
                  <c:v>8.0342189876446313E-2</c:v>
                </c:pt>
                <c:pt idx="43">
                  <c:v>7.9085709709649385E-2</c:v>
                </c:pt>
                <c:pt idx="44">
                  <c:v>7.7876557464430743E-2</c:v>
                </c:pt>
                <c:pt idx="45">
                  <c:v>7.67122466352856E-2</c:v>
                </c:pt>
                <c:pt idx="46">
                  <c:v>7.5590460382829919E-2</c:v>
                </c:pt>
                <c:pt idx="47">
                  <c:v>7.4509037304633319E-2</c:v>
                </c:pt>
                <c:pt idx="48">
                  <c:v>7.3465958615162433E-2</c:v>
                </c:pt>
                <c:pt idx="49">
                  <c:v>7.2459336574657682E-2</c:v>
                </c:pt>
                <c:pt idx="50">
                  <c:v>7.1487404027242726E-2</c:v>
                </c:pt>
                <c:pt idx="51">
                  <c:v>7.0548504926143007E-2</c:v>
                </c:pt>
                <c:pt idx="52">
                  <c:v>6.9641085739018532E-2</c:v>
                </c:pt>
                <c:pt idx="53">
                  <c:v>6.8763687639467316E-2</c:v>
                </c:pt>
                <c:pt idx="54">
                  <c:v>6.79149394020441E-2</c:v>
                </c:pt>
                <c:pt idx="55">
                  <c:v>6.7093550927923698E-2</c:v>
                </c:pt>
                <c:pt idx="56">
                  <c:v>6.6298307336838128E-2</c:v>
                </c:pt>
                <c:pt idx="57">
                  <c:v>6.5528063568318501E-2</c:v>
                </c:pt>
                <c:pt idx="58">
                  <c:v>6.4781739441729574E-2</c:v>
                </c:pt>
                <c:pt idx="59">
                  <c:v>6.4058315130230276E-2</c:v>
                </c:pt>
                <c:pt idx="60">
                  <c:v>6.3356827008739125E-2</c:v>
                </c:pt>
                <c:pt idx="61">
                  <c:v>6.2676363840323879E-2</c:v>
                </c:pt>
                <c:pt idx="62">
                  <c:v>6.2016063269251458E-2</c:v>
                </c:pt>
                <c:pt idx="63">
                  <c:v>6.1375108592296626E-2</c:v>
                </c:pt>
                <c:pt idx="64">
                  <c:v>6.0752725782874689E-2</c:v>
                </c:pt>
                <c:pt idx="65">
                  <c:v>6.0148180745186734E-2</c:v>
                </c:pt>
                <c:pt idx="66">
                  <c:v>5.9560776777888243E-2</c:v>
                </c:pt>
                <c:pt idx="67">
                  <c:v>5.8989852228851662E-2</c:v>
                </c:pt>
                <c:pt idx="68">
                  <c:v>5.8434778324423606E-2</c:v>
                </c:pt>
                <c:pt idx="69">
                  <c:v>5.7894957158204807E-2</c:v>
                </c:pt>
                <c:pt idx="70">
                  <c:v>5.7369819825831933E-2</c:v>
                </c:pt>
                <c:pt idx="71">
                  <c:v>5.6858824693534218E-2</c:v>
                </c:pt>
                <c:pt idx="72">
                  <c:v>5.636145578939479E-2</c:v>
                </c:pt>
                <c:pt idx="73">
                  <c:v>5.5877221307281247E-2</c:v>
                </c:pt>
                <c:pt idx="74">
                  <c:v>5.5405652214337513E-2</c:v>
                </c:pt>
                <c:pt idx="75">
                  <c:v>5.4946300953761108E-2</c:v>
                </c:pt>
                <c:pt idx="76">
                  <c:v>5.449874023533733E-2</c:v>
                </c:pt>
                <c:pt idx="77">
                  <c:v>5.4062561906874182E-2</c:v>
                </c:pt>
                <c:pt idx="78">
                  <c:v>5.3637375900287901E-2</c:v>
                </c:pt>
                <c:pt idx="79">
                  <c:v>5.3222809246634396E-2</c:v>
                </c:pt>
                <c:pt idx="80">
                  <c:v>5.2818505154875378E-2</c:v>
                </c:pt>
                <c:pt idx="81">
                  <c:v>5.2424122149613166E-2</c:v>
                </c:pt>
                <c:pt idx="82">
                  <c:v>5.203933326343177E-2</c:v>
                </c:pt>
                <c:pt idx="83">
                  <c:v>5.1663825279846358E-2</c:v>
                </c:pt>
                <c:pt idx="84">
                  <c:v>5.1297298023195173E-2</c:v>
                </c:pt>
                <c:pt idx="85">
                  <c:v>5.0939463692107875E-2</c:v>
                </c:pt>
                <c:pt idx="86">
                  <c:v>5.0590046233457864E-2</c:v>
                </c:pt>
                <c:pt idx="87">
                  <c:v>5.0248780753954593E-2</c:v>
                </c:pt>
                <c:pt idx="88">
                  <c:v>4.991541296675777E-2</c:v>
                </c:pt>
                <c:pt idx="89">
                  <c:v>4.9589698670702023E-2</c:v>
                </c:pt>
                <c:pt idx="90">
                  <c:v>4.9271403259908302E-2</c:v>
                </c:pt>
                <c:pt idx="91">
                  <c:v>4.8960301261730191E-2</c:v>
                </c:pt>
                <c:pt idx="92">
                  <c:v>4.8656175901140339E-2</c:v>
                </c:pt>
                <c:pt idx="93">
                  <c:v>4.8358818689805697E-2</c:v>
                </c:pt>
                <c:pt idx="94">
                  <c:v>4.8068029038231611E-2</c:v>
                </c:pt>
                <c:pt idx="95">
                  <c:v>4.7783613889475628E-2</c:v>
                </c:pt>
                <c:pt idx="96">
                  <c:v>4.7505387373041781E-2</c:v>
                </c:pt>
                <c:pt idx="97">
                  <c:v>4.7233170477668174E-2</c:v>
                </c:pt>
                <c:pt idx="98">
                  <c:v>4.6966790741813216E-2</c:v>
                </c:pt>
                <c:pt idx="99">
                  <c:v>4.6706081960731886E-2</c:v>
                </c:pt>
                <c:pt idx="100">
                  <c:v>4.645088390911202E-2</c:v>
                </c:pt>
                <c:pt idx="101">
                  <c:v>4.6201042078313125E-2</c:v>
                </c:pt>
                <c:pt idx="102">
                  <c:v>4.5956407427317152E-2</c:v>
                </c:pt>
                <c:pt idx="103">
                  <c:v>4.5716836146562294E-2</c:v>
                </c:pt>
                <c:pt idx="104">
                  <c:v>4.5482189433887543E-2</c:v>
                </c:pt>
                <c:pt idx="105">
                  <c:v>4.5252333281868562E-2</c:v>
                </c:pt>
                <c:pt idx="106">
                  <c:v>4.5027138275873707E-2</c:v>
                </c:pt>
                <c:pt idx="107">
                  <c:v>4.4806479402214085E-2</c:v>
                </c:pt>
                <c:pt idx="108">
                  <c:v>4.4590235865802824E-2</c:v>
                </c:pt>
                <c:pt idx="109">
                  <c:v>4.4378290916777592E-2</c:v>
                </c:pt>
                <c:pt idx="110">
                  <c:v>4.4170531685575491E-2</c:v>
                </c:pt>
                <c:pt idx="111">
                  <c:v>4.3966849025982961E-2</c:v>
                </c:pt>
                <c:pt idx="112">
                  <c:v>4.3767137365713714E-2</c:v>
                </c:pt>
                <c:pt idx="113">
                  <c:v>4.3571294564096225E-2</c:v>
                </c:pt>
                <c:pt idx="114">
                  <c:v>4.3379221776478717E-2</c:v>
                </c:pt>
                <c:pt idx="115">
                  <c:v>4.3190823324984237E-2</c:v>
                </c:pt>
                <c:pt idx="116">
                  <c:v>4.3006006575271073E-2</c:v>
                </c:pt>
                <c:pt idx="117">
                  <c:v>4.2824681818975245E-2</c:v>
                </c:pt>
                <c:pt idx="118">
                  <c:v>4.2646762161531349E-2</c:v>
                </c:pt>
                <c:pt idx="119">
                  <c:v>4.2472163415086694E-2</c:v>
                </c:pt>
                <c:pt idx="120">
                  <c:v>4.2300803996240727E-2</c:v>
                </c:pt>
                <c:pt idx="121">
                  <c:v>4.2132604828357727E-2</c:v>
                </c:pt>
                <c:pt idx="122">
                  <c:v>4.196748924821591E-2</c:v>
                </c:pt>
                <c:pt idx="123">
                  <c:v>4.1805382916769766E-2</c:v>
                </c:pt>
                <c:pt idx="124">
                  <c:v>4.1646213733815739E-2</c:v>
                </c:pt>
                <c:pt idx="125">
                  <c:v>4.1489911756363393E-2</c:v>
                </c:pt>
                <c:pt idx="126">
                  <c:v>4.1336409120525691E-2</c:v>
                </c:pt>
                <c:pt idx="127">
                  <c:v>4.1185639966752619E-2</c:v>
                </c:pt>
                <c:pt idx="128">
                  <c:v>4.103754036824242E-2</c:v>
                </c:pt>
                <c:pt idx="129">
                  <c:v>4.089204826237397E-2</c:v>
                </c:pt>
                <c:pt idx="130">
                  <c:v>4.0749103385012746E-2</c:v>
                </c:pt>
                <c:pt idx="131">
                  <c:v>4.0608647207550787E-2</c:v>
                </c:pt>
                <c:pt idx="132">
                  <c:v>4.0470622876548984E-2</c:v>
                </c:pt>
                <c:pt idx="133">
                  <c:v>4.0334975155857204E-2</c:v>
                </c:pt>
                <c:pt idx="134">
                  <c:v>4.020165037109439E-2</c:v>
                </c:pt>
                <c:pt idx="135">
                  <c:v>4.0070596356377282E-2</c:v>
                </c:pt>
                <c:pt idx="136">
                  <c:v>3.9941762403192423E-2</c:v>
                </c:pt>
                <c:pt idx="137">
                  <c:v>3.9815099211311579E-2</c:v>
                </c:pt>
                <c:pt idx="138">
                  <c:v>3.9690558841656058E-2</c:v>
                </c:pt>
                <c:pt idx="139">
                  <c:v>3.956809467102048E-2</c:v>
                </c:pt>
                <c:pt idx="140">
                  <c:v>3.9447661348571098E-2</c:v>
                </c:pt>
                <c:pt idx="141">
                  <c:v>3.9329214754038146E-2</c:v>
                </c:pt>
                <c:pt idx="142">
                  <c:v>3.921271195752609E-2</c:v>
                </c:pt>
                <c:pt idx="143">
                  <c:v>3.9098111180869213E-2</c:v>
                </c:pt>
                <c:pt idx="144">
                  <c:v>3.8985371760463884E-2</c:v>
                </c:pt>
                <c:pt idx="145">
                  <c:v>3.8874454111512399E-2</c:v>
                </c:pt>
                <c:pt idx="146">
                  <c:v>3.8765319693616178E-2</c:v>
                </c:pt>
                <c:pt idx="147">
                  <c:v>3.8657930977659773E-2</c:v>
                </c:pt>
                <c:pt idx="148">
                  <c:v>3.8552251413929414E-2</c:v>
                </c:pt>
                <c:pt idx="149">
                  <c:v>3.8448245401413242E-2</c:v>
                </c:pt>
                <c:pt idx="150">
                  <c:v>3.8345878258232338E-2</c:v>
                </c:pt>
                <c:pt idx="151">
                  <c:v>3.8245116193154668E-2</c:v>
                </c:pt>
                <c:pt idx="152">
                  <c:v>3.8145926278146017E-2</c:v>
                </c:pt>
                <c:pt idx="153">
                  <c:v>3.8048276421914384E-2</c:v>
                </c:pt>
                <c:pt idx="154">
                  <c:v>3.7952135344406307E-2</c:v>
                </c:pt>
                <c:pt idx="155">
                  <c:v>3.785747255221561E-2</c:v>
                </c:pt>
                <c:pt idx="156">
                  <c:v>3.7764258314866864E-2</c:v>
                </c:pt>
                <c:pt idx="157">
                  <c:v>3.7672463641937722E-2</c:v>
                </c:pt>
                <c:pt idx="158">
                  <c:v>3.7582060260985803E-2</c:v>
                </c:pt>
                <c:pt idx="159">
                  <c:v>3.749302059624765E-2</c:v>
                </c:pt>
                <c:pt idx="160">
                  <c:v>3.7405317748078454E-2</c:v>
                </c:pt>
                <c:pt idx="161">
                  <c:v>3.7318925473102935E-2</c:v>
                </c:pt>
                <c:pt idx="162">
                  <c:v>3.7233818165048997E-2</c:v>
                </c:pt>
                <c:pt idx="163">
                  <c:v>3.7149970836237153E-2</c:v>
                </c:pt>
                <c:pt idx="164">
                  <c:v>3.706735909969975E-2</c:v>
                </c:pt>
                <c:pt idx="165">
                  <c:v>3.6985959151905369E-2</c:v>
                </c:pt>
                <c:pt idx="166">
                  <c:v>3.6905747756064873E-2</c:v>
                </c:pt>
                <c:pt idx="167">
                  <c:v>3.6826702225996419E-2</c:v>
                </c:pt>
                <c:pt idx="168">
                  <c:v>3.6748800410527992E-2</c:v>
                </c:pt>
                <c:pt idx="169">
                  <c:v>3.667202067841676E-2</c:v>
                </c:pt>
                <c:pt idx="170">
                  <c:v>3.6596341903765664E-2</c:v>
                </c:pt>
                <c:pt idx="171">
                  <c:v>3.6521743451918193E-2</c:v>
                </c:pt>
                <c:pt idx="172">
                  <c:v>3.6448205165813492E-2</c:v>
                </c:pt>
                <c:pt idx="173">
                  <c:v>3.6375707352784413E-2</c:v>
                </c:pt>
                <c:pt idx="174">
                  <c:v>3.6304230771781971E-2</c:v>
                </c:pt>
                <c:pt idx="175">
                  <c:v>3.6233756621010423E-2</c:v>
                </c:pt>
                <c:pt idx="176">
                  <c:v>3.6164266525957771E-2</c:v>
                </c:pt>
                <c:pt idx="177">
                  <c:v>3.6095742527807104E-2</c:v>
                </c:pt>
                <c:pt idx="178">
                  <c:v>3.6028167072214963E-2</c:v>
                </c:pt>
                <c:pt idx="179">
                  <c:v>3.5961522998443268E-2</c:v>
                </c:pt>
                <c:pt idx="180">
                  <c:v>3.5895793528832036E-2</c:v>
                </c:pt>
                <c:pt idx="181">
                  <c:v>3.583096225860069E-2</c:v>
                </c:pt>
                <c:pt idx="182">
                  <c:v>3.5767013145966045E-2</c:v>
                </c:pt>
                <c:pt idx="183">
                  <c:v>3.5703930502565852E-2</c:v>
                </c:pt>
                <c:pt idx="184">
                  <c:v>3.5641698984176809E-2</c:v>
                </c:pt>
                <c:pt idx="185">
                  <c:v>3.5580303581716995E-2</c:v>
                </c:pt>
                <c:pt idx="186">
                  <c:v>3.5519729612522338E-2</c:v>
                </c:pt>
                <c:pt idx="187">
                  <c:v>3.5459962711887873E-2</c:v>
                </c:pt>
                <c:pt idx="188">
                  <c:v>3.5400988824864324E-2</c:v>
                </c:pt>
                <c:pt idx="189">
                  <c:v>3.5342794198301344E-2</c:v>
                </c:pt>
                <c:pt idx="190">
                  <c:v>3.5285365373128805E-2</c:v>
                </c:pt>
                <c:pt idx="191">
                  <c:v>3.5228689176868014E-2</c:v>
                </c:pt>
                <c:pt idx="192">
                  <c:v>3.5172752716365017E-2</c:v>
                </c:pt>
                <c:pt idx="193">
                  <c:v>3.5117543370738379E-2</c:v>
                </c:pt>
                <c:pt idx="194">
                  <c:v>3.5063048784534256E-2</c:v>
                </c:pt>
                <c:pt idx="195">
                  <c:v>3.5009256861081757E-2</c:v>
                </c:pt>
                <c:pt idx="196">
                  <c:v>3.4956155756041891E-2</c:v>
                </c:pt>
                <c:pt idx="197">
                  <c:v>3.4903733871143552E-2</c:v>
                </c:pt>
                <c:pt idx="198">
                  <c:v>3.4851979848100484E-2</c:v>
                </c:pt>
                <c:pt idx="199">
                  <c:v>3.4800882562703153E-2</c:v>
                </c:pt>
              </c:numCache>
            </c:numRef>
          </c:yVal>
          <c:smooth val="0"/>
          <c:extLst>
            <c:ext xmlns:c16="http://schemas.microsoft.com/office/drawing/2014/chart" uri="{C3380CC4-5D6E-409C-BE32-E72D297353CC}">
              <c16:uniqueId val="{00000002-ED96-449F-B80E-8384FAF51357}"/>
            </c:ext>
          </c:extLst>
        </c:ser>
        <c:dLbls>
          <c:showLegendKey val="0"/>
          <c:showVal val="0"/>
          <c:showCatName val="0"/>
          <c:showSerName val="0"/>
          <c:showPercent val="0"/>
          <c:showBubbleSize val="0"/>
        </c:dLbls>
        <c:axId val="404866016"/>
        <c:axId val="1874447424"/>
      </c:scatterChart>
      <c:valAx>
        <c:axId val="404866016"/>
        <c:scaling>
          <c:orientation val="minMax"/>
          <c:max val="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r>
                  <a:rPr lang="en-US"/>
                  <a:t>Current (A)</a:t>
                </a:r>
              </a:p>
              <a:p>
                <a:pPr>
                  <a:defRPr/>
                </a:pPr>
                <a:r>
                  <a:rPr lang="en-US"/>
                  <a:t>*</a:t>
                </a:r>
                <a:r>
                  <a:rPr lang="en-US" baseline="0"/>
                  <a:t> Curve limited at device's linear current range</a:t>
                </a:r>
                <a:endParaRPr lang="en-US"/>
              </a:p>
            </c:rich>
          </c:tx>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1874447424"/>
        <c:crosses val="autoZero"/>
        <c:crossBetween val="midCat"/>
      </c:valAx>
      <c:valAx>
        <c:axId val="1874447424"/>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r>
                  <a:rPr lang="en-US"/>
                  <a:t>RSS Error (%)</a:t>
                </a:r>
              </a:p>
            </c:rich>
          </c:tx>
          <c:overlay val="0"/>
          <c:spPr>
            <a:noFill/>
            <a:ln>
              <a:noFill/>
            </a:ln>
            <a:effectLst/>
          </c:spPr>
          <c:txPr>
            <a:bodyPr rot="-54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404866016"/>
        <c:crosses val="autoZero"/>
        <c:crossBetween val="midCat"/>
      </c:valAx>
      <c:spPr>
        <a:noFill/>
        <a:ln>
          <a:noFill/>
        </a:ln>
        <a:effectLst/>
      </c:spPr>
    </c:plotArea>
    <c:legend>
      <c:legendPos val="r"/>
      <c:layout>
        <c:manualLayout>
          <c:xMode val="edge"/>
          <c:yMode val="edge"/>
          <c:x val="4.4398762684294428E-2"/>
          <c:y val="0.81744638796215874"/>
          <c:w val="0.19920680907173896"/>
          <c:h val="0.1384442509380082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ysClr val="windowText" lastClr="000000"/>
      </a:solidFill>
      <a:round/>
    </a:ln>
    <a:effectLst/>
  </c:spPr>
  <c:txPr>
    <a:bodyPr/>
    <a:lstStyle/>
    <a:p>
      <a:pPr>
        <a:defRPr sz="1100">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ti.com/sensors/magnetic-sensors/hall-effect-current/overview.html" TargetMode="External"/></Relationships>
</file>

<file path=xl/drawings/_rels/drawing2.xml.rels><?xml version="1.0" encoding="UTF-8" standalone="yes"?>
<Relationships xmlns="http://schemas.openxmlformats.org/package/2006/relationships"><Relationship Id="rId8" Type="http://schemas.openxmlformats.org/officeDocument/2006/relationships/chart" Target="../charts/chart3.xml"/><Relationship Id="rId3" Type="http://schemas.openxmlformats.org/officeDocument/2006/relationships/hyperlink" Target="https://www.ti.com/sensors/magnetic-sensors/hall-effect-current/overview.html" TargetMode="External"/><Relationship Id="rId7" Type="http://schemas.openxmlformats.org/officeDocument/2006/relationships/image" Target="../media/image4.svg"/><Relationship Id="rId2" Type="http://schemas.openxmlformats.org/officeDocument/2006/relationships/image" Target="../media/image2.png"/><Relationship Id="rId1" Type="http://schemas.openxmlformats.org/officeDocument/2006/relationships/chart" Target="../charts/chart1.xml"/><Relationship Id="rId6" Type="http://schemas.openxmlformats.org/officeDocument/2006/relationships/image" Target="../media/image3.png"/><Relationship Id="rId5" Type="http://schemas.openxmlformats.org/officeDocument/2006/relationships/chart" Target="../charts/chart2.xml"/><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ti.com/sensors/magnetic-sensors/hall-effect-current/overview.html"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1.png"/><Relationship Id="rId1" Type="http://schemas.openxmlformats.org/officeDocument/2006/relationships/hyperlink" Target="https://www.ti.com/sensors/magnetic-sensors/hall-effect-current/overview.html" TargetMode="External"/><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1904999</xdr:colOff>
      <xdr:row>2</xdr:row>
      <xdr:rowOff>109537</xdr:rowOff>
    </xdr:to>
    <xdr:pic>
      <xdr:nvPicPr>
        <xdr:cNvPr id="4" name="Picture 3" descr=" ">
          <a:hlinkClick xmlns:r="http://schemas.openxmlformats.org/officeDocument/2006/relationships" r:id="rId1"/>
          <a:extLst>
            <a:ext uri="{FF2B5EF4-FFF2-40B4-BE49-F238E27FC236}">
              <a16:creationId xmlns:a16="http://schemas.microsoft.com/office/drawing/2014/main" id="{1C142265-1B25-46B1-99B4-34694C724023}"/>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514599" cy="49053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272580</xdr:colOff>
      <xdr:row>23</xdr:row>
      <xdr:rowOff>224572</xdr:rowOff>
    </xdr:from>
    <xdr:to>
      <xdr:col>14</xdr:col>
      <xdr:colOff>309563</xdr:colOff>
      <xdr:row>59</xdr:row>
      <xdr:rowOff>178593</xdr:rowOff>
    </xdr:to>
    <xdr:graphicFrame macro="">
      <xdr:nvGraphicFramePr>
        <xdr:cNvPr id="7" name="Chart 6">
          <a:extLst>
            <a:ext uri="{FF2B5EF4-FFF2-40B4-BE49-F238E27FC236}">
              <a16:creationId xmlns:a16="http://schemas.microsoft.com/office/drawing/2014/main" id="{E2BF567C-5A64-4ABB-A317-7FB85020D5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1862599</xdr:colOff>
      <xdr:row>20</xdr:row>
      <xdr:rowOff>99607</xdr:rowOff>
    </xdr:from>
    <xdr:to>
      <xdr:col>10</xdr:col>
      <xdr:colOff>3216918</xdr:colOff>
      <xdr:row>23</xdr:row>
      <xdr:rowOff>146218</xdr:rowOff>
    </xdr:to>
    <xdr:pic>
      <xdr:nvPicPr>
        <xdr:cNvPr id="8" name="Picture 7">
          <a:extLst>
            <a:ext uri="{FF2B5EF4-FFF2-40B4-BE49-F238E27FC236}">
              <a16:creationId xmlns:a16="http://schemas.microsoft.com/office/drawing/2014/main" id="{C0EDEFC0-AB23-47C3-BE4E-30EFA7D6EC91}"/>
            </a:ext>
          </a:extLst>
        </xdr:cNvPr>
        <xdr:cNvPicPr>
          <a:picLocks noChangeAspect="1"/>
        </xdr:cNvPicPr>
      </xdr:nvPicPr>
      <xdr:blipFill>
        <a:blip xmlns:r="http://schemas.openxmlformats.org/officeDocument/2006/relationships" r:embed="rId2"/>
        <a:stretch>
          <a:fillRect/>
        </a:stretch>
      </xdr:blipFill>
      <xdr:spPr>
        <a:xfrm>
          <a:off x="12054349" y="4874013"/>
          <a:ext cx="5515157" cy="623668"/>
        </a:xfrm>
        <a:prstGeom prst="rect">
          <a:avLst/>
        </a:prstGeom>
      </xdr:spPr>
    </xdr:pic>
    <xdr:clientData/>
  </xdr:twoCellAnchor>
  <xdr:twoCellAnchor editAs="oneCell">
    <xdr:from>
      <xdr:col>0</xdr:col>
      <xdr:colOff>0</xdr:colOff>
      <xdr:row>0</xdr:row>
      <xdr:rowOff>0</xdr:rowOff>
    </xdr:from>
    <xdr:to>
      <xdr:col>1</xdr:col>
      <xdr:colOff>1904999</xdr:colOff>
      <xdr:row>1</xdr:row>
      <xdr:rowOff>23812</xdr:rowOff>
    </xdr:to>
    <xdr:pic>
      <xdr:nvPicPr>
        <xdr:cNvPr id="6" name="Picture 5" descr=" ">
          <a:hlinkClick xmlns:r="http://schemas.openxmlformats.org/officeDocument/2006/relationships" r:id="rId3"/>
          <a:extLst>
            <a:ext uri="{FF2B5EF4-FFF2-40B4-BE49-F238E27FC236}">
              <a16:creationId xmlns:a16="http://schemas.microsoft.com/office/drawing/2014/main" id="{E6A38D1F-355F-4D65-AB7E-09B581402633}"/>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0"/>
          <a:ext cx="2512218" cy="488156"/>
        </a:xfrm>
        <a:prstGeom prst="rect">
          <a:avLst/>
        </a:prstGeom>
        <a:noFill/>
        <a:ln>
          <a:noFill/>
        </a:ln>
      </xdr:spPr>
    </xdr:pic>
    <xdr:clientData/>
  </xdr:twoCellAnchor>
  <xdr:twoCellAnchor>
    <xdr:from>
      <xdr:col>6</xdr:col>
      <xdr:colOff>464346</xdr:colOff>
      <xdr:row>62</xdr:row>
      <xdr:rowOff>130969</xdr:rowOff>
    </xdr:from>
    <xdr:to>
      <xdr:col>10</xdr:col>
      <xdr:colOff>1547813</xdr:colOff>
      <xdr:row>82</xdr:row>
      <xdr:rowOff>83343</xdr:rowOff>
    </xdr:to>
    <xdr:graphicFrame macro="">
      <xdr:nvGraphicFramePr>
        <xdr:cNvPr id="3" name="Chart 2">
          <a:extLst>
            <a:ext uri="{FF2B5EF4-FFF2-40B4-BE49-F238E27FC236}">
              <a16:creationId xmlns:a16="http://schemas.microsoft.com/office/drawing/2014/main" id="{70F03503-C9E2-4445-964A-0CDFB3A8BF5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5</xdr:col>
      <xdr:colOff>583408</xdr:colOff>
      <xdr:row>59</xdr:row>
      <xdr:rowOff>190498</xdr:rowOff>
    </xdr:from>
    <xdr:to>
      <xdr:col>7</xdr:col>
      <xdr:colOff>211933</xdr:colOff>
      <xdr:row>64</xdr:row>
      <xdr:rowOff>146842</xdr:rowOff>
    </xdr:to>
    <xdr:pic>
      <xdr:nvPicPr>
        <xdr:cNvPr id="5" name="Graphic 4" descr="Magnifying glass">
          <a:extLst>
            <a:ext uri="{FF2B5EF4-FFF2-40B4-BE49-F238E27FC236}">
              <a16:creationId xmlns:a16="http://schemas.microsoft.com/office/drawing/2014/main" id="{5089961B-988B-4173-81DF-88FEF2DD0AA4}"/>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9489283" y="10691811"/>
          <a:ext cx="914400" cy="914400"/>
        </a:xfrm>
        <a:prstGeom prst="rect">
          <a:avLst/>
        </a:prstGeom>
      </xdr:spPr>
    </xdr:pic>
    <xdr:clientData/>
  </xdr:twoCellAnchor>
  <xdr:twoCellAnchor>
    <xdr:from>
      <xdr:col>0</xdr:col>
      <xdr:colOff>547687</xdr:colOff>
      <xdr:row>62</xdr:row>
      <xdr:rowOff>83344</xdr:rowOff>
    </xdr:from>
    <xdr:to>
      <xdr:col>4</xdr:col>
      <xdr:colOff>1738313</xdr:colOff>
      <xdr:row>90</xdr:row>
      <xdr:rowOff>59532</xdr:rowOff>
    </xdr:to>
    <xdr:graphicFrame macro="">
      <xdr:nvGraphicFramePr>
        <xdr:cNvPr id="2" name="Chart 1">
          <a:extLst>
            <a:ext uri="{FF2B5EF4-FFF2-40B4-BE49-F238E27FC236}">
              <a16:creationId xmlns:a16="http://schemas.microsoft.com/office/drawing/2014/main" id="{F2902510-FB19-4EB1-A211-E812731875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9</xdr:col>
      <xdr:colOff>95249</xdr:colOff>
      <xdr:row>6</xdr:row>
      <xdr:rowOff>95250</xdr:rowOff>
    </xdr:from>
    <xdr:to>
      <xdr:col>9</xdr:col>
      <xdr:colOff>285750</xdr:colOff>
      <xdr:row>6</xdr:row>
      <xdr:rowOff>95250</xdr:rowOff>
    </xdr:to>
    <xdr:cxnSp macro="">
      <xdr:nvCxnSpPr>
        <xdr:cNvPr id="12" name="Straight Arrow Connector 11">
          <a:extLst>
            <a:ext uri="{FF2B5EF4-FFF2-40B4-BE49-F238E27FC236}">
              <a16:creationId xmlns:a16="http://schemas.microsoft.com/office/drawing/2014/main" id="{708017AF-BCFE-473E-853E-63A6FA59E1C0}"/>
            </a:ext>
          </a:extLst>
        </xdr:cNvPr>
        <xdr:cNvCxnSpPr/>
      </xdr:nvCxnSpPr>
      <xdr:spPr>
        <a:xfrm flipH="1">
          <a:off x="14132718" y="2047875"/>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80965</xdr:colOff>
      <xdr:row>7</xdr:row>
      <xdr:rowOff>104774</xdr:rowOff>
    </xdr:from>
    <xdr:to>
      <xdr:col>9</xdr:col>
      <xdr:colOff>271466</xdr:colOff>
      <xdr:row>7</xdr:row>
      <xdr:rowOff>104774</xdr:rowOff>
    </xdr:to>
    <xdr:cxnSp macro="">
      <xdr:nvCxnSpPr>
        <xdr:cNvPr id="15" name="Straight Arrow Connector 14">
          <a:extLst>
            <a:ext uri="{FF2B5EF4-FFF2-40B4-BE49-F238E27FC236}">
              <a16:creationId xmlns:a16="http://schemas.microsoft.com/office/drawing/2014/main" id="{67433751-A5BF-48C4-AB6E-753679AA79EE}"/>
            </a:ext>
          </a:extLst>
        </xdr:cNvPr>
        <xdr:cNvCxnSpPr/>
      </xdr:nvCxnSpPr>
      <xdr:spPr>
        <a:xfrm flipH="1">
          <a:off x="14118434" y="2247899"/>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89471</xdr:colOff>
      <xdr:row>8</xdr:row>
      <xdr:rowOff>104770</xdr:rowOff>
    </xdr:from>
    <xdr:to>
      <xdr:col>9</xdr:col>
      <xdr:colOff>279972</xdr:colOff>
      <xdr:row>8</xdr:row>
      <xdr:rowOff>104770</xdr:rowOff>
    </xdr:to>
    <xdr:cxnSp macro="">
      <xdr:nvCxnSpPr>
        <xdr:cNvPr id="16" name="Straight Arrow Connector 15">
          <a:extLst>
            <a:ext uri="{FF2B5EF4-FFF2-40B4-BE49-F238E27FC236}">
              <a16:creationId xmlns:a16="http://schemas.microsoft.com/office/drawing/2014/main" id="{FC441798-45F5-49A7-96F1-07954686EB93}"/>
            </a:ext>
          </a:extLst>
        </xdr:cNvPr>
        <xdr:cNvCxnSpPr/>
      </xdr:nvCxnSpPr>
      <xdr:spPr>
        <a:xfrm flipH="1">
          <a:off x="14138846" y="2452002"/>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78587</xdr:colOff>
      <xdr:row>9</xdr:row>
      <xdr:rowOff>100690</xdr:rowOff>
    </xdr:from>
    <xdr:to>
      <xdr:col>9</xdr:col>
      <xdr:colOff>269088</xdr:colOff>
      <xdr:row>9</xdr:row>
      <xdr:rowOff>100690</xdr:rowOff>
    </xdr:to>
    <xdr:cxnSp macro="">
      <xdr:nvCxnSpPr>
        <xdr:cNvPr id="17" name="Straight Arrow Connector 16">
          <a:extLst>
            <a:ext uri="{FF2B5EF4-FFF2-40B4-BE49-F238E27FC236}">
              <a16:creationId xmlns:a16="http://schemas.microsoft.com/office/drawing/2014/main" id="{E10054CF-06C1-46B5-B83C-C3CDE79A089B}"/>
            </a:ext>
          </a:extLst>
        </xdr:cNvPr>
        <xdr:cNvCxnSpPr/>
      </xdr:nvCxnSpPr>
      <xdr:spPr>
        <a:xfrm flipH="1">
          <a:off x="14127962" y="2645226"/>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74503</xdr:colOff>
      <xdr:row>10</xdr:row>
      <xdr:rowOff>89808</xdr:rowOff>
    </xdr:from>
    <xdr:to>
      <xdr:col>9</xdr:col>
      <xdr:colOff>265004</xdr:colOff>
      <xdr:row>10</xdr:row>
      <xdr:rowOff>89808</xdr:rowOff>
    </xdr:to>
    <xdr:cxnSp macro="">
      <xdr:nvCxnSpPr>
        <xdr:cNvPr id="18" name="Straight Arrow Connector 17">
          <a:extLst>
            <a:ext uri="{FF2B5EF4-FFF2-40B4-BE49-F238E27FC236}">
              <a16:creationId xmlns:a16="http://schemas.microsoft.com/office/drawing/2014/main" id="{390603D3-116B-4EBC-8108-C33D828D54F4}"/>
            </a:ext>
          </a:extLst>
        </xdr:cNvPr>
        <xdr:cNvCxnSpPr/>
      </xdr:nvCxnSpPr>
      <xdr:spPr>
        <a:xfrm flipH="1">
          <a:off x="14123878" y="2845254"/>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337435</xdr:colOff>
      <xdr:row>9</xdr:row>
      <xdr:rowOff>104443</xdr:rowOff>
    </xdr:from>
    <xdr:to>
      <xdr:col>5</xdr:col>
      <xdr:colOff>527936</xdr:colOff>
      <xdr:row>9</xdr:row>
      <xdr:rowOff>104443</xdr:rowOff>
    </xdr:to>
    <xdr:cxnSp macro="">
      <xdr:nvCxnSpPr>
        <xdr:cNvPr id="19" name="Straight Arrow Connector 18">
          <a:extLst>
            <a:ext uri="{FF2B5EF4-FFF2-40B4-BE49-F238E27FC236}">
              <a16:creationId xmlns:a16="http://schemas.microsoft.com/office/drawing/2014/main" id="{40C99E7C-008B-47E1-8F14-98F45A38B87D}"/>
            </a:ext>
          </a:extLst>
        </xdr:cNvPr>
        <xdr:cNvCxnSpPr/>
      </xdr:nvCxnSpPr>
      <xdr:spPr>
        <a:xfrm flipH="1">
          <a:off x="9243310" y="2652381"/>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326545</xdr:colOff>
      <xdr:row>8</xdr:row>
      <xdr:rowOff>107171</xdr:rowOff>
    </xdr:from>
    <xdr:to>
      <xdr:col>5</xdr:col>
      <xdr:colOff>517046</xdr:colOff>
      <xdr:row>8</xdr:row>
      <xdr:rowOff>107171</xdr:rowOff>
    </xdr:to>
    <xdr:cxnSp macro="">
      <xdr:nvCxnSpPr>
        <xdr:cNvPr id="20" name="Straight Arrow Connector 19">
          <a:extLst>
            <a:ext uri="{FF2B5EF4-FFF2-40B4-BE49-F238E27FC236}">
              <a16:creationId xmlns:a16="http://schemas.microsoft.com/office/drawing/2014/main" id="{8807EAB3-037F-4E53-88A7-C7E8202E26F9}"/>
            </a:ext>
          </a:extLst>
        </xdr:cNvPr>
        <xdr:cNvCxnSpPr/>
      </xdr:nvCxnSpPr>
      <xdr:spPr>
        <a:xfrm flipH="1">
          <a:off x="9232420" y="2452702"/>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61231</xdr:colOff>
      <xdr:row>12</xdr:row>
      <xdr:rowOff>102055</xdr:rowOff>
    </xdr:from>
    <xdr:to>
      <xdr:col>9</xdr:col>
      <xdr:colOff>251732</xdr:colOff>
      <xdr:row>12</xdr:row>
      <xdr:rowOff>102055</xdr:rowOff>
    </xdr:to>
    <xdr:cxnSp macro="">
      <xdr:nvCxnSpPr>
        <xdr:cNvPr id="21" name="Straight Arrow Connector 20">
          <a:extLst>
            <a:ext uri="{FF2B5EF4-FFF2-40B4-BE49-F238E27FC236}">
              <a16:creationId xmlns:a16="http://schemas.microsoft.com/office/drawing/2014/main" id="{EBC0E068-61B4-47FC-BA60-F861E96E42F8}"/>
            </a:ext>
          </a:extLst>
        </xdr:cNvPr>
        <xdr:cNvCxnSpPr/>
      </xdr:nvCxnSpPr>
      <xdr:spPr>
        <a:xfrm flipH="1">
          <a:off x="14110606" y="3252109"/>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57145</xdr:colOff>
      <xdr:row>13</xdr:row>
      <xdr:rowOff>97975</xdr:rowOff>
    </xdr:from>
    <xdr:to>
      <xdr:col>9</xdr:col>
      <xdr:colOff>247646</xdr:colOff>
      <xdr:row>13</xdr:row>
      <xdr:rowOff>97975</xdr:rowOff>
    </xdr:to>
    <xdr:cxnSp macro="">
      <xdr:nvCxnSpPr>
        <xdr:cNvPr id="22" name="Straight Arrow Connector 21">
          <a:extLst>
            <a:ext uri="{FF2B5EF4-FFF2-40B4-BE49-F238E27FC236}">
              <a16:creationId xmlns:a16="http://schemas.microsoft.com/office/drawing/2014/main" id="{0CE18031-DA39-4DB7-9E3C-7C1EDAC6F658}"/>
            </a:ext>
          </a:extLst>
        </xdr:cNvPr>
        <xdr:cNvCxnSpPr/>
      </xdr:nvCxnSpPr>
      <xdr:spPr>
        <a:xfrm flipH="1">
          <a:off x="14106520" y="3438529"/>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53068</xdr:colOff>
      <xdr:row>14</xdr:row>
      <xdr:rowOff>93895</xdr:rowOff>
    </xdr:from>
    <xdr:to>
      <xdr:col>9</xdr:col>
      <xdr:colOff>243569</xdr:colOff>
      <xdr:row>14</xdr:row>
      <xdr:rowOff>93895</xdr:rowOff>
    </xdr:to>
    <xdr:cxnSp macro="">
      <xdr:nvCxnSpPr>
        <xdr:cNvPr id="23" name="Straight Arrow Connector 22">
          <a:extLst>
            <a:ext uri="{FF2B5EF4-FFF2-40B4-BE49-F238E27FC236}">
              <a16:creationId xmlns:a16="http://schemas.microsoft.com/office/drawing/2014/main" id="{5F0C1E19-4B0D-4F53-BA17-295B906C19E5}"/>
            </a:ext>
          </a:extLst>
        </xdr:cNvPr>
        <xdr:cNvCxnSpPr/>
      </xdr:nvCxnSpPr>
      <xdr:spPr>
        <a:xfrm flipH="1">
          <a:off x="14102443" y="3624949"/>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62590</xdr:colOff>
      <xdr:row>15</xdr:row>
      <xdr:rowOff>103423</xdr:rowOff>
    </xdr:from>
    <xdr:to>
      <xdr:col>9</xdr:col>
      <xdr:colOff>253091</xdr:colOff>
      <xdr:row>15</xdr:row>
      <xdr:rowOff>103423</xdr:rowOff>
    </xdr:to>
    <xdr:cxnSp macro="">
      <xdr:nvCxnSpPr>
        <xdr:cNvPr id="24" name="Straight Arrow Connector 23">
          <a:extLst>
            <a:ext uri="{FF2B5EF4-FFF2-40B4-BE49-F238E27FC236}">
              <a16:creationId xmlns:a16="http://schemas.microsoft.com/office/drawing/2014/main" id="{F70B9426-924C-4C8E-B530-F5E7BA7BDED2}"/>
            </a:ext>
          </a:extLst>
        </xdr:cNvPr>
        <xdr:cNvCxnSpPr/>
      </xdr:nvCxnSpPr>
      <xdr:spPr>
        <a:xfrm flipH="1">
          <a:off x="14111965" y="3824977"/>
          <a:ext cx="19050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285749</xdr:colOff>
      <xdr:row>6</xdr:row>
      <xdr:rowOff>19050</xdr:rowOff>
    </xdr:from>
    <xdr:ext cx="7343775" cy="8690199"/>
    <xdr:sp macro="" textlink="">
      <xdr:nvSpPr>
        <xdr:cNvPr id="2" name="TextBox 1">
          <a:extLst>
            <a:ext uri="{FF2B5EF4-FFF2-40B4-BE49-F238E27FC236}">
              <a16:creationId xmlns:a16="http://schemas.microsoft.com/office/drawing/2014/main" id="{40344E26-9B6B-43B5-9DAA-BCC70DC4A6E0}"/>
            </a:ext>
          </a:extLst>
        </xdr:cNvPr>
        <xdr:cNvSpPr txBox="1"/>
      </xdr:nvSpPr>
      <xdr:spPr>
        <a:xfrm>
          <a:off x="285749" y="1133475"/>
          <a:ext cx="7343775" cy="8690199"/>
        </a:xfrm>
        <a:prstGeom prst="rect">
          <a:avLst/>
        </a:prstGeom>
        <a:solidFill>
          <a:srgbClr val="AAAAAA"/>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Arial" panose="020B0604020202020204" pitchFamily="34" charset="0"/>
              <a:ea typeface="+mn-ea"/>
              <a:cs typeface="Arial" panose="020B0604020202020204" pitchFamily="34" charset="0"/>
            </a:rPr>
            <a:t>TEXAS INSTRUMENTS TEXT FILE LICENSE</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Copyright (c) 2015 Texas Instruments Incorporated</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All rights reserved not granted herein.</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Limited License.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Texas Instruments Incorporated grants a world-wide, royalty-free, non-exclusive license under copyrights and patents it now or hereafter owns or controls to make, have made, use, import, offer to sell and sell ("Utilize") 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Redistributions must preserve existing copyright notices and reproduce this license (including the above copyright notice and the disclaimer and (if applicable) source code license limitations below) in the documentation and/or other materials provided with the distribution</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Redistribution and use in binary form, without modification, are permitted provided that the following conditions are met:</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a:t>
          </a:r>
          <a:r>
            <a:rPr lang="en-US" sz="1100" baseline="0">
              <a:solidFill>
                <a:schemeClr val="tx1"/>
              </a:solidFill>
              <a:effectLst/>
              <a:latin typeface="Arial" panose="020B0604020202020204" pitchFamily="34" charset="0"/>
              <a:ea typeface="+mn-ea"/>
              <a:cs typeface="Arial" panose="020B0604020202020204" pitchFamily="34" charset="0"/>
            </a:rPr>
            <a:t>  </a:t>
          </a:r>
          <a:r>
            <a:rPr lang="en-US" sz="1100">
              <a:solidFill>
                <a:schemeClr val="tx1"/>
              </a:solidFill>
              <a:effectLst/>
              <a:latin typeface="Arial" panose="020B0604020202020204" pitchFamily="34" charset="0"/>
              <a:ea typeface="+mn-ea"/>
              <a:cs typeface="Arial" panose="020B0604020202020204" pitchFamily="34" charset="0"/>
            </a:rPr>
            <a:t>No reverse engineering, decompilation, or disassembly of this software is permitted with respect to any software provided in binary form.</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Any redistribution and use are licensed by TI for use only with TI Devices.</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Nothing shall obligate TI to provide you with source code for the software licensed and provided to you in object code.</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If software source code is provided to you, modification and redistribution of the source code are permitted provided that the following conditions are met:</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Any redistribution and use of the source code, including any resulting derivative works, are licensed by TI for use only with TI Devices.</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Any redistribution and use of any object code compiled from the source code and any resulting derivative works, are licensed by TI for use only with TI Devices.</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Neither the name of Texas Instruments Incorporated nor the names of its suppliers may be used to endorse or promote products derived from this software without specific prior written permission.</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b="1">
              <a:solidFill>
                <a:schemeClr val="tx1"/>
              </a:solidFill>
              <a:effectLst/>
              <a:latin typeface="Arial" panose="020B0604020202020204" pitchFamily="34" charset="0"/>
              <a:ea typeface="+mn-ea"/>
              <a:cs typeface="Arial" panose="020B0604020202020204" pitchFamily="34" charset="0"/>
            </a:rPr>
            <a:t>DISCLAIMER.</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a:t>
          </a:r>
          <a:endParaRPr lang="en-US">
            <a:effectLst/>
            <a:latin typeface="Arial" panose="020B0604020202020204" pitchFamily="34" charset="0"/>
            <a:cs typeface="Arial" panose="020B0604020202020204" pitchFamily="34" charset="0"/>
          </a:endParaRPr>
        </a:p>
      </xdr:txBody>
    </xdr:sp>
    <xdr:clientData/>
  </xdr:oneCellAnchor>
  <xdr:oneCellAnchor>
    <xdr:from>
      <xdr:col>12</xdr:col>
      <xdr:colOff>95250</xdr:colOff>
      <xdr:row>6</xdr:row>
      <xdr:rowOff>66675</xdr:rowOff>
    </xdr:from>
    <xdr:ext cx="3962400" cy="2647950"/>
    <xdr:sp macro="" textlink="">
      <xdr:nvSpPr>
        <xdr:cNvPr id="3" name="TextBox 2">
          <a:extLst>
            <a:ext uri="{FF2B5EF4-FFF2-40B4-BE49-F238E27FC236}">
              <a16:creationId xmlns:a16="http://schemas.microsoft.com/office/drawing/2014/main" id="{1E3C4337-BCAC-472D-B707-BC3A46D97BD7}"/>
            </a:ext>
          </a:extLst>
        </xdr:cNvPr>
        <xdr:cNvSpPr txBox="1"/>
      </xdr:nvSpPr>
      <xdr:spPr>
        <a:xfrm>
          <a:off x="8086725" y="1600200"/>
          <a:ext cx="3962400" cy="2647950"/>
        </a:xfrm>
        <a:prstGeom prst="rect">
          <a:avLst/>
        </a:prstGeom>
        <a:solidFill>
          <a:srgbClr val="AAAAAA"/>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t>Information</a:t>
          </a:r>
          <a:r>
            <a:rPr lang="en-US" sz="1100" baseline="0"/>
            <a:t> : </a:t>
          </a:r>
        </a:p>
        <a:p>
          <a:endParaRPr lang="en-US" sz="1100" baseline="0"/>
        </a:p>
        <a:p>
          <a:r>
            <a:rPr lang="en-US" sz="1100" baseline="0"/>
            <a:t>This Sheet Contains the following information </a:t>
          </a:r>
        </a:p>
        <a:p>
          <a:endParaRPr lang="en-US" sz="1100" baseline="0"/>
        </a:p>
        <a:p>
          <a:r>
            <a:rPr lang="en-US" sz="1100" baseline="0"/>
            <a:t>- Current version of the tool </a:t>
          </a:r>
        </a:p>
        <a:p>
          <a:r>
            <a:rPr lang="en-US" sz="1100" baseline="0"/>
            <a:t>- Licence Information  -</a:t>
          </a:r>
          <a:r>
            <a:rPr lang="en-US" sz="1100" baseline="0">
              <a:solidFill>
                <a:srgbClr val="FF0000"/>
              </a:solidFill>
            </a:rPr>
            <a:t>TPSA Information</a:t>
          </a:r>
        </a:p>
        <a:p>
          <a:r>
            <a:rPr lang="en-US" sz="1100" baseline="0"/>
            <a:t>- Important Details </a:t>
          </a:r>
        </a:p>
        <a:p>
          <a:r>
            <a:rPr lang="en-US" sz="1100" baseline="0"/>
            <a:t>- Version History</a:t>
          </a:r>
        </a:p>
        <a:p>
          <a:endParaRPr lang="en-US" sz="1100" baseline="0"/>
        </a:p>
      </xdr:txBody>
    </xdr:sp>
    <xdr:clientData/>
  </xdr:oneCellAnchor>
  <xdr:twoCellAnchor editAs="oneCell">
    <xdr:from>
      <xdr:col>0</xdr:col>
      <xdr:colOff>0</xdr:colOff>
      <xdr:row>0</xdr:row>
      <xdr:rowOff>0</xdr:rowOff>
    </xdr:from>
    <xdr:to>
      <xdr:col>2</xdr:col>
      <xdr:colOff>619124</xdr:colOff>
      <xdr:row>2</xdr:row>
      <xdr:rowOff>109537</xdr:rowOff>
    </xdr:to>
    <xdr:pic>
      <xdr:nvPicPr>
        <xdr:cNvPr id="4" name="Picture 3" descr=" ">
          <a:hlinkClick xmlns:r="http://schemas.openxmlformats.org/officeDocument/2006/relationships" r:id="rId1"/>
          <a:extLst>
            <a:ext uri="{FF2B5EF4-FFF2-40B4-BE49-F238E27FC236}">
              <a16:creationId xmlns:a16="http://schemas.microsoft.com/office/drawing/2014/main" id="{568889CA-36AE-47ED-A97A-7651663EC89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514599" cy="49053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76199</xdr:colOff>
      <xdr:row>2</xdr:row>
      <xdr:rowOff>112712</xdr:rowOff>
    </xdr:to>
    <xdr:pic>
      <xdr:nvPicPr>
        <xdr:cNvPr id="3" name="Picture 2" descr=" ">
          <a:hlinkClick xmlns:r="http://schemas.openxmlformats.org/officeDocument/2006/relationships" r:id="rId1"/>
          <a:extLst>
            <a:ext uri="{FF2B5EF4-FFF2-40B4-BE49-F238E27FC236}">
              <a16:creationId xmlns:a16="http://schemas.microsoft.com/office/drawing/2014/main" id="{BD2215C3-A231-426E-BFE5-91EDEB3856DA}"/>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514599" cy="490537"/>
        </a:xfrm>
        <a:prstGeom prst="rect">
          <a:avLst/>
        </a:prstGeom>
        <a:noFill/>
        <a:ln>
          <a:noFill/>
        </a:ln>
      </xdr:spPr>
    </xdr:pic>
    <xdr:clientData/>
  </xdr:twoCellAnchor>
  <xdr:twoCellAnchor editAs="oneCell">
    <xdr:from>
      <xdr:col>1</xdr:col>
      <xdr:colOff>552450</xdr:colOff>
      <xdr:row>17</xdr:row>
      <xdr:rowOff>66675</xdr:rowOff>
    </xdr:from>
    <xdr:to>
      <xdr:col>10</xdr:col>
      <xdr:colOff>57847</xdr:colOff>
      <xdr:row>17</xdr:row>
      <xdr:rowOff>2035449</xdr:rowOff>
    </xdr:to>
    <xdr:pic>
      <xdr:nvPicPr>
        <xdr:cNvPr id="4" name="Picture 3">
          <a:extLst>
            <a:ext uri="{FF2B5EF4-FFF2-40B4-BE49-F238E27FC236}">
              <a16:creationId xmlns:a16="http://schemas.microsoft.com/office/drawing/2014/main" id="{EBA7C53A-FAC3-4841-89C8-1AF8FD4E8993}"/>
            </a:ext>
          </a:extLst>
        </xdr:cNvPr>
        <xdr:cNvPicPr>
          <a:picLocks noChangeAspect="1"/>
        </xdr:cNvPicPr>
      </xdr:nvPicPr>
      <xdr:blipFill>
        <a:blip xmlns:r="http://schemas.openxmlformats.org/officeDocument/2006/relationships" r:embed="rId3"/>
        <a:stretch>
          <a:fillRect/>
        </a:stretch>
      </xdr:blipFill>
      <xdr:spPr>
        <a:xfrm>
          <a:off x="1162050" y="3571875"/>
          <a:ext cx="4991797" cy="1962424"/>
        </a:xfrm>
        <a:prstGeom prst="rect">
          <a:avLst/>
        </a:prstGeom>
        <a:ln>
          <a:solidFill>
            <a:sysClr val="windowText" lastClr="000000"/>
          </a:solidFill>
        </a:ln>
      </xdr:spPr>
    </xdr:pic>
    <xdr:clientData/>
  </xdr:twoCellAnchor>
  <xdr:twoCellAnchor editAs="oneCell">
    <xdr:from>
      <xdr:col>3</xdr:col>
      <xdr:colOff>23057</xdr:colOff>
      <xdr:row>30</xdr:row>
      <xdr:rowOff>228599</xdr:rowOff>
    </xdr:from>
    <xdr:to>
      <xdr:col>9</xdr:col>
      <xdr:colOff>187991</xdr:colOff>
      <xdr:row>30</xdr:row>
      <xdr:rowOff>3693128</xdr:rowOff>
    </xdr:to>
    <xdr:pic>
      <xdr:nvPicPr>
        <xdr:cNvPr id="2" name="Picture 1">
          <a:extLst>
            <a:ext uri="{FF2B5EF4-FFF2-40B4-BE49-F238E27FC236}">
              <a16:creationId xmlns:a16="http://schemas.microsoft.com/office/drawing/2014/main" id="{B1EEC484-F334-4408-8096-333FA015D388}"/>
            </a:ext>
          </a:extLst>
        </xdr:cNvPr>
        <xdr:cNvPicPr>
          <a:picLocks noChangeAspect="1"/>
        </xdr:cNvPicPr>
      </xdr:nvPicPr>
      <xdr:blipFill>
        <a:blip xmlns:r="http://schemas.openxmlformats.org/officeDocument/2006/relationships" r:embed="rId4"/>
        <a:stretch>
          <a:fillRect/>
        </a:stretch>
      </xdr:blipFill>
      <xdr:spPr>
        <a:xfrm>
          <a:off x="1851857" y="8534399"/>
          <a:ext cx="3816184" cy="3458179"/>
        </a:xfrm>
        <a:prstGeom prst="rect">
          <a:avLst/>
        </a:prstGeom>
      </xdr:spPr>
    </xdr:pic>
    <xdr:clientData/>
  </xdr:twoCellAnchor>
  <xdr:twoCellAnchor editAs="oneCell">
    <xdr:from>
      <xdr:col>3</xdr:col>
      <xdr:colOff>147942</xdr:colOff>
      <xdr:row>34</xdr:row>
      <xdr:rowOff>104775</xdr:rowOff>
    </xdr:from>
    <xdr:to>
      <xdr:col>9</xdr:col>
      <xdr:colOff>553079</xdr:colOff>
      <xdr:row>34</xdr:row>
      <xdr:rowOff>3181827</xdr:rowOff>
    </xdr:to>
    <xdr:pic>
      <xdr:nvPicPr>
        <xdr:cNvPr id="6" name="Picture 5">
          <a:extLst>
            <a:ext uri="{FF2B5EF4-FFF2-40B4-BE49-F238E27FC236}">
              <a16:creationId xmlns:a16="http://schemas.microsoft.com/office/drawing/2014/main" id="{BDA51DE3-CF0D-42A8-B3BE-E0F667C21CC0}"/>
            </a:ext>
          </a:extLst>
        </xdr:cNvPr>
        <xdr:cNvPicPr>
          <a:picLocks noChangeAspect="1"/>
        </xdr:cNvPicPr>
      </xdr:nvPicPr>
      <xdr:blipFill>
        <a:blip xmlns:r="http://schemas.openxmlformats.org/officeDocument/2006/relationships" r:embed="rId5"/>
        <a:stretch>
          <a:fillRect/>
        </a:stretch>
      </xdr:blipFill>
      <xdr:spPr>
        <a:xfrm>
          <a:off x="1976742" y="12887325"/>
          <a:ext cx="4062737" cy="3077052"/>
        </a:xfrm>
        <a:prstGeom prst="rect">
          <a:avLst/>
        </a:prstGeom>
      </xdr:spPr>
    </xdr:pic>
    <xdr:clientData/>
  </xdr:twoCellAnchor>
  <xdr:twoCellAnchor editAs="oneCell">
    <xdr:from>
      <xdr:col>3</xdr:col>
      <xdr:colOff>146369</xdr:colOff>
      <xdr:row>38</xdr:row>
      <xdr:rowOff>104775</xdr:rowOff>
    </xdr:from>
    <xdr:to>
      <xdr:col>8</xdr:col>
      <xdr:colOff>533960</xdr:colOff>
      <xdr:row>61</xdr:row>
      <xdr:rowOff>111839</xdr:rowOff>
    </xdr:to>
    <xdr:pic>
      <xdr:nvPicPr>
        <xdr:cNvPr id="7" name="Picture 6">
          <a:extLst>
            <a:ext uri="{FF2B5EF4-FFF2-40B4-BE49-F238E27FC236}">
              <a16:creationId xmlns:a16="http://schemas.microsoft.com/office/drawing/2014/main" id="{C5D14353-2B95-47F8-A7B6-B6BE9A1036CD}"/>
            </a:ext>
          </a:extLst>
        </xdr:cNvPr>
        <xdr:cNvPicPr>
          <a:picLocks noChangeAspect="1"/>
        </xdr:cNvPicPr>
      </xdr:nvPicPr>
      <xdr:blipFill>
        <a:blip xmlns:r="http://schemas.openxmlformats.org/officeDocument/2006/relationships" r:embed="rId6"/>
        <a:stretch>
          <a:fillRect/>
        </a:stretch>
      </xdr:blipFill>
      <xdr:spPr>
        <a:xfrm>
          <a:off x="1975169" y="16887825"/>
          <a:ext cx="3435591" cy="438221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ti.com/legal/terms-conditions/copyright.htm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ti.com/sensors/magnetic-sensors/hall-effect-current/overview.html" TargetMode="External"/><Relationship Id="rId2" Type="http://schemas.openxmlformats.org/officeDocument/2006/relationships/hyperlink" Target="https://www.ti.com/amplifier-circuit/current-sense/products.html" TargetMode="External"/><Relationship Id="rId1" Type="http://schemas.openxmlformats.org/officeDocument/2006/relationships/hyperlink" Target="https://e2e.ti.com/support/sensors-group/sensors/f/sensors-forum" TargetMode="External"/><Relationship Id="rId6" Type="http://schemas.openxmlformats.org/officeDocument/2006/relationships/drawing" Target="../drawings/drawing4.xml"/><Relationship Id="rId5" Type="http://schemas.openxmlformats.org/officeDocument/2006/relationships/printerSettings" Target="../printerSettings/printerSettings2.bin"/><Relationship Id="rId4" Type="http://schemas.openxmlformats.org/officeDocument/2006/relationships/hyperlink" Target="https://www.ti.com/lit/ab/sboa340/sboa340.pdf?ts=17538071214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A5D5-770F-42E7-AAAC-42F4B2C324DE}">
  <sheetPr codeName="Sheet1"/>
  <dimension ref="A1:O19"/>
  <sheetViews>
    <sheetView showGridLines="0" zoomScale="80" zoomScaleNormal="80" workbookViewId="0">
      <selection activeCell="B32" sqref="B32"/>
    </sheetView>
  </sheetViews>
  <sheetFormatPr defaultRowHeight="15" x14ac:dyDescent="0.25"/>
  <cols>
    <col min="1" max="1" width="9.140625" style="30"/>
    <col min="2" max="2" width="32.140625" style="30" customWidth="1"/>
    <col min="3" max="3" width="6.7109375" style="30" customWidth="1"/>
    <col min="4" max="4" width="96.42578125" style="30" customWidth="1"/>
    <col min="5" max="5" width="27.85546875" style="30" customWidth="1"/>
    <col min="6" max="6" width="10.140625" style="30" customWidth="1"/>
    <col min="7" max="7" width="9.140625" style="30"/>
    <col min="8" max="8" width="42.85546875" style="30" customWidth="1"/>
    <col min="9" max="9" width="14.85546875" style="30" customWidth="1"/>
    <col min="10" max="10" width="4.85546875" style="30" customWidth="1"/>
    <col min="11" max="11" width="58.42578125" style="30" customWidth="1"/>
    <col min="12" max="16384" width="9.140625" style="30"/>
  </cols>
  <sheetData>
    <row r="1" spans="1:15" x14ac:dyDescent="0.25">
      <c r="A1" s="132" t="s">
        <v>478</v>
      </c>
      <c r="B1" s="133"/>
      <c r="C1" s="133"/>
      <c r="D1" s="133"/>
      <c r="E1" s="133"/>
      <c r="F1" s="133"/>
      <c r="G1" s="133"/>
      <c r="H1" s="133"/>
      <c r="I1" s="133"/>
      <c r="J1" s="133"/>
      <c r="K1" s="133"/>
      <c r="L1" s="133"/>
      <c r="M1" s="133"/>
      <c r="N1" s="133"/>
      <c r="O1" s="133"/>
    </row>
    <row r="2" spans="1:15" x14ac:dyDescent="0.25">
      <c r="A2" s="133"/>
      <c r="B2" s="133"/>
      <c r="C2" s="133"/>
      <c r="D2" s="133"/>
      <c r="E2" s="133"/>
      <c r="F2" s="133"/>
      <c r="G2" s="133"/>
      <c r="H2" s="133"/>
      <c r="I2" s="133"/>
      <c r="J2" s="133"/>
      <c r="K2" s="133"/>
      <c r="L2" s="133"/>
      <c r="M2" s="133"/>
      <c r="N2" s="133"/>
      <c r="O2" s="133"/>
    </row>
    <row r="3" spans="1:15" ht="45.75" customHeight="1" x14ac:dyDescent="0.25">
      <c r="A3" s="133"/>
      <c r="B3" s="133"/>
      <c r="C3" s="133"/>
      <c r="D3" s="133"/>
      <c r="E3" s="133"/>
      <c r="F3" s="133"/>
      <c r="G3" s="133"/>
      <c r="H3" s="133"/>
      <c r="I3" s="133"/>
      <c r="J3" s="133"/>
      <c r="K3" s="133"/>
      <c r="L3" s="133"/>
      <c r="M3" s="133"/>
      <c r="N3" s="133"/>
      <c r="O3" s="133"/>
    </row>
    <row r="4" spans="1:15" x14ac:dyDescent="0.25">
      <c r="A4" s="134"/>
      <c r="B4" s="134"/>
      <c r="C4" s="134"/>
      <c r="D4" s="134"/>
      <c r="E4" s="134"/>
      <c r="F4" s="134"/>
      <c r="G4" s="134"/>
      <c r="H4" s="134"/>
      <c r="I4" s="134"/>
      <c r="J4" s="134"/>
      <c r="K4" s="134"/>
      <c r="L4" s="134"/>
      <c r="M4" s="134"/>
      <c r="N4" s="134"/>
      <c r="O4" s="134"/>
    </row>
    <row r="7" spans="1:15" ht="15.75" x14ac:dyDescent="0.25">
      <c r="B7" s="77" t="s">
        <v>487</v>
      </c>
      <c r="C7" s="78"/>
      <c r="D7" s="77" t="s">
        <v>488</v>
      </c>
    </row>
    <row r="8" spans="1:15" ht="15.75" x14ac:dyDescent="0.25">
      <c r="B8" s="79"/>
      <c r="C8" s="78"/>
      <c r="D8" s="80"/>
    </row>
    <row r="9" spans="1:15" ht="15.75" x14ac:dyDescent="0.25">
      <c r="B9" s="79" t="s">
        <v>497</v>
      </c>
      <c r="C9" s="78"/>
      <c r="D9" s="80" t="s">
        <v>505</v>
      </c>
    </row>
    <row r="10" spans="1:15" ht="15.75" x14ac:dyDescent="0.25">
      <c r="B10" s="79"/>
      <c r="C10" s="78"/>
      <c r="D10" s="80" t="s">
        <v>489</v>
      </c>
    </row>
    <row r="11" spans="1:15" ht="15.75" x14ac:dyDescent="0.25">
      <c r="B11" s="79"/>
      <c r="C11" s="78"/>
      <c r="D11" s="80" t="s">
        <v>490</v>
      </c>
    </row>
    <row r="12" spans="1:15" ht="15.75" x14ac:dyDescent="0.25">
      <c r="B12" s="79"/>
      <c r="C12" s="78"/>
      <c r="D12" s="80"/>
    </row>
    <row r="13" spans="1:15" ht="15.75" x14ac:dyDescent="0.25">
      <c r="B13" s="79" t="s">
        <v>496</v>
      </c>
      <c r="C13" s="78"/>
      <c r="D13" s="80" t="s">
        <v>491</v>
      </c>
    </row>
    <row r="14" spans="1:15" ht="15.75" x14ac:dyDescent="0.25">
      <c r="B14" s="81"/>
      <c r="C14" s="78"/>
      <c r="D14" s="80" t="s">
        <v>506</v>
      </c>
    </row>
    <row r="15" spans="1:15" ht="15.75" x14ac:dyDescent="0.25">
      <c r="B15" s="79"/>
      <c r="C15" s="78"/>
      <c r="D15" s="80"/>
    </row>
    <row r="16" spans="1:15" ht="15.75" x14ac:dyDescent="0.25">
      <c r="B16" s="79" t="s">
        <v>492</v>
      </c>
      <c r="C16" s="78"/>
      <c r="D16" s="80" t="s">
        <v>493</v>
      </c>
    </row>
    <row r="17" spans="2:4" ht="15.75" x14ac:dyDescent="0.25">
      <c r="B17" s="79"/>
      <c r="C17" s="78"/>
      <c r="D17" s="80"/>
    </row>
    <row r="18" spans="2:4" ht="15.75" x14ac:dyDescent="0.25">
      <c r="B18" s="79" t="s">
        <v>494</v>
      </c>
      <c r="C18" s="78"/>
      <c r="D18" s="80" t="s">
        <v>495</v>
      </c>
    </row>
    <row r="19" spans="2:4" ht="15.75" x14ac:dyDescent="0.25">
      <c r="B19" s="79"/>
      <c r="C19" s="78"/>
      <c r="D19" s="80"/>
    </row>
  </sheetData>
  <sheetProtection algorithmName="SHA-512" hashValue="6dbVwMqgKCeeh5wnD0gwMrdLqWJVeRNesFnlg9B1fDU2ltjFe7SrTfFwnIba07Ofrfqd8SMT+gXVjqBjKfMDQg==" saltValue="wglWsDWL9qTjhzeWg9pKQw==" spinCount="100000" sheet="1" objects="1" scenarios="1" selectLockedCells="1"/>
  <mergeCells count="2">
    <mergeCell ref="A1:O3"/>
    <mergeCell ref="A4:O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F23F8-E9F4-46B5-BC7C-43C90F129F62}">
  <sheetPr codeName="Sheet2"/>
  <dimension ref="A1:BW502"/>
  <sheetViews>
    <sheetView showGridLines="0" tabSelected="1" topLeftCell="A3" zoomScale="80" zoomScaleNormal="80" workbookViewId="0">
      <selection activeCell="D13" sqref="D13"/>
    </sheetView>
  </sheetViews>
  <sheetFormatPr defaultRowHeight="15" x14ac:dyDescent="0.25"/>
  <cols>
    <col min="2" max="2" width="40.5703125" customWidth="1"/>
    <col min="3" max="3" width="26.7109375" customWidth="1"/>
    <col min="4" max="4" width="29.28515625" customWidth="1"/>
    <col min="5" max="5" width="27.85546875" customWidth="1"/>
    <col min="6" max="6" width="10.140625" customWidth="1"/>
    <col min="8" max="8" width="42.85546875" customWidth="1"/>
    <col min="9" max="9" width="14.85546875" customWidth="1"/>
    <col min="10" max="10" width="4.85546875" customWidth="1"/>
    <col min="11" max="11" width="58.42578125" customWidth="1"/>
    <col min="16" max="16" width="9.140625" customWidth="1"/>
    <col min="17" max="17" width="14.85546875" style="34" customWidth="1"/>
    <col min="18" max="19" width="15.42578125" style="34" customWidth="1"/>
    <col min="20" max="28" width="9.140625" customWidth="1"/>
    <col min="29" max="29" width="13" customWidth="1"/>
    <col min="31" max="31" width="9.140625" style="119"/>
    <col min="33" max="33" width="13.140625" customWidth="1"/>
    <col min="34" max="34" width="12.5703125" customWidth="1"/>
    <col min="44" max="44" width="9.5703125" customWidth="1"/>
    <col min="45" max="46" width="9.140625" style="119"/>
    <col min="48" max="49" width="10" customWidth="1"/>
    <col min="59" max="59" width="10.28515625" customWidth="1"/>
    <col min="61" max="61" width="9.140625" style="119"/>
    <col min="64" max="64" width="10.28515625" customWidth="1"/>
  </cols>
  <sheetData>
    <row r="1" spans="1:75" ht="36.75" customHeight="1" x14ac:dyDescent="0.25">
      <c r="A1" s="144" t="s">
        <v>478</v>
      </c>
      <c r="B1" s="145"/>
      <c r="C1" s="145"/>
      <c r="D1" s="145"/>
      <c r="E1" s="145"/>
      <c r="F1" s="145"/>
      <c r="G1" s="145"/>
      <c r="H1" s="145"/>
      <c r="I1" s="145"/>
      <c r="J1" s="145"/>
      <c r="K1" s="145"/>
      <c r="L1" s="145"/>
      <c r="M1" s="145"/>
      <c r="N1" s="145"/>
      <c r="O1" s="145"/>
      <c r="P1" t="s">
        <v>476</v>
      </c>
      <c r="R1" s="34" t="s">
        <v>480</v>
      </c>
      <c r="S1" t="str">
        <f>IF(ISNUMBER(FIND("±",$C$13,1)),RIGHT($C$13,LEN($C$13)-1),RIGHT($C$13,LEN($C$13)-(FIND("o",$C$13,1)+1)))</f>
        <v>46.9</v>
      </c>
      <c r="V1" t="s">
        <v>481</v>
      </c>
      <c r="W1">
        <f>S1/500</f>
        <v>9.3799999999999994E-2</v>
      </c>
      <c r="AE1" s="119" t="s">
        <v>558</v>
      </c>
      <c r="AF1" s="34"/>
      <c r="AG1" s="34" t="s">
        <v>480</v>
      </c>
      <c r="AH1" t="str">
        <f>IF(ISNUMBER(FIND("±",$C$13,1)),RIGHT($C$13,LEN($C$13)-1),RIGHT($C$13,LEN($C$13)-(FIND("o",$C$13,1)+1)))</f>
        <v>46.9</v>
      </c>
      <c r="AK1" t="s">
        <v>481</v>
      </c>
      <c r="AL1">
        <f>(AH1-AE21)/193</f>
        <v>0.23777202072538861</v>
      </c>
      <c r="AT1" s="119" t="s">
        <v>559</v>
      </c>
      <c r="AU1" s="34"/>
      <c r="AV1" s="34" t="s">
        <v>480</v>
      </c>
      <c r="AW1" t="str">
        <f>IF(ISNUMBER(FIND("±",$D$13,1)),RIGHT($D$13,LEN($D$13)-1),RIGHT($D$13,LEN($D$13)-(FIND("o",$D$13,1)+1)))</f>
        <v>46</v>
      </c>
      <c r="AZ1" t="s">
        <v>481</v>
      </c>
      <c r="BA1">
        <f>(AW1-AT21)/193</f>
        <v>0.23310880829015546</v>
      </c>
      <c r="BI1" s="119" t="s">
        <v>560</v>
      </c>
      <c r="BJ1" s="34"/>
      <c r="BK1" s="34" t="s">
        <v>480</v>
      </c>
      <c r="BL1" t="str">
        <f>IF(ISNUMBER(FIND("±",$E$13,1)),RIGHT($E$13,LEN($E$13)-1),RIGHT($E$13,LEN($E$13)-(FIND("o",$E$13,1)+1)))</f>
        <v>11.5</v>
      </c>
      <c r="BO1" t="s">
        <v>481</v>
      </c>
      <c r="BP1">
        <f>(BL1-BI21)/193</f>
        <v>5.4352331606217615E-2</v>
      </c>
    </row>
    <row r="2" spans="1:75" ht="17.25" customHeight="1" x14ac:dyDescent="0.25">
      <c r="A2" s="145"/>
      <c r="B2" s="145"/>
      <c r="C2" s="145"/>
      <c r="D2" s="145"/>
      <c r="E2" s="145"/>
      <c r="F2" s="145"/>
      <c r="G2" s="145"/>
      <c r="H2" s="145"/>
      <c r="I2" s="145"/>
      <c r="J2" s="145"/>
      <c r="K2" s="145"/>
      <c r="L2" s="145"/>
      <c r="M2" s="145"/>
      <c r="N2" s="145"/>
      <c r="O2" s="145"/>
      <c r="P2" s="30" t="s">
        <v>452</v>
      </c>
      <c r="Q2" s="31" t="s">
        <v>525</v>
      </c>
      <c r="R2" s="31" t="s">
        <v>526</v>
      </c>
      <c r="S2" s="31" t="s">
        <v>524</v>
      </c>
      <c r="T2" s="30" t="s">
        <v>1</v>
      </c>
      <c r="U2" s="30" t="s">
        <v>3</v>
      </c>
      <c r="V2" s="30" t="s">
        <v>4</v>
      </c>
      <c r="W2" s="30" t="s">
        <v>527</v>
      </c>
      <c r="X2" s="30" t="s">
        <v>528</v>
      </c>
      <c r="Y2" s="102" t="s">
        <v>532</v>
      </c>
      <c r="Z2" s="30" t="s">
        <v>468</v>
      </c>
      <c r="AA2" s="30" t="s">
        <v>470</v>
      </c>
      <c r="AB2" s="30" t="s">
        <v>529</v>
      </c>
      <c r="AC2" s="30" t="s">
        <v>530</v>
      </c>
      <c r="AD2" s="102" t="s">
        <v>531</v>
      </c>
      <c r="AE2" s="102" t="s">
        <v>452</v>
      </c>
      <c r="AF2" s="31" t="s">
        <v>525</v>
      </c>
      <c r="AG2" s="31" t="s">
        <v>526</v>
      </c>
      <c r="AH2" s="31" t="s">
        <v>524</v>
      </c>
      <c r="AI2" s="30" t="s">
        <v>1</v>
      </c>
      <c r="AJ2" s="30" t="s">
        <v>3</v>
      </c>
      <c r="AK2" s="30" t="s">
        <v>4</v>
      </c>
      <c r="AL2" s="30" t="s">
        <v>527</v>
      </c>
      <c r="AM2" s="30" t="s">
        <v>528</v>
      </c>
      <c r="AN2" s="102" t="s">
        <v>532</v>
      </c>
      <c r="AO2" s="30" t="s">
        <v>468</v>
      </c>
      <c r="AP2" s="30" t="s">
        <v>470</v>
      </c>
      <c r="AQ2" s="30" t="s">
        <v>529</v>
      </c>
      <c r="AR2" s="30" t="s">
        <v>530</v>
      </c>
      <c r="AS2" s="102" t="s">
        <v>531</v>
      </c>
      <c r="AT2" s="102" t="s">
        <v>452</v>
      </c>
      <c r="AU2" s="31" t="s">
        <v>525</v>
      </c>
      <c r="AV2" s="31" t="s">
        <v>526</v>
      </c>
      <c r="AW2" s="31" t="s">
        <v>524</v>
      </c>
      <c r="AX2" s="30" t="s">
        <v>1</v>
      </c>
      <c r="AY2" s="30" t="s">
        <v>3</v>
      </c>
      <c r="AZ2" s="30" t="s">
        <v>4</v>
      </c>
      <c r="BA2" s="30" t="s">
        <v>527</v>
      </c>
      <c r="BB2" s="30" t="s">
        <v>528</v>
      </c>
      <c r="BC2" s="102" t="s">
        <v>532</v>
      </c>
      <c r="BD2" s="30" t="s">
        <v>468</v>
      </c>
      <c r="BE2" s="30" t="s">
        <v>470</v>
      </c>
      <c r="BF2" s="30" t="s">
        <v>529</v>
      </c>
      <c r="BG2" s="30" t="s">
        <v>530</v>
      </c>
      <c r="BH2" s="102" t="s">
        <v>531</v>
      </c>
      <c r="BI2" s="102" t="s">
        <v>452</v>
      </c>
      <c r="BJ2" s="31" t="s">
        <v>525</v>
      </c>
      <c r="BK2" s="31" t="s">
        <v>526</v>
      </c>
      <c r="BL2" s="31" t="s">
        <v>524</v>
      </c>
      <c r="BM2" s="30" t="s">
        <v>1</v>
      </c>
      <c r="BN2" s="30" t="s">
        <v>3</v>
      </c>
      <c r="BO2" s="30" t="s">
        <v>4</v>
      </c>
      <c r="BP2" s="30" t="s">
        <v>527</v>
      </c>
      <c r="BQ2" s="30" t="s">
        <v>528</v>
      </c>
      <c r="BR2" s="102" t="s">
        <v>532</v>
      </c>
      <c r="BS2" s="30" t="s">
        <v>468</v>
      </c>
      <c r="BT2" s="30" t="s">
        <v>470</v>
      </c>
      <c r="BU2" s="30" t="s">
        <v>529</v>
      </c>
      <c r="BV2" s="30" t="s">
        <v>530</v>
      </c>
      <c r="BW2" s="102" t="s">
        <v>531</v>
      </c>
    </row>
    <row r="3" spans="1:75" ht="36" customHeight="1" x14ac:dyDescent="0.25">
      <c r="A3" s="145"/>
      <c r="B3" s="145"/>
      <c r="C3" s="145"/>
      <c r="D3" s="145"/>
      <c r="E3" s="145"/>
      <c r="F3" s="145"/>
      <c r="G3" s="145"/>
      <c r="H3" s="145"/>
      <c r="I3" s="145"/>
      <c r="J3" s="145"/>
      <c r="K3" s="145"/>
      <c r="L3" s="145"/>
      <c r="M3" s="145"/>
      <c r="N3" s="145"/>
      <c r="O3" s="145"/>
      <c r="P3" s="30">
        <f>$W$1</f>
        <v>9.3799999999999994E-2</v>
      </c>
      <c r="Q3" s="31">
        <f t="shared" ref="Q3:Q66" si="0">IF($I$13="no",IF($I$15="no",(Voe_25C_mV+Voe_drift_uV_C*10^(-3)*(0))/(Sensitivity_mV_A*P3),(Voe_drift_uV_C*10^(-3)*0)/(Sensitivity_mV_A*P3)),0)</f>
        <v>0.32306002455256189</v>
      </c>
      <c r="R3" s="31">
        <f t="shared" ref="R3:R66" si="1">IF($I$13="no",IF($I$15="no",(Voe_25C_mV+Voe_drift_uV_C*10^(-3)*(Max_Temp_Delta))/(Sensitivity_mV_A*P3),(Voe_drift_uV_C*10^(-3)*Max_Temp_Delta)/(Sensitivity_mV_A*P3)),0)</f>
        <v>1.6153001227628094</v>
      </c>
      <c r="S3" s="31">
        <f t="shared" ref="S3:S66" si="2">IF($I$13="no",IF($I$15="no",(Voe_25C_mV+Voe_drift_uV_C*10^(-3)*(Max_Temp_Delta))/(Sensitivity_mV_A*P3)+Lifetime_Offset_Error__mA*10^(-3)/P3,(Voe_drift_uV_C*10^(-3)*Max_Temp_Delta)/(Sensitivity_mV_A*P3)+Lifetime_Offset_Error__mA*10^(-3)/P3),Lifetime_Offset_Error__mA*10^(-3)/P3)</f>
        <v>1.7858758157265622</v>
      </c>
      <c r="T3" s="31">
        <f t="shared" ref="T3:T66" si="3">IF(OR($I$13="yes",$I$15="yes"),0,((PSRR__mA_V/1000*ABS(Vs_1-Dataheet_Vs))/P3))</f>
        <v>0.8155650319829425</v>
      </c>
      <c r="U3" s="31">
        <f t="shared" ref="U3:U66" si="4">IF(OR($I$13="yes",$I$15="yes"),0,(CMRR_uA_V*10^(-6)*Max_VCM/P3))</f>
        <v>3.1982942430703626E-2</v>
      </c>
      <c r="V3" s="31">
        <f t="shared" ref="V3:V66" si="5">IF($C$46="yes",ABS(BEXT__uT/G)/P3*10^(-3),(BEXT__uT*CMFR_mA_mT)/P3*10^(-6))</f>
        <v>2.1321961620469083E-2</v>
      </c>
      <c r="W3" s="31">
        <f t="shared" ref="W3:W66" si="6">IF($I$14="no",IF($I$16="no",Sensitivity_Error_25C+(Sensitivity_Drift_ppm_c*(0)*10^(-6)),Sensitivity_Drift_ppm_c*(0)*10^(-6)),0)</f>
        <v>4.0000000000000001E-3</v>
      </c>
      <c r="X3" s="31">
        <f t="shared" ref="X3:X66" si="7">IF($I$14="no",IF($I$16="no",Sensitivity_Error_25C+(Sensitivity_Drift_ppm_c*(Max_Temp_Delta)*10^(-6)),Sensitivity_Drift_ppm_c*(Max_Temp_Delta)*10^(-6)),0)</f>
        <v>8.9999999999999993E-3</v>
      </c>
      <c r="Y3" s="31">
        <f t="shared" ref="Y3:Y66" si="8">IF($I$14="no",IF($I$16="no",Sensitivity_Error_25C+(Sensitivity_Drift_ppm_c*(Max_Temp_Delta)*10^(-6))+Sensitivity_Lifetime_Error_max,Sensitivity_Drift_ppm_c*(Max_Temp_Delta)*10^(-6)+Sensitivity_Lifetime_Error_max),Sensitivity_Lifetime_Error_max)</f>
        <v>1.3999999999999999E-2</v>
      </c>
      <c r="Z3" s="31">
        <f t="shared" ref="Z3:Z66" si="9">$C$38</f>
        <v>1E-3</v>
      </c>
      <c r="AA3" s="31">
        <f t="shared" ref="AA3:AA66" si="10">IF(ISNUMBER(SEARCH("TMCS1100",$C$9)),ABS((RVRR__mV_V*(Vref-Vs_1/2)/Sensitivity_mV_A))/P3,0)</f>
        <v>0</v>
      </c>
      <c r="AB3" s="31">
        <f>SQRT((Q3+T3+U3)^2+AA3^2+V3^2+W3^2+Z3^2)</f>
        <v>1.1708094265468718</v>
      </c>
      <c r="AC3" s="31">
        <f t="shared" ref="AC3:AC66" si="11">SQRT((R3+T3+U3)^2+AA3^2+V3^2+X3^2+Z3^2)</f>
        <v>2.4629570389702362</v>
      </c>
      <c r="AD3" s="103">
        <f>SQRT((S3+T3+U3)^2+AA3^2+V3^2+Y3^2+Z3^2)</f>
        <v>2.6335475094487593</v>
      </c>
      <c r="AE3" s="102">
        <v>0.01</v>
      </c>
      <c r="AF3" s="31">
        <f t="shared" ref="AF3:AF66" si="12">IF($I$13="no",IF($I$15="no",(Voe_25C_mV+Voe_drift_uV_C*10^(-3)*(0))/(Sensitivity_mV_A*AE3),(Voe_drift_uV_C*10^(-3)*0)/(Sensitivity_mV_A*AE3)),0)</f>
        <v>3.0303030303030303</v>
      </c>
      <c r="AG3" s="31">
        <f t="shared" ref="AG3:AG66" si="13">IF($I$13="no",IF($I$15="no",(Voe_25C_mV+Voe_drift_uV_C*10^(-3)*(Max_Temp_Delta))/(Sensitivity_mV_A*AE3),(Voe_drift_uV_C*10^(-3)*Max_Temp_Delta)/(Sensitivity_mV_A*AE3)),0)</f>
        <v>15.15151515151515</v>
      </c>
      <c r="AH3" s="31">
        <f t="shared" ref="AH3:AH66" si="14">IF($I$13="no",IF($I$15="no",(Voe_25C_mV+Voe_drift_uV_C*10^(-3)*(Max_Temp_Delta))/(Sensitivity_mV_A*AE3)+Lifetime_Offset_Error__mA*10^(-3)/AE3,(Voe_drift_uV_C*10^(-3)*Max_Temp_Delta)/(Sensitivity_mV_A*AE3)+Lifetime_Offset_Error__mA*10^(-3)/AE3),Lifetime_Offset_Error__mA*10^(-3)/AE3)</f>
        <v>16.75151515151515</v>
      </c>
      <c r="AI3" s="31">
        <f t="shared" ref="AI3:AI66" si="15">IF(OR($I$13="yes",$I$15="yes"),0,((PSRR__mA_V/1000*ABS(Vs_1-Dataheet_Vs))/AE3))</f>
        <v>7.6499999999999995</v>
      </c>
      <c r="AJ3" s="31">
        <f t="shared" ref="AJ3:AJ66" si="16">IF(OR($I$13="yes",$I$15="yes"),0,(CMRR_uA_V*10^(-6)*Max_VCM/AE3))</f>
        <v>0.29999999999999993</v>
      </c>
      <c r="AK3" s="31">
        <f t="shared" ref="AK3:AK66" si="17">IF($C$46="yes",ABS(BEXT__uT/G)/AE3*10^(-3),(BEXT__uT*CMFR_mA_mT)/AE3*10^(-6))</f>
        <v>0.19999999999999998</v>
      </c>
      <c r="AL3" s="31">
        <f t="shared" ref="AL3:AL66" si="18">IF($I$14="no",IF($I$16="no",Sensitivity_Error_25C+(Sensitivity_Drift_ppm_c*(0)*10^(-6)),Sensitivity_Drift_ppm_c*(0)*10^(-6)),0)</f>
        <v>4.0000000000000001E-3</v>
      </c>
      <c r="AM3" s="31">
        <f t="shared" ref="AM3:AM66" si="19">IF($I$14="no",IF($I$16="no",Sensitivity_Error_25C+(Sensitivity_Drift_ppm_c*(Max_Temp_Delta)*10^(-6)),Sensitivity_Drift_ppm_c*(Max_Temp_Delta)*10^(-6)),0)</f>
        <v>8.9999999999999993E-3</v>
      </c>
      <c r="AN3" s="31">
        <f t="shared" ref="AN3:AN66" si="20">IF($I$14="no",IF($I$16="no",Sensitivity_Error_25C+(Sensitivity_Drift_ppm_c*(Max_Temp_Delta)*10^(-6))+Sensitivity_Lifetime_Error_max,Sensitivity_Drift_ppm_c*(Max_Temp_Delta)*10^(-6)+Sensitivity_Lifetime_Error_max),Sensitivity_Lifetime_Error_max)</f>
        <v>1.3999999999999999E-2</v>
      </c>
      <c r="AO3" s="31">
        <f t="shared" ref="AO3:AO66" si="21">$C$38</f>
        <v>1E-3</v>
      </c>
      <c r="AP3" s="31">
        <f t="shared" ref="AP3:AP66" si="22">IF(ISNUMBER(SEARCH("TMCS1100",$C$9)),ABS((RVRR__mV_V*(Vref-Vs_1/2)/Sensitivity_mV_A))/AE3,0)</f>
        <v>0</v>
      </c>
      <c r="AQ3" s="31">
        <f>SQRT((AF3+AI3+AJ3)^2+AP3^2+AK3^2+AL3^2+AO3^2)</f>
        <v>10.982125096595919</v>
      </c>
      <c r="AR3" s="31">
        <f t="shared" ref="AR3:AR66" si="23">SQRT((AG3+AI3+AJ3)^2+AP3^2+AK3^2+AM3^2+AO3^2)</f>
        <v>23.102382654083193</v>
      </c>
      <c r="AS3" s="122">
        <f>SQRT((AH3+AI3+AJ3)^2+AP3^2+AK3^2+AN3^2+AO3^2)</f>
        <v>24.702328792657028</v>
      </c>
      <c r="AT3" s="102">
        <v>0.01</v>
      </c>
      <c r="AU3" s="31">
        <f t="shared" ref="AU3:AU66" si="24">IF($I$13="no",IF($I$15="no",(Voe_25C_mV_2+Voe_drift_2*10^(-3)*(0))/(Sensitivity_mV_A_2*AT3),(Voe_drift_2*10^(-3)*0)/(Sensitivity_mV_A_2*AT3)),0)</f>
        <v>6</v>
      </c>
      <c r="AV3" s="31">
        <f t="shared" ref="AV3:AV66" si="25">IF($I$13="no",IF($I$15="no",(Voe_25C_mV_2+Voe_drift_2*10^(-3)*(Max_Temp_Delta))/(Sensitivity_mV_A_2*AT3),(Voe_drift_2*10^(-3)*Max_Temp_Delta)/(Sensitivity_mV_A_2*AT3)),0)</f>
        <v>8.4</v>
      </c>
      <c r="AW3" s="31">
        <f t="shared" ref="AW3:AW66" si="26">IF($I$13="no",IF($I$15="no",(Voe_25C_mV_2+Voe_drift_2*10^(-3)*(Max_Temp_Delta))/(Sensitivity_mV_A_2*AT3)+Lifetime_offset_error_2*10^(-3)/AT3,(Voe_drift_2*10^(-3)*Max_Temp_Delta)/(Sensitivity_mV_A_2*AT3)+Lifetime_offset_error_2*10^(-3)/AT3),Lifetime_offset_error_2*10^(-3)/AT3)</f>
        <v>10.9</v>
      </c>
      <c r="AX3" s="31">
        <f t="shared" ref="AX3:AX66" si="27">IF(OR($I$13="yes",$I$15="yes"),0,((PSRR_2/1000*ABS(Vs_2-Datasheet_Vs_2))/AT3))</f>
        <v>6.8000000000000007</v>
      </c>
      <c r="AY3" s="31">
        <f t="shared" ref="AY3:AY66" si="28">IF(OR($I$13="yes",$I$15="yes"),0,(CMRR_2*10^(-6)*Max_VCM/AT3))</f>
        <v>0.29999999999999993</v>
      </c>
      <c r="AZ3" s="31">
        <f t="shared" ref="AZ3:AZ66" si="29">IF($D$46="yes",ABS(BEXT__uT/G_2)/AT3*10^(-3),(BEXT__uT*CMFR_2)/AT3*10^(-6))</f>
        <v>18.18181818181818</v>
      </c>
      <c r="BA3" s="31">
        <f t="shared" ref="BA3:BA66" si="30">IF($I$14="no",IF($I$16="no",Sensitivity_Error_25C_2+(Sensitivity_Drift_2*(0)*10^(-6)),Sensitivity_Drift_2*(0)*10^(-6)),0)</f>
        <v>7.0000000000000001E-3</v>
      </c>
      <c r="BB3" s="31">
        <f t="shared" ref="BB3:BB66" si="31">IF($I$14="no",IF($I$16="no",Sensitivity_Error_25C_2+(Sensitivity_Drift_2*(Max_Temp_Delta)*10^(-6)),Sensitivity_Drift_2*(Max_Temp_Delta)*10^(-6)),0)</f>
        <v>1.15E-2</v>
      </c>
      <c r="BC3" s="31">
        <f t="shared" ref="BC3:BC66" si="32">IF($I$14="no",IF($I$16="no",Sensitivity_Error_25C_2+(Sensitivity_Drift_2*(Max_Temp_Delta)*10^(-6))+Sensitivity_lifetime_2,Sensitivity_Drift_2*(Max_Temp_Delta)*10^(-6)+Sensitivity_lifetime_2),Sensitivity_lifetime_2)</f>
        <v>1.47E-2</v>
      </c>
      <c r="BD3" s="31">
        <f>$D$38</f>
        <v>5.0000000000000001E-4</v>
      </c>
      <c r="BE3" s="31">
        <f t="shared" ref="BE3:BE66" si="33">IF(ISNUMBER(SEARCH("TMCS1100",$D$9)),ABS((RVRR_2*(Vref_2-Vs_2/2)/Sensitivity_mV_A_2))/AT3,0)</f>
        <v>5.9500000000000011</v>
      </c>
      <c r="BF3" s="31">
        <f>SQRT((AU3+AX3+AY3)^2+BE3^2+AZ3^2+BA3^2+BD3^2)</f>
        <v>23.186010041546478</v>
      </c>
      <c r="BG3" s="31">
        <f>SQRT((AV3+AX3+AY3)^2+BE3^2+AZ3^2+BB3^2+BD3^2)</f>
        <v>24.621761612376442</v>
      </c>
      <c r="BH3" s="103">
        <f>SQRT((AW3+AX3+AY3)^2+BE3^2+AZ3^2+BC3^2+BD3^2)</f>
        <v>26.267493765806709</v>
      </c>
      <c r="BI3" s="102">
        <v>0.01</v>
      </c>
      <c r="BJ3" s="31">
        <f t="shared" ref="BJ3:BJ66" si="34">IF($I$13="no",IF($I$15="no",(Voe_25C_mV_3+Voe_drift_3*10^(-3)*(0))/(Sensitivity_mV_A_3*BI3),(Voe_drift_3*10^(-3)*0)/(Sensitivity_mV_A_3*BI3)),0)</f>
        <v>6</v>
      </c>
      <c r="BK3" s="31">
        <f t="shared" ref="BK3:BK66" si="35">IF($I$13="no",IF($I$15="no",(Voe_25C_mV_3+Voe_drift_3*10^(-3)*(Max_Temp_Delta))/(Sensitivity_mV_A_3*BI3),(Voe_drift_3*10^(-3)*Max_Temp_Delta)/(Sensitivity_mV_A_3*BI3)),0)</f>
        <v>10</v>
      </c>
      <c r="BL3" s="31">
        <f t="shared" ref="BL3:BL66" si="36">IF($I$13="no",IF($I$15="no",(Voe_25C_mV_3+Voe_drift_3*10^(-3)*(Max_Temp_Delta))/(Sensitivity_mV_A_3*BI3)+Lifetime_offset_error_3*10^(-3)/BI3,(Voe_drift_3*10^(-3)*Max_Temp_Delta)/(Sensitivity_mV_A_3*BI3)+Lifetime_offset_error_3*10^(-3)/BI3),Lifetime_offset_error_3*10^(-3)/BI3)</f>
        <v>12.5</v>
      </c>
      <c r="BM3" s="31">
        <f t="shared" ref="BM3:BM66" si="37">IF(OR($I$13="yes",$I$15="yes"),0,((PSRR_3/1000*ABS(Vs_3-Datasheet_Vs_3))/BI3))</f>
        <v>0</v>
      </c>
      <c r="BN3" s="31">
        <f t="shared" ref="BN3:BN66" si="38">IF(OR($I$13="yes",$I$15="yes"),0,(CMRR_3*10^(-6)*Max_VCM/BI3))</f>
        <v>0.29999999999999993</v>
      </c>
      <c r="BO3" s="31">
        <f t="shared" ref="BO3:BO66" si="39">IF($E$46="yes",ABS(BEXT__uT/G_3)/BI3*10^(-3),(BEXT__uT*CMFR_3)/BI3*10^(-6))</f>
        <v>18.18181818181818</v>
      </c>
      <c r="BP3" s="31">
        <f t="shared" ref="BP3:BP66" si="40">IF($I$14="no",IF($I$16="no",Sensitivity_Error_25C_3+(Sensitivity_Drift_3*(0)*10^(-6)),Sensitivity_Drift_3*(0)*10^(-6)),0)</f>
        <v>1.2E-2</v>
      </c>
      <c r="BQ3" s="31">
        <f t="shared" ref="BQ3:BQ66" si="41">IF($I$14="no",IF($I$16="no",Sensitivity_Error_25C_3+(Sensitivity_Drift_3*(Max_Temp_Delta)*10^(-6)),Sensitivity_Drift_3*(Max_Temp_Delta)*10^(-6)),0)</f>
        <v>2.2499999999999999E-2</v>
      </c>
      <c r="BR3" s="31">
        <f t="shared" ref="BR3:BR66" si="42">IF($I$14="no",IF($I$16="no",Sensitivity_Error_25C_3+(Sensitivity_Drift_3*(Max_Temp_Delta)*10^(-6))+Sensitivity_lifetime_3,Sensitivity_Drift_3*(Max_Temp_Delta)*10^(-6)+Sensitivity_lifetime_3),Sensitivity_lifetime_3)</f>
        <v>2.8499999999999998E-2</v>
      </c>
      <c r="BS3" s="31">
        <f>$E$38</f>
        <v>5.0000000000000001E-3</v>
      </c>
      <c r="BT3" s="31">
        <f t="shared" ref="BT3:BT66" si="43">IF(ISNUMBER(SEARCH("TMCS1100",$E$9)),ABS((RVRR_3*(Vref_3-Vs_3/2)/Sensitivity_mV_A_3))/BI3,0)</f>
        <v>0</v>
      </c>
      <c r="BU3" s="31">
        <f>SQRT((BJ3+BM3+BN3)^2+BT3^2+BO3^2+BP3^2+BS3^2)</f>
        <v>19.242366834583891</v>
      </c>
      <c r="BV3" s="31">
        <f>SQRT((BK3+BM3+BN3)^2+BT3^2+BO3^2+BQ3^2+BS3^2)</f>
        <v>20.896627566348933</v>
      </c>
      <c r="BW3" s="103">
        <f>SQRT((BL3+BM3+BN3)^2+BT3^2+BO3^2+BR3^2+BS3^2)</f>
        <v>22.23554248599962</v>
      </c>
    </row>
    <row r="4" spans="1:75" ht="15" customHeight="1" x14ac:dyDescent="0.25">
      <c r="A4" s="151"/>
      <c r="B4" s="151"/>
      <c r="C4" s="151"/>
      <c r="D4" s="151"/>
      <c r="E4" s="151"/>
      <c r="F4" s="151"/>
      <c r="G4" s="151"/>
      <c r="H4" s="151"/>
      <c r="I4" s="151"/>
      <c r="J4" s="151"/>
      <c r="K4" s="151"/>
      <c r="L4" s="151"/>
      <c r="M4" s="151"/>
      <c r="N4" s="151"/>
      <c r="O4" s="152"/>
      <c r="P4" s="36">
        <f t="shared" ref="P4:P67" si="44">P3+$W$1</f>
        <v>0.18759999999999999</v>
      </c>
      <c r="Q4" s="31">
        <f t="shared" si="0"/>
        <v>0.16153001227628094</v>
      </c>
      <c r="R4" s="31">
        <f t="shared" si="1"/>
        <v>0.80765006138140472</v>
      </c>
      <c r="S4" s="31">
        <f t="shared" si="2"/>
        <v>0.89293790786328109</v>
      </c>
      <c r="T4" s="31">
        <f t="shared" si="3"/>
        <v>0.40778251599147125</v>
      </c>
      <c r="U4" s="31">
        <f t="shared" si="4"/>
        <v>1.5991471215351813E-2</v>
      </c>
      <c r="V4" s="31">
        <f t="shared" si="5"/>
        <v>1.0660980810234541E-2</v>
      </c>
      <c r="W4" s="31">
        <f t="shared" si="6"/>
        <v>4.0000000000000001E-3</v>
      </c>
      <c r="X4" s="31">
        <f t="shared" si="7"/>
        <v>8.9999999999999993E-3</v>
      </c>
      <c r="Y4" s="31">
        <f t="shared" si="8"/>
        <v>1.3999999999999999E-2</v>
      </c>
      <c r="Z4" s="31">
        <f t="shared" si="9"/>
        <v>1E-3</v>
      </c>
      <c r="AA4" s="31">
        <f t="shared" si="10"/>
        <v>0</v>
      </c>
      <c r="AB4" s="31">
        <f t="shared" ref="AB4:AB67" si="45">IF(ISNUMBER(SEARCH("TMCS1100",$C$9)),SQRT((Q4+T4+U4)^2+AA4^2+V4^2+W4^2+Z4^2),SQRT((Q4+T4+U4)^2+V4^2+W4^2+Z4^2))</f>
        <v>0.5854156030742208</v>
      </c>
      <c r="AC4" s="31">
        <f t="shared" si="11"/>
        <v>1.2315034892168426</v>
      </c>
      <c r="AD4" s="103">
        <f t="shared" ref="AD4:AD67" si="46">SQRT((S4+T4+U4)^2+AA4^2+V4^2+Y4^2+Z4^2)</f>
        <v>1.3168298565611811</v>
      </c>
      <c r="AE4" s="121">
        <f>AE3+0.02</f>
        <v>0.03</v>
      </c>
      <c r="AF4" s="31">
        <f t="shared" si="12"/>
        <v>1.0101010101010102</v>
      </c>
      <c r="AG4" s="31">
        <f t="shared" si="13"/>
        <v>5.0505050505050502</v>
      </c>
      <c r="AH4" s="31">
        <f t="shared" si="14"/>
        <v>5.5838383838383834</v>
      </c>
      <c r="AI4" s="31">
        <f t="shared" si="15"/>
        <v>2.5500000000000003</v>
      </c>
      <c r="AJ4" s="31">
        <f t="shared" si="16"/>
        <v>9.9999999999999992E-2</v>
      </c>
      <c r="AK4" s="31">
        <f t="shared" si="17"/>
        <v>6.6666666666666666E-2</v>
      </c>
      <c r="AL4" s="31">
        <f t="shared" si="18"/>
        <v>4.0000000000000001E-3</v>
      </c>
      <c r="AM4" s="31">
        <f t="shared" si="19"/>
        <v>8.9999999999999993E-3</v>
      </c>
      <c r="AN4" s="31">
        <f t="shared" si="20"/>
        <v>1.3999999999999999E-2</v>
      </c>
      <c r="AO4" s="31">
        <f t="shared" si="21"/>
        <v>1E-3</v>
      </c>
      <c r="AP4" s="31">
        <f t="shared" si="22"/>
        <v>0</v>
      </c>
      <c r="AQ4" s="31">
        <f t="shared" ref="AQ4:AQ67" si="47">IF(ISNUMBER(SEARCH("TMCS1100",$C$9)),SQRT((AF4+AI4+AJ4)^2+AP4^2+AK4^2+AL4^2+AO4^2),SQRT((AF4+AI4+AJ4)^2+AK4^2+AL4^2+AO4^2))</f>
        <v>3.6607104294913686</v>
      </c>
      <c r="AR4" s="31">
        <f t="shared" si="23"/>
        <v>7.70079895058287</v>
      </c>
      <c r="AS4" s="122">
        <f t="shared" ref="AS4:AS67" si="48">SQRT((AH4+AI4+AJ4)^2+AP4^2+AK4^2+AN4^2+AO4^2)</f>
        <v>8.2341202308209418</v>
      </c>
      <c r="AT4" s="121">
        <f>AT3+0.02</f>
        <v>0.03</v>
      </c>
      <c r="AU4" s="31">
        <f t="shared" si="24"/>
        <v>2</v>
      </c>
      <c r="AV4" s="31">
        <f t="shared" si="25"/>
        <v>2.8000000000000003</v>
      </c>
      <c r="AW4" s="31">
        <f t="shared" si="26"/>
        <v>3.6333333333333337</v>
      </c>
      <c r="AX4" s="31">
        <f t="shared" si="27"/>
        <v>2.2666666666666671</v>
      </c>
      <c r="AY4" s="31">
        <f t="shared" si="28"/>
        <v>9.9999999999999992E-2</v>
      </c>
      <c r="AZ4" s="31">
        <f t="shared" si="29"/>
        <v>6.0606060606060614</v>
      </c>
      <c r="BA4" s="31">
        <f t="shared" si="30"/>
        <v>7.0000000000000001E-3</v>
      </c>
      <c r="BB4" s="31">
        <f t="shared" si="31"/>
        <v>1.15E-2</v>
      </c>
      <c r="BC4" s="31">
        <f t="shared" si="32"/>
        <v>1.47E-2</v>
      </c>
      <c r="BD4" s="31">
        <f t="shared" ref="BD4:BD67" si="49">$D$38</f>
        <v>5.0000000000000001E-4</v>
      </c>
      <c r="BE4" s="31">
        <f t="shared" si="33"/>
        <v>1.9833333333333338</v>
      </c>
      <c r="BF4" s="31">
        <f t="shared" ref="BF4:BF67" si="50">SQRT((AU4+AX4+AY4)^2+BE4^2+AZ4^2+BA4^2+BD4^2)</f>
        <v>7.7286728460159191</v>
      </c>
      <c r="BG4" s="31">
        <f t="shared" ref="BG4:BG66" si="51">SQRT((AV4+AX4+AY4)^2+BE4^2+AZ4^2+BB4^2+BD4^2)</f>
        <v>8.2072610460134907</v>
      </c>
      <c r="BH4" s="103">
        <f t="shared" ref="BH4:BH67" si="52">SQRT((AW4+AX4+AY4)^2+BE4^2+AZ4^2+BC4^2+BD4^2)</f>
        <v>8.7558422366421169</v>
      </c>
      <c r="BI4" s="121">
        <f>BI3+0.02</f>
        <v>0.03</v>
      </c>
      <c r="BJ4" s="31">
        <f t="shared" si="34"/>
        <v>2</v>
      </c>
      <c r="BK4" s="31">
        <f t="shared" si="35"/>
        <v>3.3333333333333335</v>
      </c>
      <c r="BL4" s="31">
        <f t="shared" si="36"/>
        <v>4.166666666666667</v>
      </c>
      <c r="BM4" s="31">
        <f t="shared" si="37"/>
        <v>0</v>
      </c>
      <c r="BN4" s="31">
        <f t="shared" si="38"/>
        <v>9.9999999999999992E-2</v>
      </c>
      <c r="BO4" s="31">
        <f t="shared" si="39"/>
        <v>6.0606060606060614</v>
      </c>
      <c r="BP4" s="31">
        <f t="shared" si="40"/>
        <v>1.2E-2</v>
      </c>
      <c r="BQ4" s="31">
        <f t="shared" si="41"/>
        <v>2.2499999999999999E-2</v>
      </c>
      <c r="BR4" s="31">
        <f t="shared" si="42"/>
        <v>2.8499999999999998E-2</v>
      </c>
      <c r="BS4" s="31">
        <f t="shared" ref="BS4:BS67" si="53">$E$38</f>
        <v>5.0000000000000001E-3</v>
      </c>
      <c r="BT4" s="31">
        <f t="shared" si="43"/>
        <v>0</v>
      </c>
      <c r="BU4" s="31">
        <f t="shared" ref="BU4:BU67" si="54">SQRT((BJ4+BM4+BN4)^2+BT4^2+BO4^2+BP4^2+BS4^2)</f>
        <v>6.4141339884550996</v>
      </c>
      <c r="BV4" s="31">
        <f t="shared" ref="BV4:BV67" si="55">SQRT((BK4+BM4+BN4)^2+BT4^2+BO4^2+BQ4^2+BS4^2)</f>
        <v>6.9655764190505227</v>
      </c>
      <c r="BW4" s="103">
        <f t="shared" ref="BW4:BW67" si="56">SQRT((BL4+BM4+BN4)^2+BT4^2+BO4^2+BR4^2+BS4^2)</f>
        <v>7.4118977000697583</v>
      </c>
    </row>
    <row r="5" spans="1:75" ht="15" customHeight="1" thickBot="1" x14ac:dyDescent="0.35">
      <c r="A5" s="24"/>
      <c r="B5" s="25"/>
      <c r="C5" s="25"/>
      <c r="D5" s="25"/>
      <c r="E5" s="25"/>
      <c r="P5" s="36">
        <f t="shared" si="44"/>
        <v>0.28139999999999998</v>
      </c>
      <c r="Q5" s="31">
        <f t="shared" si="0"/>
        <v>0.10768667485085397</v>
      </c>
      <c r="R5" s="31">
        <f t="shared" si="1"/>
        <v>0.53843337425426985</v>
      </c>
      <c r="S5" s="31">
        <f t="shared" si="2"/>
        <v>0.59529193857552076</v>
      </c>
      <c r="T5" s="31">
        <f t="shared" si="3"/>
        <v>0.27185501066098083</v>
      </c>
      <c r="U5" s="31">
        <f t="shared" si="4"/>
        <v>1.0660980810234541E-2</v>
      </c>
      <c r="V5" s="31">
        <f t="shared" si="5"/>
        <v>7.1073205401563618E-3</v>
      </c>
      <c r="W5" s="31">
        <f t="shared" si="6"/>
        <v>4.0000000000000001E-3</v>
      </c>
      <c r="X5" s="31">
        <f t="shared" si="7"/>
        <v>8.9999999999999993E-3</v>
      </c>
      <c r="Y5" s="31">
        <f t="shared" si="8"/>
        <v>1.3999999999999999E-2</v>
      </c>
      <c r="Z5" s="31">
        <f t="shared" si="9"/>
        <v>1E-3</v>
      </c>
      <c r="AA5" s="31">
        <f t="shared" si="10"/>
        <v>0</v>
      </c>
      <c r="AB5" s="31">
        <f t="shared" si="45"/>
        <v>0.39028916819470238</v>
      </c>
      <c r="AC5" s="31">
        <f t="shared" si="11"/>
        <v>0.8210300695409013</v>
      </c>
      <c r="AD5" s="103">
        <f t="shared" si="46"/>
        <v>0.87794890287430527</v>
      </c>
      <c r="AE5" s="121">
        <f t="shared" ref="AE5:AE13" si="57">AE4+0.02</f>
        <v>0.05</v>
      </c>
      <c r="AF5" s="31">
        <f t="shared" si="12"/>
        <v>0.60606060606060597</v>
      </c>
      <c r="AG5" s="31">
        <f t="shared" si="13"/>
        <v>3.0303030303030303</v>
      </c>
      <c r="AH5" s="31">
        <f t="shared" si="14"/>
        <v>3.3503030303030301</v>
      </c>
      <c r="AI5" s="31">
        <f t="shared" si="15"/>
        <v>1.5299999999999998</v>
      </c>
      <c r="AJ5" s="31">
        <f t="shared" si="16"/>
        <v>5.9999999999999991E-2</v>
      </c>
      <c r="AK5" s="31">
        <f t="shared" si="17"/>
        <v>0.04</v>
      </c>
      <c r="AL5" s="31">
        <f t="shared" si="18"/>
        <v>4.0000000000000001E-3</v>
      </c>
      <c r="AM5" s="31">
        <f t="shared" si="19"/>
        <v>8.9999999999999993E-3</v>
      </c>
      <c r="AN5" s="31">
        <f t="shared" si="20"/>
        <v>1.3999999999999999E-2</v>
      </c>
      <c r="AO5" s="31">
        <f t="shared" si="21"/>
        <v>1E-3</v>
      </c>
      <c r="AP5" s="31">
        <f t="shared" si="22"/>
        <v>0</v>
      </c>
      <c r="AQ5" s="31">
        <f t="shared" si="47"/>
        <v>2.1964287344440008</v>
      </c>
      <c r="AR5" s="31">
        <f t="shared" si="23"/>
        <v>4.6204850494106529</v>
      </c>
      <c r="AS5" s="122">
        <f t="shared" si="48"/>
        <v>4.9404848983901664</v>
      </c>
      <c r="AT5" s="121">
        <f t="shared" ref="AT5:AT13" si="58">AT4+0.02</f>
        <v>0.05</v>
      </c>
      <c r="AU5" s="31">
        <f t="shared" si="24"/>
        <v>1.2</v>
      </c>
      <c r="AV5" s="31">
        <f t="shared" si="25"/>
        <v>1.6800000000000002</v>
      </c>
      <c r="AW5" s="31">
        <f t="shared" si="26"/>
        <v>2.1800000000000002</v>
      </c>
      <c r="AX5" s="31">
        <f t="shared" si="27"/>
        <v>1.36</v>
      </c>
      <c r="AY5" s="31">
        <f t="shared" si="28"/>
        <v>5.9999999999999991E-2</v>
      </c>
      <c r="AZ5" s="31">
        <f t="shared" si="29"/>
        <v>3.6363636363636362</v>
      </c>
      <c r="BA5" s="31">
        <f t="shared" si="30"/>
        <v>7.0000000000000001E-3</v>
      </c>
      <c r="BB5" s="31">
        <f t="shared" si="31"/>
        <v>1.15E-2</v>
      </c>
      <c r="BC5" s="31">
        <f t="shared" si="32"/>
        <v>1.47E-2</v>
      </c>
      <c r="BD5" s="31">
        <f t="shared" si="49"/>
        <v>5.0000000000000001E-4</v>
      </c>
      <c r="BE5" s="31">
        <f t="shared" si="33"/>
        <v>1.1900000000000002</v>
      </c>
      <c r="BF5" s="31">
        <f t="shared" si="50"/>
        <v>4.6372071062081934</v>
      </c>
      <c r="BG5" s="31">
        <f t="shared" si="51"/>
        <v>4.9243652378624159</v>
      </c>
      <c r="BH5" s="103">
        <f t="shared" si="52"/>
        <v>5.2535185196083365</v>
      </c>
      <c r="BI5" s="121">
        <f t="shared" ref="BI5:BI13" si="59">BI4+0.02</f>
        <v>0.05</v>
      </c>
      <c r="BJ5" s="31">
        <f t="shared" si="34"/>
        <v>1.2</v>
      </c>
      <c r="BK5" s="31">
        <f t="shared" si="35"/>
        <v>2</v>
      </c>
      <c r="BL5" s="31">
        <f t="shared" si="36"/>
        <v>2.5</v>
      </c>
      <c r="BM5" s="31">
        <f t="shared" si="37"/>
        <v>0</v>
      </c>
      <c r="BN5" s="31">
        <f t="shared" si="38"/>
        <v>5.9999999999999991E-2</v>
      </c>
      <c r="BO5" s="31">
        <f t="shared" si="39"/>
        <v>3.6363636363636362</v>
      </c>
      <c r="BP5" s="31">
        <f t="shared" si="40"/>
        <v>1.2E-2</v>
      </c>
      <c r="BQ5" s="31">
        <f t="shared" si="41"/>
        <v>2.2499999999999999E-2</v>
      </c>
      <c r="BR5" s="31">
        <f t="shared" si="42"/>
        <v>2.8499999999999998E-2</v>
      </c>
      <c r="BS5" s="31">
        <f t="shared" si="53"/>
        <v>5.0000000000000001E-3</v>
      </c>
      <c r="BT5" s="31">
        <f t="shared" si="43"/>
        <v>0</v>
      </c>
      <c r="BU5" s="31">
        <f t="shared" si="54"/>
        <v>3.848494445347137</v>
      </c>
      <c r="BV5" s="31">
        <f t="shared" si="55"/>
        <v>4.1793865274544508</v>
      </c>
      <c r="BW5" s="103">
        <f t="shared" si="56"/>
        <v>4.4471988651136085</v>
      </c>
    </row>
    <row r="6" spans="1:75" ht="34.5" customHeight="1" thickBot="1" x14ac:dyDescent="0.3">
      <c r="A6" s="24"/>
      <c r="B6" s="146" t="s">
        <v>482</v>
      </c>
      <c r="C6" s="146"/>
      <c r="D6" s="146"/>
      <c r="E6" s="146"/>
      <c r="H6" s="147" t="s">
        <v>439</v>
      </c>
      <c r="I6" s="148"/>
      <c r="P6" s="36">
        <f t="shared" si="44"/>
        <v>0.37519999999999998</v>
      </c>
      <c r="Q6" s="31">
        <f t="shared" si="0"/>
        <v>8.0765006138140472E-2</v>
      </c>
      <c r="R6" s="31">
        <f t="shared" si="1"/>
        <v>0.40382503069070236</v>
      </c>
      <c r="S6" s="31">
        <f t="shared" si="2"/>
        <v>0.44646895393164054</v>
      </c>
      <c r="T6" s="31">
        <f t="shared" si="3"/>
        <v>0.20389125799573563</v>
      </c>
      <c r="U6" s="31">
        <f t="shared" si="4"/>
        <v>7.9957356076759065E-3</v>
      </c>
      <c r="V6" s="31">
        <f t="shared" si="5"/>
        <v>5.3304904051172707E-3</v>
      </c>
      <c r="W6" s="31">
        <f t="shared" si="6"/>
        <v>4.0000000000000001E-3</v>
      </c>
      <c r="X6" s="31">
        <f t="shared" si="7"/>
        <v>8.9999999999999993E-3</v>
      </c>
      <c r="Y6" s="31">
        <f t="shared" si="8"/>
        <v>1.3999999999999999E-2</v>
      </c>
      <c r="Z6" s="31">
        <f t="shared" si="9"/>
        <v>1E-3</v>
      </c>
      <c r="AA6" s="31">
        <f t="shared" si="10"/>
        <v>0</v>
      </c>
      <c r="AB6" s="31">
        <f t="shared" si="45"/>
        <v>0.29272958012590466</v>
      </c>
      <c r="AC6" s="31">
        <f t="shared" si="11"/>
        <v>0.61580168154066817</v>
      </c>
      <c r="AD6" s="103">
        <f t="shared" si="46"/>
        <v>0.65852712000549762</v>
      </c>
      <c r="AE6" s="121">
        <f t="shared" si="57"/>
        <v>7.0000000000000007E-2</v>
      </c>
      <c r="AF6" s="31">
        <f t="shared" si="12"/>
        <v>0.4329004329004329</v>
      </c>
      <c r="AG6" s="31">
        <f t="shared" si="13"/>
        <v>2.1645021645021645</v>
      </c>
      <c r="AH6" s="31">
        <f t="shared" si="14"/>
        <v>2.3930735930735931</v>
      </c>
      <c r="AI6" s="31">
        <f t="shared" si="15"/>
        <v>1.0928571428571427</v>
      </c>
      <c r="AJ6" s="31">
        <f t="shared" si="16"/>
        <v>4.2857142857142851E-2</v>
      </c>
      <c r="AK6" s="31">
        <f t="shared" si="17"/>
        <v>2.8571428571428567E-2</v>
      </c>
      <c r="AL6" s="31">
        <f t="shared" si="18"/>
        <v>4.0000000000000001E-3</v>
      </c>
      <c r="AM6" s="31">
        <f t="shared" si="19"/>
        <v>8.9999999999999993E-3</v>
      </c>
      <c r="AN6" s="31">
        <f t="shared" si="20"/>
        <v>1.3999999999999999E-2</v>
      </c>
      <c r="AO6" s="31">
        <f t="shared" si="21"/>
        <v>1E-3</v>
      </c>
      <c r="AP6" s="31">
        <f t="shared" si="22"/>
        <v>0</v>
      </c>
      <c r="AQ6" s="31">
        <f t="shared" si="47"/>
        <v>1.5688803211160962</v>
      </c>
      <c r="AR6" s="31">
        <f t="shared" si="23"/>
        <v>3.3003525485635432</v>
      </c>
      <c r="AS6" s="122">
        <f t="shared" si="48"/>
        <v>3.5289314558391278</v>
      </c>
      <c r="AT6" s="121">
        <f t="shared" si="58"/>
        <v>7.0000000000000007E-2</v>
      </c>
      <c r="AU6" s="31">
        <f t="shared" si="24"/>
        <v>0.85714285714285698</v>
      </c>
      <c r="AV6" s="31">
        <f t="shared" si="25"/>
        <v>1.2</v>
      </c>
      <c r="AW6" s="31">
        <f t="shared" si="26"/>
        <v>1.5571428571428572</v>
      </c>
      <c r="AX6" s="31">
        <f t="shared" si="27"/>
        <v>0.97142857142857142</v>
      </c>
      <c r="AY6" s="31">
        <f t="shared" si="28"/>
        <v>4.2857142857142851E-2</v>
      </c>
      <c r="AZ6" s="31">
        <f t="shared" si="29"/>
        <v>2.5974025974025974</v>
      </c>
      <c r="BA6" s="31">
        <f t="shared" si="30"/>
        <v>7.0000000000000001E-3</v>
      </c>
      <c r="BB6" s="31">
        <f t="shared" si="31"/>
        <v>1.15E-2</v>
      </c>
      <c r="BC6" s="31">
        <f t="shared" si="32"/>
        <v>1.47E-2</v>
      </c>
      <c r="BD6" s="31">
        <f t="shared" si="49"/>
        <v>5.0000000000000001E-4</v>
      </c>
      <c r="BE6" s="31">
        <f t="shared" si="33"/>
        <v>0.85000000000000009</v>
      </c>
      <c r="BF6" s="31">
        <f t="shared" si="50"/>
        <v>3.3122944315010616</v>
      </c>
      <c r="BG6" s="31">
        <f t="shared" si="51"/>
        <v>3.5174129665826213</v>
      </c>
      <c r="BH6" s="103">
        <f t="shared" si="52"/>
        <v>3.7525273471292575</v>
      </c>
      <c r="BI6" s="121">
        <f t="shared" si="59"/>
        <v>7.0000000000000007E-2</v>
      </c>
      <c r="BJ6" s="31">
        <f t="shared" si="34"/>
        <v>0.85714285714285698</v>
      </c>
      <c r="BK6" s="31">
        <f t="shared" si="35"/>
        <v>1.4285714285714284</v>
      </c>
      <c r="BL6" s="31">
        <f t="shared" si="36"/>
        <v>1.7857142857142856</v>
      </c>
      <c r="BM6" s="31">
        <f t="shared" si="37"/>
        <v>0</v>
      </c>
      <c r="BN6" s="31">
        <f t="shared" si="38"/>
        <v>4.2857142857142851E-2</v>
      </c>
      <c r="BO6" s="31">
        <f t="shared" si="39"/>
        <v>2.5974025974025974</v>
      </c>
      <c r="BP6" s="31">
        <f t="shared" si="40"/>
        <v>1.2E-2</v>
      </c>
      <c r="BQ6" s="31">
        <f t="shared" si="41"/>
        <v>2.2499999999999999E-2</v>
      </c>
      <c r="BR6" s="31">
        <f t="shared" si="42"/>
        <v>2.8499999999999998E-2</v>
      </c>
      <c r="BS6" s="31">
        <f t="shared" si="53"/>
        <v>5.0000000000000001E-3</v>
      </c>
      <c r="BT6" s="31">
        <f t="shared" si="43"/>
        <v>0</v>
      </c>
      <c r="BU6" s="31">
        <f t="shared" si="54"/>
        <v>2.7489396597586055</v>
      </c>
      <c r="BV6" s="31">
        <f t="shared" si="55"/>
        <v>2.9853196719631363</v>
      </c>
      <c r="BW6" s="103">
        <f t="shared" si="56"/>
        <v>3.1766351651364553</v>
      </c>
    </row>
    <row r="7" spans="1:75" x14ac:dyDescent="0.25">
      <c r="A7" s="24"/>
      <c r="B7" s="45"/>
      <c r="C7" s="45"/>
      <c r="D7" s="46"/>
      <c r="E7" s="45"/>
      <c r="H7" s="47" t="s">
        <v>2</v>
      </c>
      <c r="I7" s="125">
        <v>600</v>
      </c>
      <c r="J7" s="39"/>
      <c r="K7" t="s">
        <v>565</v>
      </c>
      <c r="P7" s="36">
        <f t="shared" si="44"/>
        <v>0.46899999999999997</v>
      </c>
      <c r="Q7" s="31">
        <f t="shared" si="0"/>
        <v>6.4612004910512374E-2</v>
      </c>
      <c r="R7" s="31">
        <f t="shared" si="1"/>
        <v>0.32306002455256189</v>
      </c>
      <c r="S7" s="31">
        <f t="shared" si="2"/>
        <v>0.35717516314531239</v>
      </c>
      <c r="T7" s="31">
        <f t="shared" si="3"/>
        <v>0.16311300639658849</v>
      </c>
      <c r="U7" s="31">
        <f t="shared" si="4"/>
        <v>6.3965884861407248E-3</v>
      </c>
      <c r="V7" s="31">
        <f t="shared" si="5"/>
        <v>4.2643923240938165E-3</v>
      </c>
      <c r="W7" s="31">
        <f t="shared" si="6"/>
        <v>4.0000000000000001E-3</v>
      </c>
      <c r="X7" s="31">
        <f t="shared" si="7"/>
        <v>8.9999999999999993E-3</v>
      </c>
      <c r="Y7" s="31">
        <f t="shared" si="8"/>
        <v>1.3999999999999999E-2</v>
      </c>
      <c r="Z7" s="31">
        <f t="shared" si="9"/>
        <v>1E-3</v>
      </c>
      <c r="AA7" s="31">
        <f t="shared" si="10"/>
        <v>0</v>
      </c>
      <c r="AB7" s="31">
        <f t="shared" si="45"/>
        <v>0.2341967304033952</v>
      </c>
      <c r="AC7" s="31">
        <f t="shared" si="11"/>
        <v>0.49267130526601738</v>
      </c>
      <c r="AD7" s="103">
        <f t="shared" si="46"/>
        <v>0.52688900100585745</v>
      </c>
      <c r="AE7" s="121">
        <f t="shared" si="57"/>
        <v>9.0000000000000011E-2</v>
      </c>
      <c r="AF7" s="31">
        <f t="shared" si="12"/>
        <v>0.33670033670033667</v>
      </c>
      <c r="AG7" s="31">
        <f t="shared" si="13"/>
        <v>1.6835016835016834</v>
      </c>
      <c r="AH7" s="31">
        <f t="shared" si="14"/>
        <v>1.8612794612794612</v>
      </c>
      <c r="AI7" s="31">
        <f t="shared" si="15"/>
        <v>0.84999999999999987</v>
      </c>
      <c r="AJ7" s="31">
        <f t="shared" si="16"/>
        <v>3.3333333333333326E-2</v>
      </c>
      <c r="AK7" s="31">
        <f t="shared" si="17"/>
        <v>2.222222222222222E-2</v>
      </c>
      <c r="AL7" s="31">
        <f t="shared" si="18"/>
        <v>4.0000000000000001E-3</v>
      </c>
      <c r="AM7" s="31">
        <f t="shared" si="19"/>
        <v>8.9999999999999993E-3</v>
      </c>
      <c r="AN7" s="31">
        <f t="shared" si="20"/>
        <v>1.3999999999999999E-2</v>
      </c>
      <c r="AO7" s="31">
        <f t="shared" si="21"/>
        <v>1E-3</v>
      </c>
      <c r="AP7" s="31">
        <f t="shared" si="22"/>
        <v>0</v>
      </c>
      <c r="AQ7" s="31">
        <f t="shared" si="47"/>
        <v>1.2202430016911874</v>
      </c>
      <c r="AR7" s="31">
        <f t="shared" si="23"/>
        <v>2.5669471811494118</v>
      </c>
      <c r="AS7" s="122">
        <f t="shared" si="48"/>
        <v>2.7447386432068073</v>
      </c>
      <c r="AT7" s="121">
        <f t="shared" si="58"/>
        <v>9.0000000000000011E-2</v>
      </c>
      <c r="AU7" s="31">
        <f t="shared" si="24"/>
        <v>0.66666666666666652</v>
      </c>
      <c r="AV7" s="31">
        <f t="shared" si="25"/>
        <v>0.93333333333333324</v>
      </c>
      <c r="AW7" s="31">
        <f t="shared" si="26"/>
        <v>1.211111111111111</v>
      </c>
      <c r="AX7" s="31">
        <f t="shared" si="27"/>
        <v>0.75555555555555554</v>
      </c>
      <c r="AY7" s="31">
        <f t="shared" si="28"/>
        <v>3.3333333333333326E-2</v>
      </c>
      <c r="AZ7" s="31">
        <f t="shared" si="29"/>
        <v>2.0202020202020199</v>
      </c>
      <c r="BA7" s="31">
        <f t="shared" si="30"/>
        <v>7.0000000000000001E-3</v>
      </c>
      <c r="BB7" s="31">
        <f t="shared" si="31"/>
        <v>1.15E-2</v>
      </c>
      <c r="BC7" s="31">
        <f t="shared" si="32"/>
        <v>1.47E-2</v>
      </c>
      <c r="BD7" s="31">
        <f t="shared" si="49"/>
        <v>5.0000000000000001E-4</v>
      </c>
      <c r="BE7" s="31">
        <f t="shared" si="33"/>
        <v>0.6611111111111112</v>
      </c>
      <c r="BF7" s="31">
        <f t="shared" si="50"/>
        <v>2.5762327784910144</v>
      </c>
      <c r="BG7" s="31">
        <f t="shared" si="51"/>
        <v>2.7357752075744344</v>
      </c>
      <c r="BH7" s="103">
        <f t="shared" si="52"/>
        <v>2.9186470227937615</v>
      </c>
      <c r="BI7" s="121">
        <f t="shared" si="59"/>
        <v>9.0000000000000011E-2</v>
      </c>
      <c r="BJ7" s="31">
        <f t="shared" si="34"/>
        <v>0.66666666666666652</v>
      </c>
      <c r="BK7" s="31">
        <f t="shared" si="35"/>
        <v>1.1111111111111109</v>
      </c>
      <c r="BL7" s="31">
        <f t="shared" si="36"/>
        <v>1.3888888888888886</v>
      </c>
      <c r="BM7" s="31">
        <f t="shared" si="37"/>
        <v>0</v>
      </c>
      <c r="BN7" s="31">
        <f t="shared" si="38"/>
        <v>3.3333333333333326E-2</v>
      </c>
      <c r="BO7" s="31">
        <f t="shared" si="39"/>
        <v>2.0202020202020199</v>
      </c>
      <c r="BP7" s="31">
        <f t="shared" si="40"/>
        <v>1.2E-2</v>
      </c>
      <c r="BQ7" s="31">
        <f t="shared" si="41"/>
        <v>2.2499999999999999E-2</v>
      </c>
      <c r="BR7" s="31">
        <f t="shared" si="42"/>
        <v>2.8499999999999998E-2</v>
      </c>
      <c r="BS7" s="31">
        <f t="shared" si="53"/>
        <v>5.0000000000000001E-3</v>
      </c>
      <c r="BT7" s="31">
        <f t="shared" si="43"/>
        <v>0</v>
      </c>
      <c r="BU7" s="31">
        <f t="shared" si="54"/>
        <v>2.1380797932790823</v>
      </c>
      <c r="BV7" s="31">
        <f t="shared" si="55"/>
        <v>2.321960494678597</v>
      </c>
      <c r="BW7" s="103">
        <f t="shared" si="56"/>
        <v>2.4707831757989283</v>
      </c>
    </row>
    <row r="8" spans="1:75" ht="15.75" thickBot="1" x14ac:dyDescent="0.3">
      <c r="B8" s="44"/>
      <c r="C8" s="48" t="s">
        <v>477</v>
      </c>
      <c r="D8" s="48" t="s">
        <v>520</v>
      </c>
      <c r="E8" s="48" t="s">
        <v>521</v>
      </c>
      <c r="H8" s="49" t="s">
        <v>5</v>
      </c>
      <c r="I8" s="126">
        <v>200</v>
      </c>
      <c r="J8" s="39"/>
      <c r="P8" s="36">
        <f t="shared" si="44"/>
        <v>0.56279999999999997</v>
      </c>
      <c r="Q8" s="31">
        <f t="shared" si="0"/>
        <v>5.3843337425426983E-2</v>
      </c>
      <c r="R8" s="31">
        <f t="shared" si="1"/>
        <v>0.26921668712713492</v>
      </c>
      <c r="S8" s="31">
        <f t="shared" si="2"/>
        <v>0.29764596928776038</v>
      </c>
      <c r="T8" s="31">
        <f t="shared" si="3"/>
        <v>0.13592750533049042</v>
      </c>
      <c r="U8" s="31">
        <f t="shared" si="4"/>
        <v>5.3304904051172707E-3</v>
      </c>
      <c r="V8" s="31">
        <f t="shared" si="5"/>
        <v>3.5536602700781809E-3</v>
      </c>
      <c r="W8" s="31">
        <f t="shared" si="6"/>
        <v>4.0000000000000001E-3</v>
      </c>
      <c r="X8" s="31">
        <f t="shared" si="7"/>
        <v>8.9999999999999993E-3</v>
      </c>
      <c r="Y8" s="31">
        <f t="shared" si="8"/>
        <v>1.3999999999999999E-2</v>
      </c>
      <c r="Z8" s="31">
        <f t="shared" si="9"/>
        <v>1E-3</v>
      </c>
      <c r="AA8" s="31">
        <f t="shared" si="10"/>
        <v>0</v>
      </c>
      <c r="AB8" s="31">
        <f t="shared" si="45"/>
        <v>0.19517724944913067</v>
      </c>
      <c r="AC8" s="31">
        <f t="shared" si="11"/>
        <v>0.41058993384225129</v>
      </c>
      <c r="AD8" s="103">
        <f t="shared" si="46"/>
        <v>0.43914270916701903</v>
      </c>
      <c r="AE8" s="121">
        <f t="shared" si="57"/>
        <v>0.11000000000000001</v>
      </c>
      <c r="AF8" s="31">
        <f t="shared" si="12"/>
        <v>0.2754820936639118</v>
      </c>
      <c r="AG8" s="31">
        <f t="shared" si="13"/>
        <v>1.3774104683195592</v>
      </c>
      <c r="AH8" s="31">
        <f t="shared" si="14"/>
        <v>1.5228650137741047</v>
      </c>
      <c r="AI8" s="31">
        <f t="shared" si="15"/>
        <v>0.69545454545454533</v>
      </c>
      <c r="AJ8" s="31">
        <f t="shared" si="16"/>
        <v>2.7272727272727264E-2</v>
      </c>
      <c r="AK8" s="31">
        <f t="shared" si="17"/>
        <v>1.8181818181818181E-2</v>
      </c>
      <c r="AL8" s="31">
        <f t="shared" si="18"/>
        <v>4.0000000000000001E-3</v>
      </c>
      <c r="AM8" s="31">
        <f t="shared" si="19"/>
        <v>8.9999999999999993E-3</v>
      </c>
      <c r="AN8" s="31">
        <f t="shared" si="20"/>
        <v>1.3999999999999999E-2</v>
      </c>
      <c r="AO8" s="31">
        <f t="shared" si="21"/>
        <v>1E-3</v>
      </c>
      <c r="AP8" s="31">
        <f t="shared" si="22"/>
        <v>0</v>
      </c>
      <c r="AQ8" s="31">
        <f t="shared" si="47"/>
        <v>0.99838345221837799</v>
      </c>
      <c r="AR8" s="31">
        <f t="shared" si="23"/>
        <v>2.1002359652862075</v>
      </c>
      <c r="AS8" s="122">
        <f t="shared" si="48"/>
        <v>2.2457097532198773</v>
      </c>
      <c r="AT8" s="121">
        <f t="shared" si="58"/>
        <v>0.11000000000000001</v>
      </c>
      <c r="AU8" s="31">
        <f t="shared" si="24"/>
        <v>0.54545454545454541</v>
      </c>
      <c r="AV8" s="31">
        <f t="shared" si="25"/>
        <v>0.76363636363636356</v>
      </c>
      <c r="AW8" s="31">
        <f t="shared" si="26"/>
        <v>0.99090909090909085</v>
      </c>
      <c r="AX8" s="31">
        <f t="shared" si="27"/>
        <v>0.61818181818181817</v>
      </c>
      <c r="AY8" s="31">
        <f t="shared" si="28"/>
        <v>2.7272727272727264E-2</v>
      </c>
      <c r="AZ8" s="31">
        <f t="shared" si="29"/>
        <v>1.6528925619834709</v>
      </c>
      <c r="BA8" s="31">
        <f t="shared" si="30"/>
        <v>7.0000000000000001E-3</v>
      </c>
      <c r="BB8" s="31">
        <f t="shared" si="31"/>
        <v>1.15E-2</v>
      </c>
      <c r="BC8" s="31">
        <f t="shared" si="32"/>
        <v>1.47E-2</v>
      </c>
      <c r="BD8" s="31">
        <f t="shared" si="49"/>
        <v>5.0000000000000001E-4</v>
      </c>
      <c r="BE8" s="31">
        <f t="shared" si="33"/>
        <v>0.54090909090909089</v>
      </c>
      <c r="BF8" s="31">
        <f t="shared" si="50"/>
        <v>2.1078306807944274</v>
      </c>
      <c r="BG8" s="31">
        <f t="shared" si="51"/>
        <v>2.2383713177600866</v>
      </c>
      <c r="BH8" s="103">
        <f t="shared" si="52"/>
        <v>2.3879989021148238</v>
      </c>
      <c r="BI8" s="121">
        <f t="shared" si="59"/>
        <v>0.11000000000000001</v>
      </c>
      <c r="BJ8" s="31">
        <f t="shared" si="34"/>
        <v>0.54545454545454541</v>
      </c>
      <c r="BK8" s="31">
        <f t="shared" si="35"/>
        <v>0.90909090909090895</v>
      </c>
      <c r="BL8" s="31">
        <f t="shared" si="36"/>
        <v>1.1363636363636362</v>
      </c>
      <c r="BM8" s="31">
        <f t="shared" si="37"/>
        <v>0</v>
      </c>
      <c r="BN8" s="31">
        <f t="shared" si="38"/>
        <v>2.7272727272727264E-2</v>
      </c>
      <c r="BO8" s="31">
        <f t="shared" si="39"/>
        <v>1.6528925619834709</v>
      </c>
      <c r="BP8" s="31">
        <f t="shared" si="40"/>
        <v>1.2E-2</v>
      </c>
      <c r="BQ8" s="31">
        <f t="shared" si="41"/>
        <v>2.2499999999999999E-2</v>
      </c>
      <c r="BR8" s="31">
        <f t="shared" si="42"/>
        <v>2.8499999999999998E-2</v>
      </c>
      <c r="BS8" s="31">
        <f t="shared" si="53"/>
        <v>5.0000000000000001E-3</v>
      </c>
      <c r="BT8" s="31">
        <f t="shared" si="43"/>
        <v>0</v>
      </c>
      <c r="BU8" s="31">
        <f t="shared" si="54"/>
        <v>1.7493539808700531</v>
      </c>
      <c r="BV8" s="31">
        <f t="shared" si="55"/>
        <v>1.8998320796755732</v>
      </c>
      <c r="BW8" s="103">
        <f t="shared" si="56"/>
        <v>2.021618326548595</v>
      </c>
    </row>
    <row r="9" spans="1:75" ht="15.75" thickBot="1" x14ac:dyDescent="0.3">
      <c r="B9" s="114" t="s">
        <v>427</v>
      </c>
      <c r="C9" s="131" t="s">
        <v>238</v>
      </c>
      <c r="D9" s="131" t="s">
        <v>37</v>
      </c>
      <c r="E9" s="131" t="s">
        <v>106</v>
      </c>
      <c r="H9" s="49" t="s">
        <v>7</v>
      </c>
      <c r="I9" s="126">
        <v>5</v>
      </c>
      <c r="J9" s="39"/>
      <c r="P9" s="36">
        <f t="shared" si="44"/>
        <v>0.65659999999999996</v>
      </c>
      <c r="Q9" s="31">
        <f t="shared" si="0"/>
        <v>4.6151432078937411E-2</v>
      </c>
      <c r="R9" s="31">
        <f t="shared" si="1"/>
        <v>0.23075716039468705</v>
      </c>
      <c r="S9" s="31">
        <f t="shared" si="2"/>
        <v>0.25512511653236603</v>
      </c>
      <c r="T9" s="31">
        <f t="shared" si="3"/>
        <v>0.1165092902832775</v>
      </c>
      <c r="U9" s="31">
        <f t="shared" si="4"/>
        <v>4.5689917758148036E-3</v>
      </c>
      <c r="V9" s="31">
        <f t="shared" si="5"/>
        <v>3.0459945172098689E-3</v>
      </c>
      <c r="W9" s="31">
        <f t="shared" si="6"/>
        <v>4.0000000000000001E-3</v>
      </c>
      <c r="X9" s="31">
        <f t="shared" si="7"/>
        <v>8.9999999999999993E-3</v>
      </c>
      <c r="Y9" s="31">
        <f t="shared" si="8"/>
        <v>1.3999999999999999E-2</v>
      </c>
      <c r="Z9" s="31">
        <f t="shared" si="9"/>
        <v>1E-3</v>
      </c>
      <c r="AA9" s="31">
        <f t="shared" si="10"/>
        <v>0</v>
      </c>
      <c r="AB9" s="31">
        <f t="shared" si="45"/>
        <v>0.16730826450981434</v>
      </c>
      <c r="AC9" s="31">
        <f t="shared" si="11"/>
        <v>0.35196513555925618</v>
      </c>
      <c r="AD9" s="103">
        <f t="shared" si="46"/>
        <v>0.37647745642250957</v>
      </c>
      <c r="AE9" s="121">
        <f t="shared" si="57"/>
        <v>0.13</v>
      </c>
      <c r="AF9" s="31">
        <f t="shared" si="12"/>
        <v>0.23310023310023309</v>
      </c>
      <c r="AG9" s="31">
        <f t="shared" si="13"/>
        <v>1.1655011655011656</v>
      </c>
      <c r="AH9" s="31">
        <f t="shared" si="14"/>
        <v>1.2885780885780886</v>
      </c>
      <c r="AI9" s="31">
        <f t="shared" si="15"/>
        <v>0.58846153846153848</v>
      </c>
      <c r="AJ9" s="31">
        <f t="shared" si="16"/>
        <v>2.3076923076923075E-2</v>
      </c>
      <c r="AK9" s="31">
        <f t="shared" si="17"/>
        <v>1.5384615384615384E-2</v>
      </c>
      <c r="AL9" s="31">
        <f t="shared" si="18"/>
        <v>4.0000000000000001E-3</v>
      </c>
      <c r="AM9" s="31">
        <f t="shared" si="19"/>
        <v>8.9999999999999993E-3</v>
      </c>
      <c r="AN9" s="31">
        <f t="shared" si="20"/>
        <v>1.3999999999999999E-2</v>
      </c>
      <c r="AO9" s="31">
        <f t="shared" si="21"/>
        <v>1E-3</v>
      </c>
      <c r="AP9" s="31">
        <f t="shared" si="22"/>
        <v>0</v>
      </c>
      <c r="AQ9" s="31">
        <f t="shared" si="47"/>
        <v>0.84478885579267127</v>
      </c>
      <c r="AR9" s="31">
        <f t="shared" si="23"/>
        <v>1.7771292925557414</v>
      </c>
      <c r="AS9" s="122">
        <f t="shared" si="48"/>
        <v>1.9002306676867819</v>
      </c>
      <c r="AT9" s="121">
        <f t="shared" si="58"/>
        <v>0.13</v>
      </c>
      <c r="AU9" s="31">
        <f t="shared" si="24"/>
        <v>0.46153846153846156</v>
      </c>
      <c r="AV9" s="31">
        <f t="shared" si="25"/>
        <v>0.64615384615384619</v>
      </c>
      <c r="AW9" s="31">
        <f t="shared" si="26"/>
        <v>0.83846153846153848</v>
      </c>
      <c r="AX9" s="31">
        <f t="shared" si="27"/>
        <v>0.52307692307692311</v>
      </c>
      <c r="AY9" s="31">
        <f t="shared" si="28"/>
        <v>2.3076923076923075E-2</v>
      </c>
      <c r="AZ9" s="31">
        <f t="shared" si="29"/>
        <v>1.3986013986013985</v>
      </c>
      <c r="BA9" s="31">
        <f t="shared" si="30"/>
        <v>7.0000000000000001E-3</v>
      </c>
      <c r="BB9" s="31">
        <f t="shared" si="31"/>
        <v>1.15E-2</v>
      </c>
      <c r="BC9" s="31">
        <f t="shared" si="32"/>
        <v>1.47E-2</v>
      </c>
      <c r="BD9" s="31">
        <f t="shared" si="49"/>
        <v>5.0000000000000001E-4</v>
      </c>
      <c r="BE9" s="31">
        <f t="shared" si="33"/>
        <v>0.45769230769230779</v>
      </c>
      <c r="BF9" s="31">
        <f t="shared" si="50"/>
        <v>1.7835529590322645</v>
      </c>
      <c r="BG9" s="31">
        <f t="shared" si="51"/>
        <v>1.8940164344130155</v>
      </c>
      <c r="BH9" s="103">
        <f t="shared" si="52"/>
        <v>2.0206296602802079</v>
      </c>
      <c r="BI9" s="121">
        <f t="shared" si="59"/>
        <v>0.13</v>
      </c>
      <c r="BJ9" s="31">
        <f t="shared" si="34"/>
        <v>0.46153846153846156</v>
      </c>
      <c r="BK9" s="31">
        <f t="shared" si="35"/>
        <v>0.76923076923076927</v>
      </c>
      <c r="BL9" s="31">
        <f t="shared" si="36"/>
        <v>0.96153846153846156</v>
      </c>
      <c r="BM9" s="31">
        <f t="shared" si="37"/>
        <v>0</v>
      </c>
      <c r="BN9" s="31">
        <f t="shared" si="38"/>
        <v>2.3076923076923075E-2</v>
      </c>
      <c r="BO9" s="31">
        <f t="shared" si="39"/>
        <v>1.3986013986013985</v>
      </c>
      <c r="BP9" s="31">
        <f t="shared" si="40"/>
        <v>1.2E-2</v>
      </c>
      <c r="BQ9" s="31">
        <f t="shared" si="41"/>
        <v>2.2499999999999999E-2</v>
      </c>
      <c r="BR9" s="31">
        <f t="shared" si="42"/>
        <v>2.8499999999999998E-2</v>
      </c>
      <c r="BS9" s="31">
        <f t="shared" si="53"/>
        <v>5.0000000000000001E-3</v>
      </c>
      <c r="BT9" s="31">
        <f t="shared" si="43"/>
        <v>0</v>
      </c>
      <c r="BU9" s="31">
        <f t="shared" si="54"/>
        <v>1.4802388128865238</v>
      </c>
      <c r="BV9" s="31">
        <f t="shared" si="55"/>
        <v>1.6075971514840801</v>
      </c>
      <c r="BW9" s="103">
        <f t="shared" si="56"/>
        <v>1.7106696284762555</v>
      </c>
    </row>
    <row r="10" spans="1:75" ht="16.5" customHeight="1" thickBot="1" x14ac:dyDescent="0.3">
      <c r="B10" s="113" t="s">
        <v>547</v>
      </c>
      <c r="C10" s="124">
        <v>5</v>
      </c>
      <c r="D10" s="124">
        <v>3.3</v>
      </c>
      <c r="E10" s="124">
        <v>5</v>
      </c>
      <c r="H10" s="49" t="s">
        <v>440</v>
      </c>
      <c r="I10" s="126">
        <v>25</v>
      </c>
      <c r="J10" s="39"/>
      <c r="P10" s="36">
        <f t="shared" si="44"/>
        <v>0.75039999999999996</v>
      </c>
      <c r="Q10" s="31">
        <f t="shared" si="0"/>
        <v>4.0382503069070236E-2</v>
      </c>
      <c r="R10" s="31">
        <f t="shared" si="1"/>
        <v>0.20191251534535118</v>
      </c>
      <c r="S10" s="31">
        <f t="shared" si="2"/>
        <v>0.22323447696582027</v>
      </c>
      <c r="T10" s="31">
        <f t="shared" si="3"/>
        <v>0.10194562899786781</v>
      </c>
      <c r="U10" s="31">
        <f t="shared" si="4"/>
        <v>3.9978678038379532E-3</v>
      </c>
      <c r="V10" s="31">
        <f t="shared" si="5"/>
        <v>2.6652452025586353E-3</v>
      </c>
      <c r="W10" s="31">
        <f t="shared" si="6"/>
        <v>4.0000000000000001E-3</v>
      </c>
      <c r="X10" s="31">
        <f t="shared" si="7"/>
        <v>8.9999999999999993E-3</v>
      </c>
      <c r="Y10" s="31">
        <f t="shared" si="8"/>
        <v>1.3999999999999999E-2</v>
      </c>
      <c r="Z10" s="31">
        <f t="shared" si="9"/>
        <v>1E-3</v>
      </c>
      <c r="AA10" s="31">
        <f t="shared" si="10"/>
        <v>0</v>
      </c>
      <c r="AB10" s="31">
        <f t="shared" si="45"/>
        <v>0.14640833914149873</v>
      </c>
      <c r="AC10" s="31">
        <f t="shared" si="11"/>
        <v>0.30800069439382544</v>
      </c>
      <c r="AD10" s="103">
        <f t="shared" si="46"/>
        <v>0.32948784794842406</v>
      </c>
      <c r="AE10" s="121">
        <f t="shared" si="57"/>
        <v>0.15</v>
      </c>
      <c r="AF10" s="31">
        <f t="shared" si="12"/>
        <v>0.20202020202020202</v>
      </c>
      <c r="AG10" s="31">
        <f t="shared" si="13"/>
        <v>1.0101010101010102</v>
      </c>
      <c r="AH10" s="31">
        <f t="shared" si="14"/>
        <v>1.1167676767676769</v>
      </c>
      <c r="AI10" s="31">
        <f t="shared" si="15"/>
        <v>0.51</v>
      </c>
      <c r="AJ10" s="31">
        <f t="shared" si="16"/>
        <v>1.9999999999999997E-2</v>
      </c>
      <c r="AK10" s="31">
        <f t="shared" si="17"/>
        <v>1.3333333333333334E-2</v>
      </c>
      <c r="AL10" s="31">
        <f t="shared" si="18"/>
        <v>4.0000000000000001E-3</v>
      </c>
      <c r="AM10" s="31">
        <f t="shared" si="19"/>
        <v>8.9999999999999993E-3</v>
      </c>
      <c r="AN10" s="31">
        <f t="shared" si="20"/>
        <v>1.3999999999999999E-2</v>
      </c>
      <c r="AO10" s="31">
        <f t="shared" si="21"/>
        <v>1E-3</v>
      </c>
      <c r="AP10" s="31">
        <f t="shared" si="22"/>
        <v>0</v>
      </c>
      <c r="AQ10" s="31">
        <f t="shared" si="47"/>
        <v>0.73215323119103648</v>
      </c>
      <c r="AR10" s="31">
        <f t="shared" si="23"/>
        <v>1.5401853456944492</v>
      </c>
      <c r="AS10" s="122">
        <f t="shared" si="48"/>
        <v>1.6468814647765606</v>
      </c>
      <c r="AT10" s="121">
        <f t="shared" si="58"/>
        <v>0.15</v>
      </c>
      <c r="AU10" s="31">
        <f t="shared" si="24"/>
        <v>0.4</v>
      </c>
      <c r="AV10" s="31">
        <f t="shared" si="25"/>
        <v>0.56000000000000005</v>
      </c>
      <c r="AW10" s="31">
        <f t="shared" si="26"/>
        <v>0.72666666666666679</v>
      </c>
      <c r="AX10" s="31">
        <f t="shared" si="27"/>
        <v>0.45333333333333337</v>
      </c>
      <c r="AY10" s="31">
        <f t="shared" si="28"/>
        <v>1.9999999999999997E-2</v>
      </c>
      <c r="AZ10" s="31">
        <f t="shared" si="29"/>
        <v>1.2121212121212122</v>
      </c>
      <c r="BA10" s="31">
        <f t="shared" si="30"/>
        <v>7.0000000000000001E-3</v>
      </c>
      <c r="BB10" s="31">
        <f t="shared" si="31"/>
        <v>1.15E-2</v>
      </c>
      <c r="BC10" s="31">
        <f t="shared" si="32"/>
        <v>1.47E-2</v>
      </c>
      <c r="BD10" s="31">
        <f t="shared" si="49"/>
        <v>5.0000000000000001E-4</v>
      </c>
      <c r="BE10" s="31">
        <f t="shared" si="33"/>
        <v>0.39666666666666678</v>
      </c>
      <c r="BF10" s="31">
        <f t="shared" si="50"/>
        <v>1.5457498628270203</v>
      </c>
      <c r="BG10" s="31">
        <f t="shared" si="51"/>
        <v>1.64149095492373</v>
      </c>
      <c r="BH10" s="103">
        <f t="shared" si="52"/>
        <v>1.7512277457026089</v>
      </c>
      <c r="BI10" s="121">
        <f t="shared" si="59"/>
        <v>0.15</v>
      </c>
      <c r="BJ10" s="31">
        <f t="shared" si="34"/>
        <v>0.4</v>
      </c>
      <c r="BK10" s="31">
        <f t="shared" si="35"/>
        <v>0.66666666666666663</v>
      </c>
      <c r="BL10" s="31">
        <f t="shared" si="36"/>
        <v>0.83333333333333326</v>
      </c>
      <c r="BM10" s="31">
        <f t="shared" si="37"/>
        <v>0</v>
      </c>
      <c r="BN10" s="31">
        <f t="shared" si="38"/>
        <v>1.9999999999999997E-2</v>
      </c>
      <c r="BO10" s="31">
        <f t="shared" si="39"/>
        <v>1.2121212121212122</v>
      </c>
      <c r="BP10" s="31">
        <f t="shared" si="40"/>
        <v>1.2E-2</v>
      </c>
      <c r="BQ10" s="31">
        <f t="shared" si="41"/>
        <v>2.2499999999999999E-2</v>
      </c>
      <c r="BR10" s="31">
        <f t="shared" si="42"/>
        <v>2.8499999999999998E-2</v>
      </c>
      <c r="BS10" s="31">
        <f t="shared" si="53"/>
        <v>5.0000000000000001E-3</v>
      </c>
      <c r="BT10" s="31">
        <f t="shared" si="43"/>
        <v>0</v>
      </c>
      <c r="BU10" s="31">
        <f t="shared" si="54"/>
        <v>1.2828900314813412</v>
      </c>
      <c r="BV10" s="31">
        <f t="shared" si="55"/>
        <v>1.3932983147859284</v>
      </c>
      <c r="BW10" s="103">
        <f t="shared" si="56"/>
        <v>1.4826506198872256</v>
      </c>
    </row>
    <row r="11" spans="1:75" ht="15.75" thickBot="1" x14ac:dyDescent="0.3">
      <c r="B11" s="115" t="s">
        <v>454</v>
      </c>
      <c r="C11" s="116"/>
      <c r="D11" s="116"/>
      <c r="E11" s="116"/>
      <c r="H11" s="54" t="s">
        <v>441</v>
      </c>
      <c r="I11" s="127">
        <v>125</v>
      </c>
      <c r="J11" s="39"/>
      <c r="P11" s="36">
        <f t="shared" si="44"/>
        <v>0.84419999999999995</v>
      </c>
      <c r="Q11" s="31">
        <f t="shared" si="0"/>
        <v>3.5895558283617984E-2</v>
      </c>
      <c r="R11" s="31">
        <f t="shared" si="1"/>
        <v>0.17947779141808992</v>
      </c>
      <c r="S11" s="31">
        <f t="shared" si="2"/>
        <v>0.19843064619184023</v>
      </c>
      <c r="T11" s="31">
        <f t="shared" si="3"/>
        <v>9.0618336886993611E-2</v>
      </c>
      <c r="U11" s="31">
        <f t="shared" si="4"/>
        <v>3.5536602700781805E-3</v>
      </c>
      <c r="V11" s="31">
        <f t="shared" si="5"/>
        <v>2.3691068467187868E-3</v>
      </c>
      <c r="W11" s="31">
        <f t="shared" si="6"/>
        <v>4.0000000000000001E-3</v>
      </c>
      <c r="X11" s="31">
        <f t="shared" si="7"/>
        <v>8.9999999999999993E-3</v>
      </c>
      <c r="Y11" s="31">
        <f t="shared" si="8"/>
        <v>1.3999999999999999E-2</v>
      </c>
      <c r="Z11" s="31">
        <f t="shared" si="9"/>
        <v>1E-3</v>
      </c>
      <c r="AA11" s="31">
        <f t="shared" si="10"/>
        <v>0</v>
      </c>
      <c r="AB11" s="31">
        <f t="shared" si="45"/>
        <v>0.13015445303779688</v>
      </c>
      <c r="AC11" s="31">
        <f t="shared" si="11"/>
        <v>0.27380982351713007</v>
      </c>
      <c r="AD11" s="103">
        <f t="shared" si="46"/>
        <v>0.29294866369727957</v>
      </c>
      <c r="AE11" s="121">
        <f t="shared" si="57"/>
        <v>0.16999999999999998</v>
      </c>
      <c r="AF11" s="31">
        <f t="shared" si="12"/>
        <v>0.17825311942959005</v>
      </c>
      <c r="AG11" s="31">
        <f t="shared" si="13"/>
        <v>0.89126559714795017</v>
      </c>
      <c r="AH11" s="31">
        <f t="shared" si="14"/>
        <v>0.9853832442067737</v>
      </c>
      <c r="AI11" s="31">
        <f t="shared" si="15"/>
        <v>0.45</v>
      </c>
      <c r="AJ11" s="31">
        <f t="shared" si="16"/>
        <v>1.7647058823529412E-2</v>
      </c>
      <c r="AK11" s="31">
        <f t="shared" si="17"/>
        <v>1.1764705882352941E-2</v>
      </c>
      <c r="AL11" s="31">
        <f t="shared" si="18"/>
        <v>4.0000000000000001E-3</v>
      </c>
      <c r="AM11" s="31">
        <f t="shared" si="19"/>
        <v>8.9999999999999993E-3</v>
      </c>
      <c r="AN11" s="31">
        <f t="shared" si="20"/>
        <v>1.3999999999999999E-2</v>
      </c>
      <c r="AO11" s="31">
        <f t="shared" si="21"/>
        <v>1E-3</v>
      </c>
      <c r="AP11" s="31">
        <f t="shared" si="22"/>
        <v>0</v>
      </c>
      <c r="AQ11" s="31">
        <f t="shared" si="47"/>
        <v>0.646020470706548</v>
      </c>
      <c r="AR11" s="31">
        <f t="shared" si="23"/>
        <v>1.358993750855374</v>
      </c>
      <c r="AS11" s="122">
        <f t="shared" si="48"/>
        <v>1.4531457152773197</v>
      </c>
      <c r="AT11" s="121">
        <f t="shared" si="58"/>
        <v>0.16999999999999998</v>
      </c>
      <c r="AU11" s="31">
        <f t="shared" si="24"/>
        <v>0.35294117647058826</v>
      </c>
      <c r="AV11" s="31">
        <f t="shared" si="25"/>
        <v>0.49411764705882355</v>
      </c>
      <c r="AW11" s="31">
        <f t="shared" si="26"/>
        <v>0.64117647058823535</v>
      </c>
      <c r="AX11" s="31">
        <f t="shared" si="27"/>
        <v>0.40000000000000008</v>
      </c>
      <c r="AY11" s="31">
        <f t="shared" si="28"/>
        <v>1.7647058823529412E-2</v>
      </c>
      <c r="AZ11" s="31">
        <f t="shared" si="29"/>
        <v>1.0695187165775402</v>
      </c>
      <c r="BA11" s="31">
        <f t="shared" si="30"/>
        <v>7.0000000000000001E-3</v>
      </c>
      <c r="BB11" s="31">
        <f t="shared" si="31"/>
        <v>1.15E-2</v>
      </c>
      <c r="BC11" s="31">
        <f t="shared" si="32"/>
        <v>1.47E-2</v>
      </c>
      <c r="BD11" s="31">
        <f t="shared" si="49"/>
        <v>5.0000000000000001E-4</v>
      </c>
      <c r="BE11" s="31">
        <f t="shared" si="33"/>
        <v>0.35000000000000009</v>
      </c>
      <c r="BF11" s="31">
        <f t="shared" si="50"/>
        <v>1.3639009360959364</v>
      </c>
      <c r="BG11" s="31">
        <f t="shared" si="51"/>
        <v>1.4483845014368257</v>
      </c>
      <c r="BH11" s="103">
        <f t="shared" si="52"/>
        <v>1.5452164545932245</v>
      </c>
      <c r="BI11" s="121">
        <f t="shared" si="59"/>
        <v>0.16999999999999998</v>
      </c>
      <c r="BJ11" s="31">
        <f t="shared" si="34"/>
        <v>0.35294117647058826</v>
      </c>
      <c r="BK11" s="31">
        <f t="shared" si="35"/>
        <v>0.58823529411764708</v>
      </c>
      <c r="BL11" s="31">
        <f t="shared" si="36"/>
        <v>0.73529411764705888</v>
      </c>
      <c r="BM11" s="31">
        <f t="shared" si="37"/>
        <v>0</v>
      </c>
      <c r="BN11" s="31">
        <f t="shared" si="38"/>
        <v>1.7647058823529412E-2</v>
      </c>
      <c r="BO11" s="31">
        <f t="shared" si="39"/>
        <v>1.0695187165775402</v>
      </c>
      <c r="BP11" s="31">
        <f t="shared" si="40"/>
        <v>1.2E-2</v>
      </c>
      <c r="BQ11" s="31">
        <f t="shared" si="41"/>
        <v>2.2499999999999999E-2</v>
      </c>
      <c r="BR11" s="31">
        <f t="shared" si="42"/>
        <v>2.8499999999999998E-2</v>
      </c>
      <c r="BS11" s="31">
        <f t="shared" si="53"/>
        <v>5.0000000000000001E-3</v>
      </c>
      <c r="BT11" s="31">
        <f t="shared" si="43"/>
        <v>0</v>
      </c>
      <c r="BU11" s="31">
        <f t="shared" si="54"/>
        <v>1.1319783236652885</v>
      </c>
      <c r="BV11" s="31">
        <f t="shared" si="55"/>
        <v>1.2294287131489996</v>
      </c>
      <c r="BW11" s="103">
        <f t="shared" si="56"/>
        <v>1.3082919973517313</v>
      </c>
    </row>
    <row r="12" spans="1:75" ht="15.75" thickBot="1" x14ac:dyDescent="0.3">
      <c r="B12" s="50" t="s">
        <v>428</v>
      </c>
      <c r="C12" s="51">
        <f>VLOOKUP(C9,'TMCS Parametric Table'!$A$3:$V$608,2,FALSE)</f>
        <v>0.7</v>
      </c>
      <c r="D12" s="51">
        <f>VLOOKUP(D9,'TMCS Parametric Table'!$A$3:$V$608,2,FALSE)</f>
        <v>1.8</v>
      </c>
      <c r="E12" s="51">
        <f>VLOOKUP(E9,'TMCS Parametric Table'!$A$3:$V$608,2,FALSE)</f>
        <v>1.8</v>
      </c>
      <c r="H12" s="149" t="s">
        <v>442</v>
      </c>
      <c r="I12" s="150"/>
      <c r="J12" s="39"/>
      <c r="P12" s="36">
        <f t="shared" si="44"/>
        <v>0.93799999999999994</v>
      </c>
      <c r="Q12" s="31">
        <f t="shared" si="0"/>
        <v>3.2306002455256187E-2</v>
      </c>
      <c r="R12" s="31">
        <f t="shared" si="1"/>
        <v>0.16153001227628094</v>
      </c>
      <c r="S12" s="31">
        <f t="shared" si="2"/>
        <v>0.1785875815726562</v>
      </c>
      <c r="T12" s="31">
        <f t="shared" si="3"/>
        <v>8.1556503198294245E-2</v>
      </c>
      <c r="U12" s="31">
        <f t="shared" si="4"/>
        <v>3.1982942430703624E-3</v>
      </c>
      <c r="V12" s="31">
        <f t="shared" si="5"/>
        <v>2.1321961620469083E-3</v>
      </c>
      <c r="W12" s="31">
        <f t="shared" si="6"/>
        <v>4.0000000000000001E-3</v>
      </c>
      <c r="X12" s="31">
        <f t="shared" si="7"/>
        <v>8.9999999999999993E-3</v>
      </c>
      <c r="Y12" s="31">
        <f t="shared" si="8"/>
        <v>1.3999999999999999E-2</v>
      </c>
      <c r="Z12" s="31">
        <f t="shared" si="9"/>
        <v>1E-3</v>
      </c>
      <c r="AA12" s="31">
        <f t="shared" si="10"/>
        <v>0</v>
      </c>
      <c r="AB12" s="31">
        <f t="shared" si="45"/>
        <v>0.11715279396117766</v>
      </c>
      <c r="AC12" s="31">
        <f t="shared" si="11"/>
        <v>0.24646045069773431</v>
      </c>
      <c r="AD12" s="103">
        <f t="shared" si="46"/>
        <v>0.2637247710118214</v>
      </c>
      <c r="AE12" s="121">
        <f t="shared" si="57"/>
        <v>0.18999999999999997</v>
      </c>
      <c r="AF12" s="31">
        <f t="shared" si="12"/>
        <v>0.15948963317384371</v>
      </c>
      <c r="AG12" s="31">
        <f t="shared" si="13"/>
        <v>0.79744816586921852</v>
      </c>
      <c r="AH12" s="31">
        <f t="shared" si="14"/>
        <v>0.88165869218500803</v>
      </c>
      <c r="AI12" s="31">
        <f t="shared" si="15"/>
        <v>0.40263157894736845</v>
      </c>
      <c r="AJ12" s="31">
        <f t="shared" si="16"/>
        <v>1.5789473684210527E-2</v>
      </c>
      <c r="AK12" s="31">
        <f t="shared" si="17"/>
        <v>1.0526315789473684E-2</v>
      </c>
      <c r="AL12" s="31">
        <f t="shared" si="18"/>
        <v>4.0000000000000001E-3</v>
      </c>
      <c r="AM12" s="31">
        <f t="shared" si="19"/>
        <v>8.9999999999999993E-3</v>
      </c>
      <c r="AN12" s="31">
        <f t="shared" si="20"/>
        <v>1.3999999999999999E-2</v>
      </c>
      <c r="AO12" s="31">
        <f t="shared" si="21"/>
        <v>1E-3</v>
      </c>
      <c r="AP12" s="31">
        <f t="shared" si="22"/>
        <v>0</v>
      </c>
      <c r="AQ12" s="31">
        <f t="shared" si="47"/>
        <v>0.57802124882411865</v>
      </c>
      <c r="AR12" s="31">
        <f t="shared" si="23"/>
        <v>1.2159485021257437</v>
      </c>
      <c r="AS12" s="122">
        <f t="shared" si="48"/>
        <v>1.3001981180598832</v>
      </c>
      <c r="AT12" s="121">
        <f t="shared" si="58"/>
        <v>0.18999999999999997</v>
      </c>
      <c r="AU12" s="31">
        <f t="shared" si="24"/>
        <v>0.31578947368421056</v>
      </c>
      <c r="AV12" s="31">
        <f t="shared" si="25"/>
        <v>0.44210526315789483</v>
      </c>
      <c r="AW12" s="31">
        <f t="shared" si="26"/>
        <v>0.57368421052631591</v>
      </c>
      <c r="AX12" s="31">
        <f t="shared" si="27"/>
        <v>0.35789473684210532</v>
      </c>
      <c r="AY12" s="31">
        <f t="shared" si="28"/>
        <v>1.5789473684210527E-2</v>
      </c>
      <c r="AZ12" s="31">
        <f t="shared" si="29"/>
        <v>0.95693779904306231</v>
      </c>
      <c r="BA12" s="31">
        <f t="shared" si="30"/>
        <v>7.0000000000000001E-3</v>
      </c>
      <c r="BB12" s="31">
        <f t="shared" si="31"/>
        <v>1.15E-2</v>
      </c>
      <c r="BC12" s="31">
        <f t="shared" si="32"/>
        <v>1.47E-2</v>
      </c>
      <c r="BD12" s="31">
        <f t="shared" si="49"/>
        <v>5.0000000000000001E-4</v>
      </c>
      <c r="BE12" s="31">
        <f t="shared" si="33"/>
        <v>0.31315789473684219</v>
      </c>
      <c r="BF12" s="31">
        <f t="shared" si="50"/>
        <v>1.2203364411063977</v>
      </c>
      <c r="BG12" s="31">
        <f t="shared" si="51"/>
        <v>1.2959331709804149</v>
      </c>
      <c r="BH12" s="103">
        <f t="shared" si="52"/>
        <v>1.3825776952783333</v>
      </c>
      <c r="BI12" s="121">
        <f t="shared" si="59"/>
        <v>0.18999999999999997</v>
      </c>
      <c r="BJ12" s="31">
        <f t="shared" si="34"/>
        <v>0.31578947368421056</v>
      </c>
      <c r="BK12" s="31">
        <f t="shared" si="35"/>
        <v>0.52631578947368429</v>
      </c>
      <c r="BL12" s="31">
        <f t="shared" si="36"/>
        <v>0.65789473684210531</v>
      </c>
      <c r="BM12" s="31">
        <f t="shared" si="37"/>
        <v>0</v>
      </c>
      <c r="BN12" s="31">
        <f t="shared" si="38"/>
        <v>1.5789473684210527E-2</v>
      </c>
      <c r="BO12" s="31">
        <f t="shared" si="39"/>
        <v>0.95693779904306231</v>
      </c>
      <c r="BP12" s="31">
        <f t="shared" si="40"/>
        <v>1.2E-2</v>
      </c>
      <c r="BQ12" s="31">
        <f t="shared" si="41"/>
        <v>2.2499999999999999E-2</v>
      </c>
      <c r="BR12" s="31">
        <f t="shared" si="42"/>
        <v>2.8499999999999998E-2</v>
      </c>
      <c r="BS12" s="31">
        <f t="shared" si="53"/>
        <v>5.0000000000000001E-3</v>
      </c>
      <c r="BT12" s="31">
        <f t="shared" si="43"/>
        <v>0</v>
      </c>
      <c r="BU12" s="31">
        <f t="shared" si="54"/>
        <v>1.012839350329227</v>
      </c>
      <c r="BV12" s="31">
        <f t="shared" si="55"/>
        <v>1.1000633243504079</v>
      </c>
      <c r="BW12" s="103">
        <f t="shared" si="56"/>
        <v>1.1706483745129646</v>
      </c>
    </row>
    <row r="13" spans="1:75" x14ac:dyDescent="0.25">
      <c r="B13" s="52" t="s">
        <v>429</v>
      </c>
      <c r="C13" s="53" t="str">
        <f>VLOOKUP(C9,'TMCS Parametric Table'!$A$3:$V$608,3,FALSE)</f>
        <v>±46.9</v>
      </c>
      <c r="D13" s="53" t="str">
        <f>VLOOKUP(D9,'TMCS Parametric Table'!$A$3:$V$608,3,FALSE)</f>
        <v>±46</v>
      </c>
      <c r="E13" s="53" t="str">
        <f>VLOOKUP(E9,'TMCS Parametric Table'!$A$3:$V$608,3,FALSE)</f>
        <v>±11.5</v>
      </c>
      <c r="H13" s="56" t="s">
        <v>479</v>
      </c>
      <c r="I13" s="128" t="s">
        <v>14</v>
      </c>
      <c r="K13" t="s">
        <v>566</v>
      </c>
      <c r="P13" s="36">
        <f t="shared" si="44"/>
        <v>1.0318000000000001</v>
      </c>
      <c r="Q13" s="31">
        <f t="shared" si="0"/>
        <v>2.9369093141141989E-2</v>
      </c>
      <c r="R13" s="31">
        <f t="shared" si="1"/>
        <v>0.14684546570570994</v>
      </c>
      <c r="S13" s="31">
        <f t="shared" si="2"/>
        <v>0.16235234688423292</v>
      </c>
      <c r="T13" s="31">
        <f t="shared" si="3"/>
        <v>7.4142275634812946E-2</v>
      </c>
      <c r="U13" s="31">
        <f t="shared" si="4"/>
        <v>2.9075402209730564E-3</v>
      </c>
      <c r="V13" s="31">
        <f t="shared" si="5"/>
        <v>1.9383601473153709E-3</v>
      </c>
      <c r="W13" s="31">
        <f t="shared" si="6"/>
        <v>4.0000000000000001E-3</v>
      </c>
      <c r="X13" s="31">
        <f t="shared" si="7"/>
        <v>8.9999999999999993E-3</v>
      </c>
      <c r="Y13" s="31">
        <f t="shared" si="8"/>
        <v>1.3999999999999999E-2</v>
      </c>
      <c r="Z13" s="31">
        <f t="shared" si="9"/>
        <v>1E-3</v>
      </c>
      <c r="AA13" s="31">
        <f t="shared" si="10"/>
        <v>0</v>
      </c>
      <c r="AB13" s="31">
        <f t="shared" si="45"/>
        <v>0.10651639043901713</v>
      </c>
      <c r="AC13" s="31">
        <f t="shared" si="11"/>
        <v>0.22408671166662752</v>
      </c>
      <c r="AD13" s="103">
        <f t="shared" si="46"/>
        <v>0.2398210849042661</v>
      </c>
      <c r="AE13" s="121">
        <f t="shared" si="57"/>
        <v>0.20999999999999996</v>
      </c>
      <c r="AF13" s="31">
        <f t="shared" si="12"/>
        <v>0.14430014430014432</v>
      </c>
      <c r="AG13" s="31">
        <f t="shared" si="13"/>
        <v>0.72150072150072164</v>
      </c>
      <c r="AH13" s="31">
        <f t="shared" si="14"/>
        <v>0.7976911976911979</v>
      </c>
      <c r="AI13" s="31">
        <f t="shared" si="15"/>
        <v>0.36428571428571432</v>
      </c>
      <c r="AJ13" s="31">
        <f t="shared" si="16"/>
        <v>1.4285714285714287E-2</v>
      </c>
      <c r="AK13" s="31">
        <f t="shared" si="17"/>
        <v>9.5238095238095247E-3</v>
      </c>
      <c r="AL13" s="31">
        <f t="shared" si="18"/>
        <v>4.0000000000000001E-3</v>
      </c>
      <c r="AM13" s="31">
        <f t="shared" si="19"/>
        <v>8.9999999999999993E-3</v>
      </c>
      <c r="AN13" s="31">
        <f t="shared" si="20"/>
        <v>1.3999999999999999E-2</v>
      </c>
      <c r="AO13" s="31">
        <f t="shared" si="21"/>
        <v>1E-3</v>
      </c>
      <c r="AP13" s="31">
        <f t="shared" si="22"/>
        <v>0</v>
      </c>
      <c r="AQ13" s="31">
        <f t="shared" si="47"/>
        <v>0.52297455451010078</v>
      </c>
      <c r="AR13" s="31">
        <f t="shared" si="23"/>
        <v>1.100150643463071</v>
      </c>
      <c r="AS13" s="122">
        <f t="shared" si="48"/>
        <v>1.1763849152764996</v>
      </c>
      <c r="AT13" s="121">
        <f t="shared" si="58"/>
        <v>0.20999999999999996</v>
      </c>
      <c r="AU13" s="31">
        <f t="shared" si="24"/>
        <v>0.28571428571428575</v>
      </c>
      <c r="AV13" s="31">
        <f t="shared" si="25"/>
        <v>0.40000000000000008</v>
      </c>
      <c r="AW13" s="31">
        <f t="shared" si="26"/>
        <v>0.5190476190476192</v>
      </c>
      <c r="AX13" s="31">
        <f t="shared" si="27"/>
        <v>0.32380952380952388</v>
      </c>
      <c r="AY13" s="31">
        <f t="shared" si="28"/>
        <v>1.4285714285714287E-2</v>
      </c>
      <c r="AZ13" s="31">
        <f t="shared" si="29"/>
        <v>0.86580086580086602</v>
      </c>
      <c r="BA13" s="31">
        <f t="shared" si="30"/>
        <v>7.0000000000000001E-3</v>
      </c>
      <c r="BB13" s="31">
        <f t="shared" si="31"/>
        <v>1.15E-2</v>
      </c>
      <c r="BC13" s="31">
        <f t="shared" si="32"/>
        <v>1.47E-2</v>
      </c>
      <c r="BD13" s="31">
        <f t="shared" si="49"/>
        <v>5.0000000000000001E-4</v>
      </c>
      <c r="BE13" s="31">
        <f t="shared" si="33"/>
        <v>0.28333333333333344</v>
      </c>
      <c r="BF13" s="31">
        <f t="shared" si="50"/>
        <v>1.1041179687853884</v>
      </c>
      <c r="BG13" s="31">
        <f t="shared" si="51"/>
        <v>1.1725212140930217</v>
      </c>
      <c r="BH13" s="103">
        <f t="shared" si="52"/>
        <v>1.2509193157635419</v>
      </c>
      <c r="BI13" s="121">
        <f t="shared" si="59"/>
        <v>0.20999999999999996</v>
      </c>
      <c r="BJ13" s="31">
        <f t="shared" si="34"/>
        <v>0.28571428571428575</v>
      </c>
      <c r="BK13" s="31">
        <f t="shared" si="35"/>
        <v>0.47619047619047628</v>
      </c>
      <c r="BL13" s="31">
        <f t="shared" si="36"/>
        <v>0.59523809523809534</v>
      </c>
      <c r="BM13" s="31">
        <f t="shared" si="37"/>
        <v>0</v>
      </c>
      <c r="BN13" s="31">
        <f t="shared" si="38"/>
        <v>1.4285714285714287E-2</v>
      </c>
      <c r="BO13" s="31">
        <f t="shared" si="39"/>
        <v>0.86580086580086602</v>
      </c>
      <c r="BP13" s="31">
        <f t="shared" si="40"/>
        <v>1.2E-2</v>
      </c>
      <c r="BQ13" s="31">
        <f t="shared" si="41"/>
        <v>2.2499999999999999E-2</v>
      </c>
      <c r="BR13" s="31">
        <f t="shared" si="42"/>
        <v>2.8499999999999998E-2</v>
      </c>
      <c r="BS13" s="31">
        <f t="shared" si="53"/>
        <v>5.0000000000000001E-3</v>
      </c>
      <c r="BT13" s="31">
        <f t="shared" si="43"/>
        <v>0</v>
      </c>
      <c r="BU13" s="31">
        <f t="shared" si="54"/>
        <v>0.91639518725358293</v>
      </c>
      <c r="BV13" s="31">
        <f t="shared" si="55"/>
        <v>0.99534380122928667</v>
      </c>
      <c r="BW13" s="103">
        <f t="shared" si="56"/>
        <v>1.0592297501476942</v>
      </c>
    </row>
    <row r="14" spans="1:75" x14ac:dyDescent="0.25">
      <c r="B14" s="52" t="s">
        <v>430</v>
      </c>
      <c r="C14" s="53">
        <f>VLOOKUP(C9,'TMCS Parametric Table'!$A$3:$V$608,4,FALSE)</f>
        <v>33</v>
      </c>
      <c r="D14" s="53">
        <f>VLOOKUP(D9,'TMCS Parametric Table'!$A$3:$V$608,4,FALSE)</f>
        <v>50</v>
      </c>
      <c r="E14" s="53">
        <f>VLOOKUP(E9,'TMCS Parametric Table'!$A$3:$V$608,4,FALSE)</f>
        <v>200</v>
      </c>
      <c r="H14" s="57" t="s">
        <v>443</v>
      </c>
      <c r="I14" s="129" t="s">
        <v>14</v>
      </c>
      <c r="J14" s="39"/>
      <c r="K14" s="32"/>
      <c r="P14" s="36">
        <f t="shared" si="44"/>
        <v>1.1255999999999999</v>
      </c>
      <c r="Q14" s="31">
        <f t="shared" si="0"/>
        <v>2.6921668712713492E-2</v>
      </c>
      <c r="R14" s="31">
        <f t="shared" si="1"/>
        <v>0.13460834356356746</v>
      </c>
      <c r="S14" s="31">
        <f t="shared" si="2"/>
        <v>0.14882298464388019</v>
      </c>
      <c r="T14" s="31">
        <f t="shared" si="3"/>
        <v>6.7963752665245208E-2</v>
      </c>
      <c r="U14" s="31">
        <f t="shared" si="4"/>
        <v>2.6652452025586353E-3</v>
      </c>
      <c r="V14" s="31">
        <f t="shared" si="5"/>
        <v>1.7768301350390904E-3</v>
      </c>
      <c r="W14" s="31">
        <f t="shared" si="6"/>
        <v>4.0000000000000001E-3</v>
      </c>
      <c r="X14" s="31">
        <f t="shared" si="7"/>
        <v>8.9999999999999993E-3</v>
      </c>
      <c r="Y14" s="31">
        <f t="shared" si="8"/>
        <v>1.3999999999999999E-2</v>
      </c>
      <c r="Z14" s="31">
        <f t="shared" si="9"/>
        <v>1E-3</v>
      </c>
      <c r="AA14" s="31">
        <f t="shared" si="10"/>
        <v>0</v>
      </c>
      <c r="AB14" s="31">
        <f t="shared" si="45"/>
        <v>9.7653928111633287E-2</v>
      </c>
      <c r="AC14" s="31">
        <f t="shared" si="11"/>
        <v>0.20544469679976185</v>
      </c>
      <c r="AD14" s="103">
        <f t="shared" si="46"/>
        <v>0.21990754819613917</v>
      </c>
      <c r="AE14" s="121">
        <f>AE13+0.1</f>
        <v>0.30999999999999994</v>
      </c>
      <c r="AF14" s="31">
        <f t="shared" si="12"/>
        <v>9.7751710654936472E-2</v>
      </c>
      <c r="AG14" s="31">
        <f t="shared" si="13"/>
        <v>0.48875855327468237</v>
      </c>
      <c r="AH14" s="31">
        <f t="shared" si="14"/>
        <v>0.54037145650048879</v>
      </c>
      <c r="AI14" s="31">
        <f t="shared" si="15"/>
        <v>0.24677419354838714</v>
      </c>
      <c r="AJ14" s="31">
        <f t="shared" si="16"/>
        <v>9.6774193548387101E-3</v>
      </c>
      <c r="AK14" s="31">
        <f t="shared" si="17"/>
        <v>6.4516129032258073E-3</v>
      </c>
      <c r="AL14" s="31">
        <f t="shared" si="18"/>
        <v>4.0000000000000001E-3</v>
      </c>
      <c r="AM14" s="31">
        <f t="shared" si="19"/>
        <v>8.9999999999999993E-3</v>
      </c>
      <c r="AN14" s="31">
        <f t="shared" si="20"/>
        <v>1.3999999999999999E-2</v>
      </c>
      <c r="AO14" s="31">
        <f t="shared" si="21"/>
        <v>1E-3</v>
      </c>
      <c r="AP14" s="31">
        <f t="shared" si="22"/>
        <v>0</v>
      </c>
      <c r="AQ14" s="31">
        <f t="shared" si="47"/>
        <v>0.35428606764689652</v>
      </c>
      <c r="AR14" s="31">
        <f t="shared" si="23"/>
        <v>0.74529310682707828</v>
      </c>
      <c r="AS14" s="122">
        <f t="shared" si="48"/>
        <v>0.79697278952484318</v>
      </c>
      <c r="AT14" s="121">
        <f>AT13+0.1</f>
        <v>0.30999999999999994</v>
      </c>
      <c r="AU14" s="31">
        <f t="shared" si="24"/>
        <v>0.19354838709677424</v>
      </c>
      <c r="AV14" s="31">
        <f t="shared" si="25"/>
        <v>0.27096774193548395</v>
      </c>
      <c r="AW14" s="31">
        <f t="shared" si="26"/>
        <v>0.35161290322580657</v>
      </c>
      <c r="AX14" s="31">
        <f t="shared" si="27"/>
        <v>0.21935483870967748</v>
      </c>
      <c r="AY14" s="31">
        <f t="shared" si="28"/>
        <v>9.6774193548387101E-3</v>
      </c>
      <c r="AZ14" s="31">
        <f t="shared" si="29"/>
        <v>0.58651026392961891</v>
      </c>
      <c r="BA14" s="31">
        <f t="shared" si="30"/>
        <v>7.0000000000000001E-3</v>
      </c>
      <c r="BB14" s="31">
        <f t="shared" si="31"/>
        <v>1.15E-2</v>
      </c>
      <c r="BC14" s="31">
        <f t="shared" si="32"/>
        <v>1.47E-2</v>
      </c>
      <c r="BD14" s="31">
        <f t="shared" si="49"/>
        <v>5.0000000000000001E-4</v>
      </c>
      <c r="BE14" s="31">
        <f t="shared" si="33"/>
        <v>0.19193548387096782</v>
      </c>
      <c r="BF14" s="31">
        <f t="shared" si="50"/>
        <v>0.74796869675709443</v>
      </c>
      <c r="BG14" s="31">
        <f t="shared" si="51"/>
        <v>0.7943336954099165</v>
      </c>
      <c r="BH14" s="103">
        <f t="shared" si="52"/>
        <v>0.84746602468384458</v>
      </c>
      <c r="BI14" s="121">
        <f>BI13+0.1</f>
        <v>0.30999999999999994</v>
      </c>
      <c r="BJ14" s="31">
        <f t="shared" si="34"/>
        <v>0.19354838709677424</v>
      </c>
      <c r="BK14" s="31">
        <f t="shared" si="35"/>
        <v>0.32258064516129037</v>
      </c>
      <c r="BL14" s="31">
        <f t="shared" si="36"/>
        <v>0.40322580645161299</v>
      </c>
      <c r="BM14" s="31">
        <f t="shared" si="37"/>
        <v>0</v>
      </c>
      <c r="BN14" s="31">
        <f t="shared" si="38"/>
        <v>9.6774193548387101E-3</v>
      </c>
      <c r="BO14" s="31">
        <f t="shared" si="39"/>
        <v>0.58651026392961891</v>
      </c>
      <c r="BP14" s="31">
        <f t="shared" si="40"/>
        <v>1.2E-2</v>
      </c>
      <c r="BQ14" s="31">
        <f t="shared" si="41"/>
        <v>2.2499999999999999E-2</v>
      </c>
      <c r="BR14" s="31">
        <f t="shared" si="42"/>
        <v>2.8499999999999998E-2</v>
      </c>
      <c r="BS14" s="31">
        <f t="shared" si="53"/>
        <v>5.0000000000000001E-3</v>
      </c>
      <c r="BT14" s="31">
        <f t="shared" si="43"/>
        <v>0</v>
      </c>
      <c r="BU14" s="31">
        <f t="shared" si="54"/>
        <v>0.62085748614533076</v>
      </c>
      <c r="BV14" s="31">
        <f t="shared" si="55"/>
        <v>0.67447828810925814</v>
      </c>
      <c r="BW14" s="103">
        <f t="shared" si="56"/>
        <v>0.71785835202786685</v>
      </c>
    </row>
    <row r="15" spans="1:75" x14ac:dyDescent="0.25">
      <c r="B15" s="52" t="s">
        <v>431</v>
      </c>
      <c r="C15" s="55">
        <f>VLOOKUP(C9,'TMCS Parametric Table'!$A$3:$V$608,5,FALSE)</f>
        <v>500</v>
      </c>
      <c r="D15" s="55">
        <f>VLOOKUP(D9,'TMCS Parametric Table'!$A$3:$V$608,5,FALSE)</f>
        <v>80</v>
      </c>
      <c r="E15" s="55">
        <f>VLOOKUP(E9,'TMCS Parametric Table'!$A$3:$V$608,5,FALSE)</f>
        <v>80</v>
      </c>
      <c r="H15" s="57" t="s">
        <v>444</v>
      </c>
      <c r="I15" s="129" t="s">
        <v>14</v>
      </c>
      <c r="J15" s="39"/>
      <c r="K15" s="32"/>
      <c r="P15" s="36">
        <f t="shared" si="44"/>
        <v>1.2193999999999998</v>
      </c>
      <c r="Q15" s="31">
        <f t="shared" si="0"/>
        <v>2.485077111942784E-2</v>
      </c>
      <c r="R15" s="31">
        <f t="shared" si="1"/>
        <v>0.1242538555971392</v>
      </c>
      <c r="S15" s="31">
        <f t="shared" si="2"/>
        <v>0.13737506274819711</v>
      </c>
      <c r="T15" s="31">
        <f t="shared" si="3"/>
        <v>6.2735771690995576E-2</v>
      </c>
      <c r="U15" s="31">
        <f t="shared" si="4"/>
        <v>2.4602263408233559E-3</v>
      </c>
      <c r="V15" s="31">
        <f t="shared" si="5"/>
        <v>1.6401508938822373E-3</v>
      </c>
      <c r="W15" s="31">
        <f t="shared" si="6"/>
        <v>4.0000000000000001E-3</v>
      </c>
      <c r="X15" s="31">
        <f t="shared" si="7"/>
        <v>8.9999999999999993E-3</v>
      </c>
      <c r="Y15" s="31">
        <f t="shared" si="8"/>
        <v>1.3999999999999999E-2</v>
      </c>
      <c r="Z15" s="31">
        <f t="shared" si="9"/>
        <v>1E-3</v>
      </c>
      <c r="AA15" s="31">
        <f t="shared" si="10"/>
        <v>0</v>
      </c>
      <c r="AB15" s="31">
        <f t="shared" si="45"/>
        <v>9.0156035458157924E-2</v>
      </c>
      <c r="AC15" s="31">
        <f t="shared" si="11"/>
        <v>0.18967323779328588</v>
      </c>
      <c r="AD15" s="103">
        <f t="shared" si="46"/>
        <v>0.20306335159377151</v>
      </c>
      <c r="AE15" s="121">
        <f t="shared" ref="AE15:AE21" si="60">AE14+0.1</f>
        <v>0.40999999999999992</v>
      </c>
      <c r="AF15" s="31">
        <f t="shared" si="12"/>
        <v>7.3909830007391E-2</v>
      </c>
      <c r="AG15" s="31">
        <f t="shared" si="13"/>
        <v>0.36954915003695499</v>
      </c>
      <c r="AH15" s="31">
        <f t="shared" si="14"/>
        <v>0.40857354028085746</v>
      </c>
      <c r="AI15" s="31">
        <f t="shared" si="15"/>
        <v>0.18658536585365856</v>
      </c>
      <c r="AJ15" s="31">
        <f t="shared" si="16"/>
        <v>7.3170731707317077E-3</v>
      </c>
      <c r="AK15" s="31">
        <f t="shared" si="17"/>
        <v>4.8780487804878057E-3</v>
      </c>
      <c r="AL15" s="31">
        <f t="shared" si="18"/>
        <v>4.0000000000000001E-3</v>
      </c>
      <c r="AM15" s="31">
        <f t="shared" si="19"/>
        <v>8.9999999999999993E-3</v>
      </c>
      <c r="AN15" s="31">
        <f t="shared" si="20"/>
        <v>1.3999999999999999E-2</v>
      </c>
      <c r="AO15" s="31">
        <f t="shared" si="21"/>
        <v>1E-3</v>
      </c>
      <c r="AP15" s="31">
        <f t="shared" si="22"/>
        <v>0</v>
      </c>
      <c r="AQ15" s="31">
        <f t="shared" si="47"/>
        <v>0.26788842230274906</v>
      </c>
      <c r="AR15" s="31">
        <f t="shared" si="23"/>
        <v>0.56354546274072681</v>
      </c>
      <c r="AS15" s="122">
        <f t="shared" si="48"/>
        <v>0.60265919141727364</v>
      </c>
      <c r="AT15" s="121">
        <f t="shared" ref="AT15:AT21" si="61">AT14+0.1</f>
        <v>0.40999999999999992</v>
      </c>
      <c r="AU15" s="31">
        <f t="shared" si="24"/>
        <v>0.14634146341463417</v>
      </c>
      <c r="AV15" s="31">
        <f t="shared" si="25"/>
        <v>0.20487804878048785</v>
      </c>
      <c r="AW15" s="31">
        <f t="shared" si="26"/>
        <v>0.26585365853658544</v>
      </c>
      <c r="AX15" s="31">
        <f t="shared" si="27"/>
        <v>0.1658536585365854</v>
      </c>
      <c r="AY15" s="31">
        <f t="shared" si="28"/>
        <v>7.3170731707317077E-3</v>
      </c>
      <c r="AZ15" s="31">
        <f t="shared" si="29"/>
        <v>0.44345898004434597</v>
      </c>
      <c r="BA15" s="31">
        <f t="shared" si="30"/>
        <v>7.0000000000000001E-3</v>
      </c>
      <c r="BB15" s="31">
        <f t="shared" si="31"/>
        <v>1.15E-2</v>
      </c>
      <c r="BC15" s="31">
        <f t="shared" si="32"/>
        <v>1.47E-2</v>
      </c>
      <c r="BD15" s="31">
        <f t="shared" si="49"/>
        <v>5.0000000000000001E-4</v>
      </c>
      <c r="BE15" s="31">
        <f t="shared" si="33"/>
        <v>0.14512195121951224</v>
      </c>
      <c r="BF15" s="31">
        <f t="shared" si="50"/>
        <v>0.56555595703641737</v>
      </c>
      <c r="BG15" s="31">
        <f t="shared" si="51"/>
        <v>0.60064101436385997</v>
      </c>
      <c r="BH15" s="103">
        <f t="shared" si="52"/>
        <v>0.64083929571832643</v>
      </c>
      <c r="BI15" s="121">
        <f t="shared" ref="BI15:BI21" si="62">BI14+0.1</f>
        <v>0.40999999999999992</v>
      </c>
      <c r="BJ15" s="31">
        <f t="shared" si="34"/>
        <v>0.14634146341463417</v>
      </c>
      <c r="BK15" s="31">
        <f t="shared" si="35"/>
        <v>0.24390243902439029</v>
      </c>
      <c r="BL15" s="31">
        <f t="shared" si="36"/>
        <v>0.30487804878048785</v>
      </c>
      <c r="BM15" s="31">
        <f t="shared" si="37"/>
        <v>0</v>
      </c>
      <c r="BN15" s="31">
        <f t="shared" si="38"/>
        <v>7.3170731707317077E-3</v>
      </c>
      <c r="BO15" s="31">
        <f t="shared" si="39"/>
        <v>0.44345898004434597</v>
      </c>
      <c r="BP15" s="31">
        <f t="shared" si="40"/>
        <v>1.2E-2</v>
      </c>
      <c r="BQ15" s="31">
        <f t="shared" si="41"/>
        <v>2.2499999999999999E-2</v>
      </c>
      <c r="BR15" s="31">
        <f t="shared" si="42"/>
        <v>2.8499999999999998E-2</v>
      </c>
      <c r="BS15" s="31">
        <f t="shared" si="53"/>
        <v>5.0000000000000001E-3</v>
      </c>
      <c r="BT15" s="31">
        <f t="shared" si="43"/>
        <v>0</v>
      </c>
      <c r="BU15" s="31">
        <f t="shared" si="54"/>
        <v>0.46950592418789333</v>
      </c>
      <c r="BV15" s="31">
        <f t="shared" si="55"/>
        <v>0.51019443380884377</v>
      </c>
      <c r="BW15" s="103">
        <f t="shared" si="56"/>
        <v>0.54310119789235278</v>
      </c>
    </row>
    <row r="16" spans="1:75" ht="16.5" thickBot="1" x14ac:dyDescent="0.3">
      <c r="B16" s="52" t="s">
        <v>483</v>
      </c>
      <c r="C16" s="55">
        <f>VLOOKUP(C9,'TMCS Parametric Table'!$A$3:$V$608,6,FALSE)</f>
        <v>5000</v>
      </c>
      <c r="D16" s="55">
        <f>VLOOKUP(D9,'TMCS Parametric Table'!$A$3:$V$608,6,FALSE)</f>
        <v>3000</v>
      </c>
      <c r="E16" s="55" t="str">
        <f>VLOOKUP(E9,'TMCS Parametric Table'!$A$3:$V$608,6,FALSE)</f>
        <v>N/A</v>
      </c>
      <c r="H16" s="58" t="s">
        <v>445</v>
      </c>
      <c r="I16" s="130" t="s">
        <v>14</v>
      </c>
      <c r="J16" s="39"/>
      <c r="K16" s="32"/>
      <c r="P16" s="36">
        <f t="shared" si="44"/>
        <v>1.3131999999999997</v>
      </c>
      <c r="Q16" s="31">
        <f t="shared" si="0"/>
        <v>2.3075716039468709E-2</v>
      </c>
      <c r="R16" s="31">
        <f t="shared" si="1"/>
        <v>0.11537858019734354</v>
      </c>
      <c r="S16" s="31">
        <f t="shared" si="2"/>
        <v>0.12756255826618301</v>
      </c>
      <c r="T16" s="31">
        <f t="shared" si="3"/>
        <v>5.8254645141638757E-2</v>
      </c>
      <c r="U16" s="31">
        <f t="shared" si="4"/>
        <v>2.2844958879074022E-3</v>
      </c>
      <c r="V16" s="31">
        <f t="shared" si="5"/>
        <v>1.5229972586049347E-3</v>
      </c>
      <c r="W16" s="31">
        <f t="shared" si="6"/>
        <v>4.0000000000000001E-3</v>
      </c>
      <c r="X16" s="31">
        <f t="shared" si="7"/>
        <v>8.9999999999999993E-3</v>
      </c>
      <c r="Y16" s="31">
        <f t="shared" si="8"/>
        <v>1.3999999999999999E-2</v>
      </c>
      <c r="Z16" s="31">
        <f t="shared" si="9"/>
        <v>1E-3</v>
      </c>
      <c r="AA16" s="31">
        <f t="shared" si="10"/>
        <v>0</v>
      </c>
      <c r="AB16" s="31">
        <f t="shared" si="45"/>
        <v>8.3730304211327836E-2</v>
      </c>
      <c r="AC16" s="31">
        <f t="shared" si="11"/>
        <v>0.17615721433512566</v>
      </c>
      <c r="AD16" s="103">
        <f t="shared" si="46"/>
        <v>0.18863077373162271</v>
      </c>
      <c r="AE16" s="121">
        <f t="shared" si="60"/>
        <v>0.5099999999999999</v>
      </c>
      <c r="AF16" s="31">
        <f t="shared" si="12"/>
        <v>5.9417706476530011E-2</v>
      </c>
      <c r="AG16" s="31">
        <f t="shared" si="13"/>
        <v>0.29708853238265004</v>
      </c>
      <c r="AH16" s="31">
        <f t="shared" si="14"/>
        <v>0.32846108140225788</v>
      </c>
      <c r="AI16" s="31">
        <f t="shared" si="15"/>
        <v>0.15000000000000002</v>
      </c>
      <c r="AJ16" s="31">
        <f t="shared" si="16"/>
        <v>5.8823529411764714E-3</v>
      </c>
      <c r="AK16" s="31">
        <f t="shared" si="17"/>
        <v>3.9215686274509812E-3</v>
      </c>
      <c r="AL16" s="31">
        <f t="shared" si="18"/>
        <v>4.0000000000000001E-3</v>
      </c>
      <c r="AM16" s="31">
        <f t="shared" si="19"/>
        <v>8.9999999999999993E-3</v>
      </c>
      <c r="AN16" s="31">
        <f t="shared" si="20"/>
        <v>1.3999999999999999E-2</v>
      </c>
      <c r="AO16" s="31">
        <f t="shared" si="21"/>
        <v>1E-3</v>
      </c>
      <c r="AP16" s="31">
        <f t="shared" si="22"/>
        <v>0</v>
      </c>
      <c r="AQ16" s="31">
        <f t="shared" si="47"/>
        <v>0.21537524065167696</v>
      </c>
      <c r="AR16" s="31">
        <f t="shared" si="23"/>
        <v>0.45307836149120057</v>
      </c>
      <c r="AS16" s="122">
        <f t="shared" si="48"/>
        <v>0.4845626286581462</v>
      </c>
      <c r="AT16" s="121">
        <f t="shared" si="61"/>
        <v>0.5099999999999999</v>
      </c>
      <c r="AU16" s="31">
        <f t="shared" si="24"/>
        <v>0.11764705882352942</v>
      </c>
      <c r="AV16" s="31">
        <f t="shared" si="25"/>
        <v>0.1647058823529412</v>
      </c>
      <c r="AW16" s="31">
        <f t="shared" si="26"/>
        <v>0.21372549019607848</v>
      </c>
      <c r="AX16" s="31">
        <f t="shared" si="27"/>
        <v>0.13333333333333336</v>
      </c>
      <c r="AY16" s="31">
        <f t="shared" si="28"/>
        <v>5.8823529411764714E-3</v>
      </c>
      <c r="AZ16" s="31">
        <f t="shared" si="29"/>
        <v>0.35650623885918009</v>
      </c>
      <c r="BA16" s="31">
        <f t="shared" si="30"/>
        <v>7.0000000000000001E-3</v>
      </c>
      <c r="BB16" s="31">
        <f t="shared" si="31"/>
        <v>1.15E-2</v>
      </c>
      <c r="BC16" s="31">
        <f t="shared" si="32"/>
        <v>1.47E-2</v>
      </c>
      <c r="BD16" s="31">
        <f t="shared" si="49"/>
        <v>5.0000000000000001E-4</v>
      </c>
      <c r="BE16" s="31">
        <f t="shared" si="33"/>
        <v>0.11666666666666671</v>
      </c>
      <c r="BF16" s="31">
        <f t="shared" si="50"/>
        <v>0.45468178903044942</v>
      </c>
      <c r="BG16" s="31">
        <f t="shared" si="51"/>
        <v>0.48291679338536186</v>
      </c>
      <c r="BH16" s="103">
        <f t="shared" si="52"/>
        <v>0.51525879274891839</v>
      </c>
      <c r="BI16" s="121">
        <f t="shared" si="62"/>
        <v>0.5099999999999999</v>
      </c>
      <c r="BJ16" s="31">
        <f t="shared" si="34"/>
        <v>0.11764705882352942</v>
      </c>
      <c r="BK16" s="31">
        <f t="shared" si="35"/>
        <v>0.19607843137254904</v>
      </c>
      <c r="BL16" s="31">
        <f t="shared" si="36"/>
        <v>0.24509803921568632</v>
      </c>
      <c r="BM16" s="31">
        <f t="shared" si="37"/>
        <v>0</v>
      </c>
      <c r="BN16" s="31">
        <f t="shared" si="38"/>
        <v>5.8823529411764714E-3</v>
      </c>
      <c r="BO16" s="31">
        <f t="shared" si="39"/>
        <v>0.35650623885918009</v>
      </c>
      <c r="BP16" s="31">
        <f t="shared" si="40"/>
        <v>1.2E-2</v>
      </c>
      <c r="BQ16" s="31">
        <f t="shared" si="41"/>
        <v>2.2499999999999999E-2</v>
      </c>
      <c r="BR16" s="31">
        <f t="shared" si="42"/>
        <v>2.8499999999999998E-2</v>
      </c>
      <c r="BS16" s="31">
        <f t="shared" si="53"/>
        <v>5.0000000000000001E-3</v>
      </c>
      <c r="BT16" s="31">
        <f t="shared" si="43"/>
        <v>0</v>
      </c>
      <c r="BU16" s="31">
        <f t="shared" si="54"/>
        <v>0.37752511693455976</v>
      </c>
      <c r="BV16" s="31">
        <f t="shared" si="55"/>
        <v>0.4103853149737865</v>
      </c>
      <c r="BW16" s="103">
        <f t="shared" si="56"/>
        <v>0.43694977467980389</v>
      </c>
    </row>
    <row r="17" spans="2:75" ht="16.5" thickBot="1" x14ac:dyDescent="0.3">
      <c r="B17" s="52" t="s">
        <v>484</v>
      </c>
      <c r="C17" s="55">
        <f>VLOOKUP(C9,'TMCS Parametric Table'!$A$3:$V$608,7,FALSE)</f>
        <v>1344</v>
      </c>
      <c r="D17" s="55">
        <f>VLOOKUP(D9,'TMCS Parametric Table'!$A$3:$V$608,7,FALSE)</f>
        <v>600</v>
      </c>
      <c r="E17" s="55">
        <f>VLOOKUP(E9,'TMCS Parametric Table'!$A$3:$V$608,7,FALSE)</f>
        <v>100</v>
      </c>
      <c r="J17" s="39"/>
      <c r="K17" s="32"/>
      <c r="P17" s="36">
        <f t="shared" si="44"/>
        <v>1.4069999999999996</v>
      </c>
      <c r="Q17" s="31">
        <f t="shared" si="0"/>
        <v>2.15373349701708E-2</v>
      </c>
      <c r="R17" s="31">
        <f t="shared" si="1"/>
        <v>0.10768667485085399</v>
      </c>
      <c r="S17" s="31">
        <f t="shared" si="2"/>
        <v>0.11905838771510417</v>
      </c>
      <c r="T17" s="31">
        <f t="shared" si="3"/>
        <v>5.4371002132196179E-2</v>
      </c>
      <c r="U17" s="31">
        <f t="shared" si="4"/>
        <v>2.1321961620469087E-3</v>
      </c>
      <c r="V17" s="31">
        <f t="shared" si="5"/>
        <v>1.4214641080312726E-3</v>
      </c>
      <c r="W17" s="31">
        <f t="shared" si="6"/>
        <v>4.0000000000000001E-3</v>
      </c>
      <c r="X17" s="31">
        <f t="shared" si="7"/>
        <v>8.9999999999999993E-3</v>
      </c>
      <c r="Y17" s="31">
        <f t="shared" si="8"/>
        <v>1.3999999999999999E-2</v>
      </c>
      <c r="Z17" s="31">
        <f t="shared" si="9"/>
        <v>1E-3</v>
      </c>
      <c r="AA17" s="31">
        <f t="shared" si="10"/>
        <v>0</v>
      </c>
      <c r="AB17" s="31">
        <f t="shared" si="45"/>
        <v>7.8162301606365919E-2</v>
      </c>
      <c r="AC17" s="31">
        <f t="shared" si="11"/>
        <v>0.16444553810795079</v>
      </c>
      <c r="AD17" s="103">
        <f t="shared" si="46"/>
        <v>0.17612748519844329</v>
      </c>
      <c r="AE17" s="121">
        <f t="shared" si="60"/>
        <v>0.60999999999999988</v>
      </c>
      <c r="AF17" s="31">
        <f t="shared" si="12"/>
        <v>4.9677098857426737E-2</v>
      </c>
      <c r="AG17" s="31">
        <f t="shared" si="13"/>
        <v>0.24838549428713369</v>
      </c>
      <c r="AH17" s="31">
        <f t="shared" si="14"/>
        <v>0.27461500248385501</v>
      </c>
      <c r="AI17" s="31">
        <f t="shared" si="15"/>
        <v>0.12540983606557379</v>
      </c>
      <c r="AJ17" s="31">
        <f t="shared" si="16"/>
        <v>4.9180327868852463E-3</v>
      </c>
      <c r="AK17" s="31">
        <f t="shared" si="17"/>
        <v>3.2786885245901644E-3</v>
      </c>
      <c r="AL17" s="31">
        <f t="shared" si="18"/>
        <v>4.0000000000000001E-3</v>
      </c>
      <c r="AM17" s="31">
        <f t="shared" si="19"/>
        <v>8.9999999999999993E-3</v>
      </c>
      <c r="AN17" s="31">
        <f t="shared" si="20"/>
        <v>1.3999999999999999E-2</v>
      </c>
      <c r="AO17" s="31">
        <f t="shared" si="21"/>
        <v>1E-3</v>
      </c>
      <c r="AP17" s="31">
        <f t="shared" si="22"/>
        <v>0</v>
      </c>
      <c r="AQ17" s="31">
        <f t="shared" si="47"/>
        <v>0.18008203185958974</v>
      </c>
      <c r="AR17" s="31">
        <f t="shared" si="23"/>
        <v>0.37883579717199689</v>
      </c>
      <c r="AS17" s="122">
        <f t="shared" si="48"/>
        <v>0.40519930755683664</v>
      </c>
      <c r="AT17" s="121">
        <f t="shared" si="61"/>
        <v>0.60999999999999988</v>
      </c>
      <c r="AU17" s="31">
        <f t="shared" si="24"/>
        <v>9.8360655737704944E-2</v>
      </c>
      <c r="AV17" s="31">
        <f t="shared" si="25"/>
        <v>0.13770491803278692</v>
      </c>
      <c r="AW17" s="31">
        <f t="shared" si="26"/>
        <v>0.17868852459016399</v>
      </c>
      <c r="AX17" s="31">
        <f t="shared" si="27"/>
        <v>0.1114754098360656</v>
      </c>
      <c r="AY17" s="31">
        <f t="shared" si="28"/>
        <v>4.9180327868852463E-3</v>
      </c>
      <c r="AZ17" s="31">
        <f t="shared" si="29"/>
        <v>0.29806259314456041</v>
      </c>
      <c r="BA17" s="31">
        <f t="shared" si="30"/>
        <v>7.0000000000000001E-3</v>
      </c>
      <c r="BB17" s="31">
        <f t="shared" si="31"/>
        <v>1.15E-2</v>
      </c>
      <c r="BC17" s="31">
        <f t="shared" si="32"/>
        <v>1.47E-2</v>
      </c>
      <c r="BD17" s="31">
        <f t="shared" si="49"/>
        <v>5.0000000000000001E-4</v>
      </c>
      <c r="BE17" s="31">
        <f t="shared" si="33"/>
        <v>9.7540983606557413E-2</v>
      </c>
      <c r="BF17" s="31">
        <f t="shared" si="50"/>
        <v>0.38016328817718931</v>
      </c>
      <c r="BG17" s="31">
        <f t="shared" si="51"/>
        <v>0.40379949207859067</v>
      </c>
      <c r="BH17" s="103">
        <f t="shared" si="52"/>
        <v>0.43086571027334747</v>
      </c>
      <c r="BI17" s="121">
        <f t="shared" si="62"/>
        <v>0.60999999999999988</v>
      </c>
      <c r="BJ17" s="31">
        <f t="shared" si="34"/>
        <v>9.8360655737704944E-2</v>
      </c>
      <c r="BK17" s="31">
        <f t="shared" si="35"/>
        <v>0.16393442622950824</v>
      </c>
      <c r="BL17" s="31">
        <f t="shared" si="36"/>
        <v>0.20491803278688531</v>
      </c>
      <c r="BM17" s="31">
        <f t="shared" si="37"/>
        <v>0</v>
      </c>
      <c r="BN17" s="31">
        <f t="shared" si="38"/>
        <v>4.9180327868852463E-3</v>
      </c>
      <c r="BO17" s="31">
        <f t="shared" si="39"/>
        <v>0.29806259314456041</v>
      </c>
      <c r="BP17" s="31">
        <f t="shared" si="40"/>
        <v>1.2E-2</v>
      </c>
      <c r="BQ17" s="31">
        <f t="shared" si="41"/>
        <v>2.2499999999999999E-2</v>
      </c>
      <c r="BR17" s="31">
        <f t="shared" si="42"/>
        <v>2.8499999999999998E-2</v>
      </c>
      <c r="BS17" s="31">
        <f t="shared" si="53"/>
        <v>5.0000000000000001E-3</v>
      </c>
      <c r="BT17" s="31">
        <f t="shared" si="43"/>
        <v>0</v>
      </c>
      <c r="BU17" s="31">
        <f t="shared" si="54"/>
        <v>0.31571632351751955</v>
      </c>
      <c r="BV17" s="31">
        <f t="shared" si="55"/>
        <v>0.34334197580246806</v>
      </c>
      <c r="BW17" s="103">
        <f t="shared" si="56"/>
        <v>0.36566341606392544</v>
      </c>
    </row>
    <row r="18" spans="2:75" ht="15.75" customHeight="1" x14ac:dyDescent="0.25">
      <c r="B18" s="52" t="s">
        <v>485</v>
      </c>
      <c r="C18" s="55">
        <f>VLOOKUP(C9,'TMCS Parametric Table'!$A$3:$V$608,8,FALSE)</f>
        <v>849</v>
      </c>
      <c r="D18" s="55" t="str">
        <f>VLOOKUP(D9,'TMCS Parametric Table'!$A$3:$V$608,8,FALSE)</f>
        <v>N/A</v>
      </c>
      <c r="E18" s="55" t="str">
        <f>VLOOKUP(E9,'TMCS Parametric Table'!$A$3:$V$608,8,FALSE)</f>
        <v>N/A</v>
      </c>
      <c r="G18" s="135" t="s">
        <v>548</v>
      </c>
      <c r="H18" s="136"/>
      <c r="I18" s="136"/>
      <c r="J18" s="136"/>
      <c r="K18" s="136"/>
      <c r="L18" s="136"/>
      <c r="M18" s="136"/>
      <c r="N18" s="137"/>
      <c r="P18" s="36">
        <f t="shared" si="44"/>
        <v>1.5007999999999995</v>
      </c>
      <c r="Q18" s="31">
        <f t="shared" si="0"/>
        <v>2.0191251534535125E-2</v>
      </c>
      <c r="R18" s="31">
        <f t="shared" si="1"/>
        <v>0.10095625767267562</v>
      </c>
      <c r="S18" s="31">
        <f t="shared" si="2"/>
        <v>0.11161723848291016</v>
      </c>
      <c r="T18" s="31">
        <f t="shared" si="3"/>
        <v>5.097281449893392E-2</v>
      </c>
      <c r="U18" s="31">
        <f t="shared" si="4"/>
        <v>1.998933901918977E-3</v>
      </c>
      <c r="V18" s="31">
        <f t="shared" si="5"/>
        <v>1.3326226012793181E-3</v>
      </c>
      <c r="W18" s="31">
        <f t="shared" si="6"/>
        <v>4.0000000000000001E-3</v>
      </c>
      <c r="X18" s="31">
        <f t="shared" si="7"/>
        <v>8.9999999999999993E-3</v>
      </c>
      <c r="Y18" s="31">
        <f t="shared" si="8"/>
        <v>1.3999999999999999E-2</v>
      </c>
      <c r="Z18" s="31">
        <f t="shared" si="9"/>
        <v>1E-3</v>
      </c>
      <c r="AA18" s="31">
        <f t="shared" si="10"/>
        <v>0</v>
      </c>
      <c r="AB18" s="31">
        <f t="shared" si="45"/>
        <v>7.3291203036537939E-2</v>
      </c>
      <c r="AC18" s="31">
        <f t="shared" si="11"/>
        <v>0.15419989279104465</v>
      </c>
      <c r="AD18" s="103">
        <f t="shared" si="46"/>
        <v>0.16519173855378169</v>
      </c>
      <c r="AE18" s="121">
        <f t="shared" si="60"/>
        <v>0.70999999999999985</v>
      </c>
      <c r="AF18" s="31">
        <f t="shared" si="12"/>
        <v>4.268032437046522E-2</v>
      </c>
      <c r="AG18" s="31">
        <f t="shared" si="13"/>
        <v>0.21340162185232611</v>
      </c>
      <c r="AH18" s="31">
        <f t="shared" si="14"/>
        <v>0.23593683311993174</v>
      </c>
      <c r="AI18" s="31">
        <f t="shared" si="15"/>
        <v>0.10774647887323946</v>
      </c>
      <c r="AJ18" s="31">
        <f t="shared" si="16"/>
        <v>4.2253521126760568E-3</v>
      </c>
      <c r="AK18" s="31">
        <f t="shared" si="17"/>
        <v>2.8169014084507048E-3</v>
      </c>
      <c r="AL18" s="31">
        <f t="shared" si="18"/>
        <v>4.0000000000000001E-3</v>
      </c>
      <c r="AM18" s="31">
        <f t="shared" si="19"/>
        <v>8.9999999999999993E-3</v>
      </c>
      <c r="AN18" s="31">
        <f t="shared" si="20"/>
        <v>1.3999999999999999E-2</v>
      </c>
      <c r="AO18" s="31">
        <f t="shared" si="21"/>
        <v>1E-3</v>
      </c>
      <c r="AP18" s="31">
        <f t="shared" si="22"/>
        <v>0</v>
      </c>
      <c r="AQ18" s="31">
        <f t="shared" si="47"/>
        <v>0.15473275054079225</v>
      </c>
      <c r="AR18" s="31">
        <f t="shared" si="23"/>
        <v>0.32551162612942774</v>
      </c>
      <c r="AS18" s="122">
        <f t="shared" si="48"/>
        <v>0.34820306358999803</v>
      </c>
      <c r="AT18" s="121">
        <f t="shared" si="61"/>
        <v>0.70999999999999985</v>
      </c>
      <c r="AU18" s="31">
        <f t="shared" si="24"/>
        <v>8.4507042253521139E-2</v>
      </c>
      <c r="AV18" s="31">
        <f t="shared" si="25"/>
        <v>0.1183098591549296</v>
      </c>
      <c r="AW18" s="31">
        <f t="shared" si="26"/>
        <v>0.1535211267605634</v>
      </c>
      <c r="AX18" s="31">
        <f t="shared" si="27"/>
        <v>9.5774647887323969E-2</v>
      </c>
      <c r="AY18" s="31">
        <f t="shared" si="28"/>
        <v>4.2253521126760568E-3</v>
      </c>
      <c r="AZ18" s="31">
        <f t="shared" si="29"/>
        <v>0.25608194622279135</v>
      </c>
      <c r="BA18" s="31">
        <f t="shared" si="30"/>
        <v>7.0000000000000001E-3</v>
      </c>
      <c r="BB18" s="31">
        <f t="shared" si="31"/>
        <v>1.15E-2</v>
      </c>
      <c r="BC18" s="31">
        <f t="shared" si="32"/>
        <v>1.47E-2</v>
      </c>
      <c r="BD18" s="31">
        <f t="shared" si="49"/>
        <v>5.0000000000000001E-4</v>
      </c>
      <c r="BE18" s="31">
        <f t="shared" si="33"/>
        <v>8.3802816901408478E-2</v>
      </c>
      <c r="BF18" s="31">
        <f t="shared" si="50"/>
        <v>0.32663890451537797</v>
      </c>
      <c r="BG18" s="31">
        <f t="shared" si="51"/>
        <v>0.34697632470545997</v>
      </c>
      <c r="BH18" s="103">
        <f t="shared" si="52"/>
        <v>0.37025690677664513</v>
      </c>
      <c r="BI18" s="121">
        <f t="shared" si="62"/>
        <v>0.70999999999999985</v>
      </c>
      <c r="BJ18" s="31">
        <f t="shared" si="34"/>
        <v>8.4507042253521139E-2</v>
      </c>
      <c r="BK18" s="31">
        <f t="shared" si="35"/>
        <v>0.14084507042253525</v>
      </c>
      <c r="BL18" s="31">
        <f t="shared" si="36"/>
        <v>0.17605633802816906</v>
      </c>
      <c r="BM18" s="31">
        <f t="shared" si="37"/>
        <v>0</v>
      </c>
      <c r="BN18" s="31">
        <f t="shared" si="38"/>
        <v>4.2253521126760568E-3</v>
      </c>
      <c r="BO18" s="31">
        <f t="shared" si="39"/>
        <v>0.25608194622279135</v>
      </c>
      <c r="BP18" s="31">
        <f t="shared" si="40"/>
        <v>1.2E-2</v>
      </c>
      <c r="BQ18" s="31">
        <f t="shared" si="41"/>
        <v>2.2499999999999999E-2</v>
      </c>
      <c r="BR18" s="31">
        <f t="shared" si="42"/>
        <v>2.8499999999999998E-2</v>
      </c>
      <c r="BS18" s="31">
        <f t="shared" si="53"/>
        <v>5.0000000000000001E-3</v>
      </c>
      <c r="BT18" s="31">
        <f t="shared" si="43"/>
        <v>0</v>
      </c>
      <c r="BU18" s="31">
        <f t="shared" si="54"/>
        <v>0.27133079624548878</v>
      </c>
      <c r="BV18" s="31">
        <f t="shared" si="55"/>
        <v>0.29521964818723928</v>
      </c>
      <c r="BW18" s="103">
        <f t="shared" si="56"/>
        <v>0.31451025576488323</v>
      </c>
    </row>
    <row r="19" spans="2:75" ht="15" customHeight="1" x14ac:dyDescent="0.25">
      <c r="B19" s="52" t="s">
        <v>432</v>
      </c>
      <c r="C19" s="53" t="str">
        <f>VLOOKUP(C9,'TMCS Parametric Table'!$A$3:$V$608,9,FALSE)</f>
        <v>3 V to 5.5 V</v>
      </c>
      <c r="D19" s="53" t="str">
        <f>VLOOKUP(D9,'TMCS Parametric Table'!$A$3:$V$608,9,FALSE)</f>
        <v>3 V to 5.5 V</v>
      </c>
      <c r="E19" s="53" t="str">
        <f>VLOOKUP(E9,'TMCS Parametric Table'!$A$3:$V$608,9,FALSE)</f>
        <v>3 V to 5.5 V</v>
      </c>
      <c r="G19" s="138"/>
      <c r="H19" s="139"/>
      <c r="I19" s="139"/>
      <c r="J19" s="139"/>
      <c r="K19" s="139"/>
      <c r="L19" s="139"/>
      <c r="M19" s="139"/>
      <c r="N19" s="140"/>
      <c r="P19" s="36">
        <f t="shared" si="44"/>
        <v>1.5945999999999994</v>
      </c>
      <c r="Q19" s="31">
        <f t="shared" si="0"/>
        <v>1.9003530856033058E-2</v>
      </c>
      <c r="R19" s="31">
        <f t="shared" si="1"/>
        <v>9.5017654280165287E-2</v>
      </c>
      <c r="S19" s="31">
        <f t="shared" si="2"/>
        <v>0.10505151857215074</v>
      </c>
      <c r="T19" s="31">
        <f t="shared" si="3"/>
        <v>4.7974413646055453E-2</v>
      </c>
      <c r="U19" s="31">
        <f t="shared" si="4"/>
        <v>1.8813495547472727E-3</v>
      </c>
      <c r="V19" s="31">
        <f t="shared" si="5"/>
        <v>1.2542330364981819E-3</v>
      </c>
      <c r="W19" s="31">
        <f t="shared" si="6"/>
        <v>4.0000000000000001E-3</v>
      </c>
      <c r="X19" s="31">
        <f t="shared" si="7"/>
        <v>8.9999999999999993E-3</v>
      </c>
      <c r="Y19" s="31">
        <f t="shared" si="8"/>
        <v>1.3999999999999999E-2</v>
      </c>
      <c r="Z19" s="31">
        <f t="shared" si="9"/>
        <v>1E-3</v>
      </c>
      <c r="AA19" s="31">
        <f t="shared" si="10"/>
        <v>0</v>
      </c>
      <c r="AB19" s="31">
        <f t="shared" si="45"/>
        <v>6.8994024947930263E-2</v>
      </c>
      <c r="AC19" s="31">
        <f t="shared" si="11"/>
        <v>0.14516156582623618</v>
      </c>
      <c r="AD19" s="103">
        <f t="shared" si="46"/>
        <v>0.15554690304469276</v>
      </c>
      <c r="AE19" s="121">
        <f t="shared" si="60"/>
        <v>0.80999999999999983</v>
      </c>
      <c r="AF19" s="31">
        <f t="shared" si="12"/>
        <v>3.7411148522259643E-2</v>
      </c>
      <c r="AG19" s="31">
        <f t="shared" si="13"/>
        <v>0.1870557426112982</v>
      </c>
      <c r="AH19" s="31">
        <f t="shared" si="14"/>
        <v>0.2068088290310513</v>
      </c>
      <c r="AI19" s="31">
        <f t="shared" si="15"/>
        <v>9.4444444444444456E-2</v>
      </c>
      <c r="AJ19" s="31">
        <f t="shared" si="16"/>
        <v>3.7037037037037038E-3</v>
      </c>
      <c r="AK19" s="31">
        <f t="shared" si="17"/>
        <v>2.4691358024691362E-3</v>
      </c>
      <c r="AL19" s="31">
        <f t="shared" si="18"/>
        <v>4.0000000000000001E-3</v>
      </c>
      <c r="AM19" s="31">
        <f t="shared" si="19"/>
        <v>8.9999999999999993E-3</v>
      </c>
      <c r="AN19" s="31">
        <f t="shared" si="20"/>
        <v>1.3999999999999999E-2</v>
      </c>
      <c r="AO19" s="31">
        <f t="shared" si="21"/>
        <v>1E-3</v>
      </c>
      <c r="AP19" s="31">
        <f t="shared" si="22"/>
        <v>0</v>
      </c>
      <c r="AQ19" s="31">
        <f t="shared" si="47"/>
        <v>0.13564446006153982</v>
      </c>
      <c r="AR19" s="31">
        <f t="shared" si="23"/>
        <v>0.28535829396731621</v>
      </c>
      <c r="AS19" s="122">
        <f t="shared" si="48"/>
        <v>0.305289787844084</v>
      </c>
      <c r="AT19" s="121">
        <f t="shared" si="61"/>
        <v>0.80999999999999983</v>
      </c>
      <c r="AU19" s="31">
        <f t="shared" si="24"/>
        <v>7.4074074074074084E-2</v>
      </c>
      <c r="AV19" s="31">
        <f t="shared" si="25"/>
        <v>0.10370370370370373</v>
      </c>
      <c r="AW19" s="31">
        <f t="shared" si="26"/>
        <v>0.13456790123456794</v>
      </c>
      <c r="AX19" s="31">
        <f t="shared" si="27"/>
        <v>8.3950617283950646E-2</v>
      </c>
      <c r="AY19" s="31">
        <f t="shared" si="28"/>
        <v>3.7037037037037038E-3</v>
      </c>
      <c r="AZ19" s="31">
        <f t="shared" si="29"/>
        <v>0.22446689113355786</v>
      </c>
      <c r="BA19" s="31">
        <f t="shared" si="30"/>
        <v>7.0000000000000001E-3</v>
      </c>
      <c r="BB19" s="31">
        <f t="shared" si="31"/>
        <v>1.15E-2</v>
      </c>
      <c r="BC19" s="31">
        <f t="shared" si="32"/>
        <v>1.47E-2</v>
      </c>
      <c r="BD19" s="31">
        <f t="shared" si="49"/>
        <v>5.0000000000000001E-4</v>
      </c>
      <c r="BE19" s="31">
        <f t="shared" si="33"/>
        <v>7.3456790123456822E-2</v>
      </c>
      <c r="BF19" s="31">
        <f t="shared" si="50"/>
        <v>0.28633303861002241</v>
      </c>
      <c r="BG19" s="31">
        <f t="shared" si="51"/>
        <v>0.30419020175571815</v>
      </c>
      <c r="BH19" s="103">
        <f t="shared" si="52"/>
        <v>0.32462338375383376</v>
      </c>
      <c r="BI19" s="121">
        <f t="shared" si="62"/>
        <v>0.80999999999999983</v>
      </c>
      <c r="BJ19" s="31">
        <f t="shared" si="34"/>
        <v>7.4074074074074084E-2</v>
      </c>
      <c r="BK19" s="31">
        <f t="shared" si="35"/>
        <v>0.12345679012345681</v>
      </c>
      <c r="BL19" s="31">
        <f t="shared" si="36"/>
        <v>0.15432098765432101</v>
      </c>
      <c r="BM19" s="31">
        <f t="shared" si="37"/>
        <v>0</v>
      </c>
      <c r="BN19" s="31">
        <f t="shared" si="38"/>
        <v>3.7037037037037038E-3</v>
      </c>
      <c r="BO19" s="31">
        <f t="shared" si="39"/>
        <v>0.22446689113355786</v>
      </c>
      <c r="BP19" s="31">
        <f t="shared" si="40"/>
        <v>1.2E-2</v>
      </c>
      <c r="BQ19" s="31">
        <f t="shared" si="41"/>
        <v>2.2499999999999999E-2</v>
      </c>
      <c r="BR19" s="31">
        <f t="shared" si="42"/>
        <v>2.8499999999999998E-2</v>
      </c>
      <c r="BS19" s="31">
        <f t="shared" si="53"/>
        <v>5.0000000000000001E-3</v>
      </c>
      <c r="BT19" s="31">
        <f t="shared" si="43"/>
        <v>0</v>
      </c>
      <c r="BU19" s="31">
        <f t="shared" si="54"/>
        <v>0.2379154638337195</v>
      </c>
      <c r="BV19" s="31">
        <f t="shared" si="55"/>
        <v>0.25901047547451017</v>
      </c>
      <c r="BW19" s="103">
        <f t="shared" si="56"/>
        <v>0.27603340068543059</v>
      </c>
    </row>
    <row r="20" spans="2:75" ht="16.5" customHeight="1" thickBot="1" x14ac:dyDescent="0.3">
      <c r="B20" s="52" t="s">
        <v>433</v>
      </c>
      <c r="C20" s="53" t="str">
        <f>VLOOKUP(C9,'TMCS Parametric Table'!$A$3:$V$608,10,FALSE)</f>
        <v>10 mA/mT</v>
      </c>
      <c r="D20" s="53" t="str">
        <f>VLOOKUP(D9,'TMCS Parametric Table'!$A$3:$V$608,10,FALSE)</f>
        <v>No</v>
      </c>
      <c r="E20" s="53" t="str">
        <f>VLOOKUP(E9,'TMCS Parametric Table'!$A$3:$V$608,10,FALSE)</f>
        <v>No</v>
      </c>
      <c r="G20" s="141"/>
      <c r="H20" s="142"/>
      <c r="I20" s="142"/>
      <c r="J20" s="142"/>
      <c r="K20" s="142"/>
      <c r="L20" s="142"/>
      <c r="M20" s="142"/>
      <c r="N20" s="143"/>
      <c r="P20" s="36">
        <f t="shared" si="44"/>
        <v>1.6883999999999992</v>
      </c>
      <c r="Q20" s="31">
        <f t="shared" si="0"/>
        <v>1.7947779141808999E-2</v>
      </c>
      <c r="R20" s="31">
        <f t="shared" si="1"/>
        <v>8.9738895709045002E-2</v>
      </c>
      <c r="S20" s="31">
        <f t="shared" si="2"/>
        <v>9.9215323095920155E-2</v>
      </c>
      <c r="T20" s="31">
        <f t="shared" si="3"/>
        <v>4.5309168443496819E-2</v>
      </c>
      <c r="U20" s="31">
        <f t="shared" si="4"/>
        <v>1.7768301350390909E-3</v>
      </c>
      <c r="V20" s="31">
        <f t="shared" si="5"/>
        <v>1.1845534233593938E-3</v>
      </c>
      <c r="W20" s="31">
        <f t="shared" si="6"/>
        <v>4.0000000000000001E-3</v>
      </c>
      <c r="X20" s="31">
        <f t="shared" si="7"/>
        <v>8.9999999999999993E-3</v>
      </c>
      <c r="Y20" s="31">
        <f t="shared" si="8"/>
        <v>1.3999999999999999E-2</v>
      </c>
      <c r="Z20" s="31">
        <f t="shared" si="9"/>
        <v>1E-3</v>
      </c>
      <c r="AA20" s="31">
        <f t="shared" si="10"/>
        <v>0</v>
      </c>
      <c r="AB20" s="31">
        <f t="shared" si="45"/>
        <v>6.5175113435973556E-2</v>
      </c>
      <c r="AC20" s="31">
        <f t="shared" si="11"/>
        <v>0.1371293362618681</v>
      </c>
      <c r="AD20" s="103">
        <f t="shared" si="46"/>
        <v>0.14697782108367732</v>
      </c>
      <c r="AE20" s="121">
        <f t="shared" si="60"/>
        <v>0.90999999999999981</v>
      </c>
      <c r="AF20" s="31">
        <f t="shared" si="12"/>
        <v>3.3300033300033303E-2</v>
      </c>
      <c r="AG20" s="31">
        <f t="shared" si="13"/>
        <v>0.16650016650016652</v>
      </c>
      <c r="AH20" s="31">
        <f t="shared" si="14"/>
        <v>0.1840825840825841</v>
      </c>
      <c r="AI20" s="31">
        <f t="shared" si="15"/>
        <v>8.4065934065934086E-2</v>
      </c>
      <c r="AJ20" s="31">
        <f t="shared" si="16"/>
        <v>3.2967032967032971E-3</v>
      </c>
      <c r="AK20" s="31">
        <f t="shared" si="17"/>
        <v>2.1978021978021982E-3</v>
      </c>
      <c r="AL20" s="31">
        <f t="shared" si="18"/>
        <v>4.0000000000000001E-3</v>
      </c>
      <c r="AM20" s="31">
        <f t="shared" si="19"/>
        <v>8.9999999999999993E-3</v>
      </c>
      <c r="AN20" s="31">
        <f t="shared" si="20"/>
        <v>1.3999999999999999E-2</v>
      </c>
      <c r="AO20" s="31">
        <f t="shared" si="21"/>
        <v>1E-3</v>
      </c>
      <c r="AP20" s="31">
        <f t="shared" si="22"/>
        <v>0</v>
      </c>
      <c r="AQ20" s="31">
        <f t="shared" si="47"/>
        <v>0.12075309696214334</v>
      </c>
      <c r="AR20" s="31">
        <f t="shared" si="23"/>
        <v>0.25403376452665716</v>
      </c>
      <c r="AS20" s="122">
        <f t="shared" si="48"/>
        <v>0.27181673712254362</v>
      </c>
      <c r="AT20" s="121">
        <f t="shared" si="61"/>
        <v>0.90999999999999981</v>
      </c>
      <c r="AU20" s="31">
        <f t="shared" si="24"/>
        <v>6.593406593406595E-2</v>
      </c>
      <c r="AV20" s="31">
        <f t="shared" si="25"/>
        <v>9.2307692307692327E-2</v>
      </c>
      <c r="AW20" s="31">
        <f t="shared" si="26"/>
        <v>0.1197802197802198</v>
      </c>
      <c r="AX20" s="31">
        <f t="shared" si="27"/>
        <v>7.4725274725274751E-2</v>
      </c>
      <c r="AY20" s="31">
        <f t="shared" si="28"/>
        <v>3.2967032967032971E-3</v>
      </c>
      <c r="AZ20" s="31">
        <f t="shared" si="29"/>
        <v>0.19980019980019983</v>
      </c>
      <c r="BA20" s="31">
        <f t="shared" si="30"/>
        <v>7.0000000000000001E-3</v>
      </c>
      <c r="BB20" s="31">
        <f t="shared" si="31"/>
        <v>1.15E-2</v>
      </c>
      <c r="BC20" s="31">
        <f t="shared" si="32"/>
        <v>1.47E-2</v>
      </c>
      <c r="BD20" s="31">
        <f t="shared" si="49"/>
        <v>5.0000000000000001E-4</v>
      </c>
      <c r="BE20" s="31">
        <f t="shared" si="33"/>
        <v>6.5384615384615416E-2</v>
      </c>
      <c r="BF20" s="31">
        <f t="shared" si="50"/>
        <v>0.25488793686769157</v>
      </c>
      <c r="BG20" s="31">
        <f t="shared" si="51"/>
        <v>0.27081352322919189</v>
      </c>
      <c r="BH20" s="103">
        <f t="shared" si="52"/>
        <v>0.28902822911365189</v>
      </c>
      <c r="BI20" s="121">
        <f t="shared" si="62"/>
        <v>0.90999999999999981</v>
      </c>
      <c r="BJ20" s="31">
        <f t="shared" si="34"/>
        <v>6.593406593406595E-2</v>
      </c>
      <c r="BK20" s="31">
        <f t="shared" si="35"/>
        <v>0.1098901098901099</v>
      </c>
      <c r="BL20" s="31">
        <f t="shared" si="36"/>
        <v>0.13736263736263737</v>
      </c>
      <c r="BM20" s="31">
        <f t="shared" si="37"/>
        <v>0</v>
      </c>
      <c r="BN20" s="31">
        <f t="shared" si="38"/>
        <v>3.2967032967032971E-3</v>
      </c>
      <c r="BO20" s="31">
        <f t="shared" si="39"/>
        <v>0.19980019980019983</v>
      </c>
      <c r="BP20" s="31">
        <f t="shared" si="40"/>
        <v>1.2E-2</v>
      </c>
      <c r="BQ20" s="31">
        <f t="shared" si="41"/>
        <v>2.2499999999999999E-2</v>
      </c>
      <c r="BR20" s="31">
        <f t="shared" si="42"/>
        <v>2.8499999999999998E-2</v>
      </c>
      <c r="BS20" s="31">
        <f t="shared" si="53"/>
        <v>5.0000000000000001E-3</v>
      </c>
      <c r="BT20" s="31">
        <f t="shared" si="43"/>
        <v>0</v>
      </c>
      <c r="BU20" s="31">
        <f t="shared" si="54"/>
        <v>0.21185376854916649</v>
      </c>
      <c r="BV20" s="31">
        <f t="shared" si="55"/>
        <v>0.23078696782874533</v>
      </c>
      <c r="BW20" s="103">
        <f t="shared" si="56"/>
        <v>0.24605369323568427</v>
      </c>
    </row>
    <row r="21" spans="2:75" ht="15" customHeight="1" x14ac:dyDescent="0.25">
      <c r="B21" s="52" t="s">
        <v>434</v>
      </c>
      <c r="C21" s="53" t="str">
        <f>VLOOKUP(C9,'TMCS Parametric Table'!$A$3:$V$608,11,FALSE)</f>
        <v>Bi-directional</v>
      </c>
      <c r="D21" s="53" t="str">
        <f>VLOOKUP(D9,'TMCS Parametric Table'!$A$3:$V$608,11,FALSE)</f>
        <v>Bi-directional</v>
      </c>
      <c r="E21" s="53" t="str">
        <f>VLOOKUP(E9,'TMCS Parametric Table'!$A$3:$V$608,11,FALSE)</f>
        <v>Bi-directional</v>
      </c>
      <c r="G21" s="118"/>
      <c r="H21" s="118"/>
      <c r="I21" s="118"/>
      <c r="J21" s="118"/>
      <c r="K21" s="118"/>
      <c r="L21" s="118"/>
      <c r="M21" s="118"/>
      <c r="N21" s="118"/>
      <c r="P21" s="36">
        <f t="shared" si="44"/>
        <v>1.7821999999999991</v>
      </c>
      <c r="Q21" s="31">
        <f t="shared" si="0"/>
        <v>1.7003159186976948E-2</v>
      </c>
      <c r="R21" s="31">
        <f t="shared" si="1"/>
        <v>8.5015795934884744E-2</v>
      </c>
      <c r="S21" s="31">
        <f t="shared" si="2"/>
        <v>9.3993463985608566E-2</v>
      </c>
      <c r="T21" s="31">
        <f t="shared" si="3"/>
        <v>4.2924475367523307E-2</v>
      </c>
      <c r="U21" s="31">
        <f t="shared" si="4"/>
        <v>1.6833127595107177E-3</v>
      </c>
      <c r="V21" s="31">
        <f t="shared" si="5"/>
        <v>1.1222085063404786E-3</v>
      </c>
      <c r="W21" s="31">
        <f t="shared" si="6"/>
        <v>4.0000000000000001E-3</v>
      </c>
      <c r="X21" s="31">
        <f t="shared" si="7"/>
        <v>8.9999999999999993E-3</v>
      </c>
      <c r="Y21" s="31">
        <f t="shared" si="8"/>
        <v>1.3999999999999999E-2</v>
      </c>
      <c r="Z21" s="31">
        <f t="shared" si="9"/>
        <v>1E-3</v>
      </c>
      <c r="AA21" s="31">
        <f t="shared" si="10"/>
        <v>0</v>
      </c>
      <c r="AB21" s="31">
        <f t="shared" si="45"/>
        <v>6.1758952232543095E-2</v>
      </c>
      <c r="AC21" s="31">
        <f t="shared" si="11"/>
        <v>0.12994434538289468</v>
      </c>
      <c r="AD21" s="103">
        <f t="shared" si="46"/>
        <v>0.13931463110213521</v>
      </c>
      <c r="AE21" s="121">
        <f t="shared" si="60"/>
        <v>1.0099999999999998</v>
      </c>
      <c r="AF21" s="31">
        <f t="shared" si="12"/>
        <v>3.000300030003001E-2</v>
      </c>
      <c r="AG21" s="31">
        <f t="shared" si="13"/>
        <v>0.15001500150015004</v>
      </c>
      <c r="AH21" s="31">
        <f t="shared" si="14"/>
        <v>0.1658565856585659</v>
      </c>
      <c r="AI21" s="31">
        <f t="shared" si="15"/>
        <v>7.5742574257425754E-2</v>
      </c>
      <c r="AJ21" s="31">
        <f t="shared" si="16"/>
        <v>2.9702970297029708E-3</v>
      </c>
      <c r="AK21" s="31">
        <f t="shared" si="17"/>
        <v>1.9801980198019807E-3</v>
      </c>
      <c r="AL21" s="31">
        <f t="shared" si="18"/>
        <v>4.0000000000000001E-3</v>
      </c>
      <c r="AM21" s="31">
        <f t="shared" si="19"/>
        <v>8.9999999999999993E-3</v>
      </c>
      <c r="AN21" s="31">
        <f t="shared" si="20"/>
        <v>1.3999999999999999E-2</v>
      </c>
      <c r="AO21" s="31">
        <f t="shared" si="21"/>
        <v>1E-3</v>
      </c>
      <c r="AP21" s="31">
        <f t="shared" si="22"/>
        <v>0</v>
      </c>
      <c r="AQ21" s="31">
        <f t="shared" si="47"/>
        <v>0.10881204859367925</v>
      </c>
      <c r="AR21" s="31">
        <f t="shared" si="23"/>
        <v>0.22891561976848851</v>
      </c>
      <c r="AS21" s="122">
        <f t="shared" si="48"/>
        <v>0.24497987765306278</v>
      </c>
      <c r="AT21" s="121">
        <f t="shared" si="61"/>
        <v>1.0099999999999998</v>
      </c>
      <c r="AU21" s="31">
        <f t="shared" si="24"/>
        <v>5.9405940594059424E-2</v>
      </c>
      <c r="AV21" s="31">
        <f t="shared" si="25"/>
        <v>8.3168316831683201E-2</v>
      </c>
      <c r="AW21" s="31">
        <f t="shared" si="26"/>
        <v>0.10792079207920796</v>
      </c>
      <c r="AX21" s="31">
        <f t="shared" si="27"/>
        <v>6.7326732673267345E-2</v>
      </c>
      <c r="AY21" s="31">
        <f t="shared" si="28"/>
        <v>2.9702970297029708E-3</v>
      </c>
      <c r="AZ21" s="31">
        <f t="shared" si="29"/>
        <v>0.18001800180018007</v>
      </c>
      <c r="BA21" s="31">
        <f t="shared" si="30"/>
        <v>7.0000000000000001E-3</v>
      </c>
      <c r="BB21" s="31">
        <f t="shared" si="31"/>
        <v>1.15E-2</v>
      </c>
      <c r="BC21" s="31">
        <f t="shared" si="32"/>
        <v>1.47E-2</v>
      </c>
      <c r="BD21" s="31">
        <f t="shared" si="49"/>
        <v>5.0000000000000001E-4</v>
      </c>
      <c r="BE21" s="31">
        <f t="shared" si="33"/>
        <v>5.8910891089108935E-2</v>
      </c>
      <c r="BF21" s="31">
        <f t="shared" si="50"/>
        <v>0.22967168864471449</v>
      </c>
      <c r="BG21" s="31">
        <f t="shared" si="51"/>
        <v>0.24405140165146313</v>
      </c>
      <c r="BH21" s="103">
        <f t="shared" si="52"/>
        <v>0.26048974271903058</v>
      </c>
      <c r="BI21" s="121">
        <f t="shared" si="62"/>
        <v>1.0099999999999998</v>
      </c>
      <c r="BJ21" s="31">
        <f t="shared" si="34"/>
        <v>5.9405940594059424E-2</v>
      </c>
      <c r="BK21" s="31">
        <f t="shared" si="35"/>
        <v>9.9009900990099042E-2</v>
      </c>
      <c r="BL21" s="31">
        <f t="shared" si="36"/>
        <v>0.1237623762376238</v>
      </c>
      <c r="BM21" s="31">
        <f t="shared" si="37"/>
        <v>0</v>
      </c>
      <c r="BN21" s="31">
        <f t="shared" si="38"/>
        <v>2.9702970297029708E-3</v>
      </c>
      <c r="BO21" s="31">
        <f t="shared" si="39"/>
        <v>0.18001800180018007</v>
      </c>
      <c r="BP21" s="31">
        <f t="shared" si="40"/>
        <v>1.2E-2</v>
      </c>
      <c r="BQ21" s="31">
        <f t="shared" si="41"/>
        <v>2.2499999999999999E-2</v>
      </c>
      <c r="BR21" s="31">
        <f t="shared" si="42"/>
        <v>2.8499999999999998E-2</v>
      </c>
      <c r="BS21" s="31">
        <f t="shared" si="53"/>
        <v>5.0000000000000001E-3</v>
      </c>
      <c r="BT21" s="31">
        <f t="shared" si="43"/>
        <v>0</v>
      </c>
      <c r="BU21" s="31">
        <f t="shared" si="54"/>
        <v>0.19096145158703026</v>
      </c>
      <c r="BV21" s="31">
        <f t="shared" si="55"/>
        <v>0.20817706828632127</v>
      </c>
      <c r="BW21" s="103">
        <f t="shared" si="56"/>
        <v>0.22204707033782867</v>
      </c>
    </row>
    <row r="22" spans="2:75" ht="15.75" x14ac:dyDescent="0.25">
      <c r="B22" s="52" t="s">
        <v>486</v>
      </c>
      <c r="C22" s="53">
        <f>VLOOKUP(C9,'TMCS Parametric Table'!$A$3:$V$608,12,FALSE)</f>
        <v>1.65</v>
      </c>
      <c r="D22" s="53" t="str">
        <f>VLOOKUP(D9,'TMCS Parametric Table'!$A$3:$V$608,12,FALSE)</f>
        <v>Input</v>
      </c>
      <c r="E22" s="53" t="str">
        <f>VLOOKUP(E9,'TMCS Parametric Table'!$A$3:$V$608,12,FALSE)</f>
        <v>0.5xVS</v>
      </c>
      <c r="G22" s="117"/>
      <c r="H22" s="117"/>
      <c r="I22" s="117"/>
      <c r="J22" s="117"/>
      <c r="K22" s="117"/>
      <c r="L22" s="117"/>
      <c r="M22" s="117"/>
      <c r="N22" s="117"/>
      <c r="P22" s="36">
        <f t="shared" si="44"/>
        <v>1.875999999999999</v>
      </c>
      <c r="Q22" s="31">
        <f t="shared" si="0"/>
        <v>1.6153001227628101E-2</v>
      </c>
      <c r="R22" s="31">
        <f t="shared" si="1"/>
        <v>8.0765006138140513E-2</v>
      </c>
      <c r="S22" s="31">
        <f t="shared" si="2"/>
        <v>8.9293790786328153E-2</v>
      </c>
      <c r="T22" s="31">
        <f t="shared" si="3"/>
        <v>4.0778251599147143E-2</v>
      </c>
      <c r="U22" s="31">
        <f t="shared" si="4"/>
        <v>1.5991471215351819E-3</v>
      </c>
      <c r="V22" s="31">
        <f t="shared" si="5"/>
        <v>1.0660980810234548E-3</v>
      </c>
      <c r="W22" s="31">
        <f t="shared" si="6"/>
        <v>4.0000000000000001E-3</v>
      </c>
      <c r="X22" s="31">
        <f t="shared" si="7"/>
        <v>8.9999999999999993E-3</v>
      </c>
      <c r="Y22" s="31">
        <f t="shared" si="8"/>
        <v>1.3999999999999999E-2</v>
      </c>
      <c r="Z22" s="31">
        <f t="shared" si="9"/>
        <v>1E-3</v>
      </c>
      <c r="AA22" s="31">
        <f t="shared" si="10"/>
        <v>0</v>
      </c>
      <c r="AB22" s="31">
        <f t="shared" si="45"/>
        <v>5.8685128296933446E-2</v>
      </c>
      <c r="AC22" s="31">
        <f t="shared" si="11"/>
        <v>0.12347950615196271</v>
      </c>
      <c r="AD22" s="103">
        <f t="shared" si="46"/>
        <v>0.13242144354789911</v>
      </c>
      <c r="AE22" s="121">
        <f>AE21+$AL$1</f>
        <v>1.2477720207253884</v>
      </c>
      <c r="AF22" s="31">
        <f t="shared" si="12"/>
        <v>2.4285710690494351E-2</v>
      </c>
      <c r="AG22" s="31">
        <f t="shared" si="13"/>
        <v>0.12142855345247176</v>
      </c>
      <c r="AH22" s="31">
        <f t="shared" si="14"/>
        <v>0.13425140869705279</v>
      </c>
      <c r="AI22" s="31">
        <f t="shared" si="15"/>
        <v>6.1309276638152985E-2</v>
      </c>
      <c r="AJ22" s="31">
        <f t="shared" si="16"/>
        <v>2.4042853583589405E-3</v>
      </c>
      <c r="AK22" s="31">
        <f t="shared" si="17"/>
        <v>1.602856905572627E-3</v>
      </c>
      <c r="AL22" s="31">
        <f t="shared" si="18"/>
        <v>4.0000000000000001E-3</v>
      </c>
      <c r="AM22" s="31">
        <f t="shared" si="19"/>
        <v>8.9999999999999993E-3</v>
      </c>
      <c r="AN22" s="31">
        <f t="shared" si="20"/>
        <v>1.3999999999999999E-2</v>
      </c>
      <c r="AO22" s="31">
        <f t="shared" si="21"/>
        <v>1E-3</v>
      </c>
      <c r="AP22" s="31">
        <f t="shared" si="22"/>
        <v>0</v>
      </c>
      <c r="AQ22" s="31">
        <f t="shared" si="47"/>
        <v>8.8110391803134291E-2</v>
      </c>
      <c r="AR22" s="31">
        <f t="shared" si="23"/>
        <v>0.18537036457639217</v>
      </c>
      <c r="AS22" s="122">
        <f t="shared" si="48"/>
        <v>0.19846838229794608</v>
      </c>
      <c r="AT22" s="121">
        <f>AT21+$BA$1</f>
        <v>1.2431088082901551</v>
      </c>
      <c r="AU22" s="31">
        <f t="shared" si="24"/>
        <v>4.8266088696232085E-2</v>
      </c>
      <c r="AV22" s="31">
        <f t="shared" si="25"/>
        <v>6.7572524174724924E-2</v>
      </c>
      <c r="AW22" s="31">
        <f t="shared" si="26"/>
        <v>8.7683394464821623E-2</v>
      </c>
      <c r="AX22" s="31">
        <f t="shared" si="27"/>
        <v>5.4701567189063036E-2</v>
      </c>
      <c r="AY22" s="31">
        <f t="shared" si="28"/>
        <v>2.4133044348116041E-3</v>
      </c>
      <c r="AZ22" s="31">
        <f t="shared" si="29"/>
        <v>0.14626087483706693</v>
      </c>
      <c r="BA22" s="31">
        <f t="shared" si="30"/>
        <v>7.0000000000000001E-3</v>
      </c>
      <c r="BB22" s="31">
        <f t="shared" si="31"/>
        <v>1.15E-2</v>
      </c>
      <c r="BC22" s="31">
        <f t="shared" si="32"/>
        <v>1.47E-2</v>
      </c>
      <c r="BD22" s="31">
        <f t="shared" si="49"/>
        <v>5.0000000000000001E-4</v>
      </c>
      <c r="BE22" s="31">
        <f t="shared" si="33"/>
        <v>4.7863871290430161E-2</v>
      </c>
      <c r="BF22" s="31">
        <f t="shared" si="50"/>
        <v>0.18664830693311668</v>
      </c>
      <c r="BG22" s="31">
        <f t="shared" si="51"/>
        <v>0.19840020250505705</v>
      </c>
      <c r="BH22" s="103">
        <f t="shared" si="52"/>
        <v>0.21181612673567587</v>
      </c>
      <c r="BI22" s="121">
        <f>BI21+$BP$1</f>
        <v>1.0643523316062173</v>
      </c>
      <c r="BJ22" s="31">
        <f t="shared" si="34"/>
        <v>5.6372310388472409E-2</v>
      </c>
      <c r="BK22" s="31">
        <f t="shared" si="35"/>
        <v>9.3953850647454026E-2</v>
      </c>
      <c r="BL22" s="31">
        <f t="shared" si="36"/>
        <v>0.11744231330931754</v>
      </c>
      <c r="BM22" s="31">
        <f t="shared" si="37"/>
        <v>0</v>
      </c>
      <c r="BN22" s="31">
        <f t="shared" si="38"/>
        <v>2.8186155194236204E-3</v>
      </c>
      <c r="BO22" s="31">
        <f t="shared" si="39"/>
        <v>0.17082518299537094</v>
      </c>
      <c r="BP22" s="31">
        <f t="shared" si="40"/>
        <v>1.2E-2</v>
      </c>
      <c r="BQ22" s="31">
        <f t="shared" si="41"/>
        <v>2.2499999999999999E-2</v>
      </c>
      <c r="BR22" s="31">
        <f t="shared" si="42"/>
        <v>2.8499999999999998E-2</v>
      </c>
      <c r="BS22" s="31">
        <f t="shared" si="53"/>
        <v>5.0000000000000001E-3</v>
      </c>
      <c r="BT22" s="31">
        <f t="shared" si="43"/>
        <v>0</v>
      </c>
      <c r="BU22" s="31">
        <f t="shared" si="54"/>
        <v>0.18125619673610061</v>
      </c>
      <c r="BV22" s="31">
        <f t="shared" si="55"/>
        <v>0.19768005299832719</v>
      </c>
      <c r="BW22" s="103">
        <f t="shared" si="56"/>
        <v>0.21090562853597225</v>
      </c>
    </row>
    <row r="23" spans="2:75" x14ac:dyDescent="0.25">
      <c r="B23" s="59" t="s">
        <v>554</v>
      </c>
      <c r="C23" s="53" t="str">
        <f>VLOOKUP(C9,'TMCS Parametric Table'!$A$3:$V$608,13,FALSE)</f>
        <v>Non-ratiometric</v>
      </c>
      <c r="D23" s="53" t="str">
        <f>VLOOKUP(D9,'TMCS Parametric Table'!$A$3:$V$608,13,FALSE)</f>
        <v>Non-ratiometric</v>
      </c>
      <c r="E23" s="53" t="str">
        <f>VLOOKUP(E9,'TMCS Parametric Table'!$A$3:$V$608,13,FALSE)</f>
        <v>Non-ratiometric</v>
      </c>
      <c r="P23" s="36">
        <f t="shared" si="44"/>
        <v>1.9697999999999989</v>
      </c>
      <c r="Q23" s="31">
        <f t="shared" si="0"/>
        <v>1.5383810692979148E-2</v>
      </c>
      <c r="R23" s="31">
        <f t="shared" si="1"/>
        <v>7.6919053464895734E-2</v>
      </c>
      <c r="S23" s="31">
        <f t="shared" si="2"/>
        <v>8.5041705510788726E-2</v>
      </c>
      <c r="T23" s="31">
        <f t="shared" si="3"/>
        <v>3.8836430094425854E-2</v>
      </c>
      <c r="U23" s="31">
        <f t="shared" si="4"/>
        <v>1.5229972586049351E-3</v>
      </c>
      <c r="V23" s="31">
        <f t="shared" si="5"/>
        <v>1.0153315057366235E-3</v>
      </c>
      <c r="W23" s="31">
        <f t="shared" si="6"/>
        <v>4.0000000000000001E-3</v>
      </c>
      <c r="X23" s="31">
        <f t="shared" si="7"/>
        <v>8.9999999999999993E-3</v>
      </c>
      <c r="Y23" s="31">
        <f t="shared" si="8"/>
        <v>1.3999999999999999E-2</v>
      </c>
      <c r="Z23" s="31">
        <f t="shared" si="9"/>
        <v>1E-3</v>
      </c>
      <c r="AA23" s="31">
        <f t="shared" si="10"/>
        <v>0</v>
      </c>
      <c r="AB23" s="31">
        <f t="shared" si="45"/>
        <v>5.5904735809416642E-2</v>
      </c>
      <c r="AC23" s="31">
        <f t="shared" si="11"/>
        <v>0.1176319385244811</v>
      </c>
      <c r="AD23" s="103">
        <f t="shared" si="46"/>
        <v>0.12618825231215405</v>
      </c>
      <c r="AE23" s="121">
        <f t="shared" ref="AE23:AE86" si="63">AE22+$AL$1</f>
        <v>1.485544041450777</v>
      </c>
      <c r="AF23" s="31">
        <f t="shared" si="12"/>
        <v>2.0398607821439256E-2</v>
      </c>
      <c r="AG23" s="31">
        <f t="shared" si="13"/>
        <v>0.10199303910719627</v>
      </c>
      <c r="AH23" s="31">
        <f t="shared" si="14"/>
        <v>0.11276350403691621</v>
      </c>
      <c r="AI23" s="31">
        <f t="shared" si="15"/>
        <v>5.1496285445223403E-2</v>
      </c>
      <c r="AJ23" s="31">
        <f t="shared" si="16"/>
        <v>2.0194621743224862E-3</v>
      </c>
      <c r="AK23" s="31">
        <f t="shared" si="17"/>
        <v>1.3463081162149908E-3</v>
      </c>
      <c r="AL23" s="31">
        <f t="shared" si="18"/>
        <v>4.0000000000000001E-3</v>
      </c>
      <c r="AM23" s="31">
        <f t="shared" si="19"/>
        <v>8.9999999999999993E-3</v>
      </c>
      <c r="AN23" s="31">
        <f t="shared" si="20"/>
        <v>1.3999999999999999E-2</v>
      </c>
      <c r="AO23" s="31">
        <f t="shared" si="21"/>
        <v>1E-3</v>
      </c>
      <c r="AP23" s="31">
        <f t="shared" si="22"/>
        <v>0</v>
      </c>
      <c r="AQ23" s="31">
        <f t="shared" si="47"/>
        <v>7.4041505156230286E-2</v>
      </c>
      <c r="AR23" s="31">
        <f t="shared" si="23"/>
        <v>0.1557780321315145</v>
      </c>
      <c r="AS23" s="122">
        <f t="shared" si="48"/>
        <v>0.16687600809276579</v>
      </c>
      <c r="AT23" s="121">
        <f t="shared" ref="AT23:AT86" si="64">AT22+$BA$1</f>
        <v>1.4762176165803105</v>
      </c>
      <c r="AU23" s="31">
        <f t="shared" si="24"/>
        <v>4.0644414025481738E-2</v>
      </c>
      <c r="AV23" s="31">
        <f t="shared" si="25"/>
        <v>5.6902179635674434E-2</v>
      </c>
      <c r="AW23" s="31">
        <f t="shared" si="26"/>
        <v>7.3837352146291835E-2</v>
      </c>
      <c r="AX23" s="31">
        <f t="shared" si="27"/>
        <v>4.6063669228879313E-2</v>
      </c>
      <c r="AY23" s="31">
        <f t="shared" si="28"/>
        <v>2.0322207012740869E-3</v>
      </c>
      <c r="AZ23" s="31">
        <f t="shared" si="29"/>
        <v>0.12316489098630831</v>
      </c>
      <c r="BA23" s="31">
        <f t="shared" si="30"/>
        <v>7.0000000000000001E-3</v>
      </c>
      <c r="BB23" s="31">
        <f t="shared" si="31"/>
        <v>1.15E-2</v>
      </c>
      <c r="BC23" s="31">
        <f t="shared" si="32"/>
        <v>1.47E-2</v>
      </c>
      <c r="BD23" s="31">
        <f t="shared" si="49"/>
        <v>5.0000000000000001E-4</v>
      </c>
      <c r="BE23" s="31">
        <f t="shared" si="33"/>
        <v>4.0305710575269403E-2</v>
      </c>
      <c r="BF23" s="31">
        <f t="shared" si="50"/>
        <v>0.15722033018278872</v>
      </c>
      <c r="BG23" s="31">
        <f t="shared" si="51"/>
        <v>0.16718622936473274</v>
      </c>
      <c r="BH23" s="103">
        <f t="shared" si="52"/>
        <v>0.17854466163937691</v>
      </c>
      <c r="BI23" s="121">
        <f t="shared" ref="BI23:BI86" si="65">BI22+$BP$1</f>
        <v>1.1187046632124349</v>
      </c>
      <c r="BJ23" s="31">
        <f t="shared" si="34"/>
        <v>5.3633458385438398E-2</v>
      </c>
      <c r="BK23" s="31">
        <f t="shared" si="35"/>
        <v>8.9389097309063997E-2</v>
      </c>
      <c r="BL23" s="31">
        <f t="shared" si="36"/>
        <v>0.11173637163632999</v>
      </c>
      <c r="BM23" s="31">
        <f t="shared" si="37"/>
        <v>0</v>
      </c>
      <c r="BN23" s="31">
        <f t="shared" si="38"/>
        <v>2.6816729192719194E-3</v>
      </c>
      <c r="BO23" s="31">
        <f t="shared" si="39"/>
        <v>0.16252563147102544</v>
      </c>
      <c r="BP23" s="31">
        <f t="shared" si="40"/>
        <v>1.2E-2</v>
      </c>
      <c r="BQ23" s="31">
        <f t="shared" si="41"/>
        <v>2.2499999999999999E-2</v>
      </c>
      <c r="BR23" s="31">
        <f t="shared" si="42"/>
        <v>2.8499999999999998E-2</v>
      </c>
      <c r="BS23" s="31">
        <f t="shared" si="53"/>
        <v>5.0000000000000001E-3</v>
      </c>
      <c r="BT23" s="31">
        <f t="shared" si="43"/>
        <v>0</v>
      </c>
      <c r="BU23" s="31">
        <f t="shared" si="54"/>
        <v>0.17249630401525229</v>
      </c>
      <c r="BV23" s="31">
        <f t="shared" si="55"/>
        <v>0.18820961084783797</v>
      </c>
      <c r="BW23" s="103">
        <f t="shared" si="56"/>
        <v>0.20085646567881074</v>
      </c>
    </row>
    <row r="24" spans="2:75" ht="29.25" customHeight="1" x14ac:dyDescent="0.25">
      <c r="B24" s="52" t="s">
        <v>33</v>
      </c>
      <c r="C24" s="60" t="str">
        <f>VLOOKUP(C9,'TMCS Parametric Table'!$A$3:$V$608,19,FALSE)</f>
        <v>VREF Out,
Over-current ALERT</v>
      </c>
      <c r="D24" s="60" t="str">
        <f>VLOOKUP(D9,'TMCS Parametric Table'!$A$3:$V$608,19,FALSE)</f>
        <v>Reference Input</v>
      </c>
      <c r="E24" s="60" t="str">
        <f>VLOOKUP(E9,'TMCS Parametric Table'!$A$3:$V$608,19,FALSE)</f>
        <v>Ratiometric internal reference</v>
      </c>
      <c r="P24" s="36">
        <f t="shared" si="44"/>
        <v>2.0635999999999988</v>
      </c>
      <c r="Q24" s="31">
        <f t="shared" si="0"/>
        <v>1.4684546570571003E-2</v>
      </c>
      <c r="R24" s="31">
        <f t="shared" si="1"/>
        <v>7.3422732852855013E-2</v>
      </c>
      <c r="S24" s="31">
        <f t="shared" si="2"/>
        <v>8.11761734421165E-2</v>
      </c>
      <c r="T24" s="31">
        <f t="shared" si="3"/>
        <v>3.7071137817406494E-2</v>
      </c>
      <c r="U24" s="31">
        <f t="shared" si="4"/>
        <v>1.4537701104865291E-3</v>
      </c>
      <c r="V24" s="31">
        <f t="shared" si="5"/>
        <v>9.6918007365768611E-4</v>
      </c>
      <c r="W24" s="31">
        <f t="shared" si="6"/>
        <v>4.0000000000000001E-3</v>
      </c>
      <c r="X24" s="31">
        <f t="shared" si="7"/>
        <v>8.9999999999999993E-3</v>
      </c>
      <c r="Y24" s="31">
        <f t="shared" si="8"/>
        <v>1.3999999999999999E-2</v>
      </c>
      <c r="Z24" s="31">
        <f t="shared" si="9"/>
        <v>1E-3</v>
      </c>
      <c r="AA24" s="31">
        <f t="shared" si="10"/>
        <v>0</v>
      </c>
      <c r="AB24" s="31">
        <f t="shared" si="45"/>
        <v>5.337776089383376E-2</v>
      </c>
      <c r="AC24" s="31">
        <f t="shared" si="11"/>
        <v>0.11231746785959242</v>
      </c>
      <c r="AD24" s="103">
        <f t="shared" si="46"/>
        <v>0.12052505213093589</v>
      </c>
      <c r="AE24" s="121">
        <f t="shared" si="63"/>
        <v>1.7233160621761656</v>
      </c>
      <c r="AF24" s="31">
        <f t="shared" si="12"/>
        <v>1.7584139652690466E-2</v>
      </c>
      <c r="AG24" s="31">
        <f t="shared" si="13"/>
        <v>8.7920698263452335E-2</v>
      </c>
      <c r="AH24" s="31">
        <f t="shared" si="14"/>
        <v>9.7205124000072904E-2</v>
      </c>
      <c r="AI24" s="31">
        <f t="shared" si="15"/>
        <v>4.4391160553217082E-2</v>
      </c>
      <c r="AJ24" s="31">
        <f t="shared" si="16"/>
        <v>1.740829825616356E-3</v>
      </c>
      <c r="AK24" s="31">
        <f t="shared" si="17"/>
        <v>1.1605532170775707E-3</v>
      </c>
      <c r="AL24" s="31">
        <f t="shared" si="18"/>
        <v>4.0000000000000001E-3</v>
      </c>
      <c r="AM24" s="31">
        <f t="shared" si="19"/>
        <v>8.9999999999999993E-3</v>
      </c>
      <c r="AN24" s="31">
        <f t="shared" si="20"/>
        <v>1.3999999999999999E-2</v>
      </c>
      <c r="AO24" s="31">
        <f t="shared" si="21"/>
        <v>1E-3</v>
      </c>
      <c r="AP24" s="31">
        <f t="shared" si="22"/>
        <v>0</v>
      </c>
      <c r="AQ24" s="31">
        <f t="shared" si="47"/>
        <v>6.3859941355780561E-2</v>
      </c>
      <c r="AR24" s="31">
        <f t="shared" si="23"/>
        <v>0.13436320261141171</v>
      </c>
      <c r="AS24" s="122">
        <f t="shared" si="48"/>
        <v>0.14402734199533554</v>
      </c>
      <c r="AT24" s="121">
        <f t="shared" si="64"/>
        <v>1.7093264248704658</v>
      </c>
      <c r="AU24" s="31">
        <f t="shared" si="24"/>
        <v>3.5101545923006981E-2</v>
      </c>
      <c r="AV24" s="31">
        <f t="shared" si="25"/>
        <v>4.9142164292209772E-2</v>
      </c>
      <c r="AW24" s="31">
        <f t="shared" si="26"/>
        <v>6.376780842679601E-2</v>
      </c>
      <c r="AX24" s="31">
        <f t="shared" si="27"/>
        <v>3.9781752046074585E-2</v>
      </c>
      <c r="AY24" s="31">
        <f t="shared" si="28"/>
        <v>1.7550772961503489E-3</v>
      </c>
      <c r="AZ24" s="31">
        <f t="shared" si="29"/>
        <v>0.10636832097880904</v>
      </c>
      <c r="BA24" s="31">
        <f t="shared" si="30"/>
        <v>7.0000000000000001E-3</v>
      </c>
      <c r="BB24" s="31">
        <f t="shared" si="31"/>
        <v>1.15E-2</v>
      </c>
      <c r="BC24" s="31">
        <f t="shared" si="32"/>
        <v>1.47E-2</v>
      </c>
      <c r="BD24" s="31">
        <f t="shared" si="49"/>
        <v>5.0000000000000001E-4</v>
      </c>
      <c r="BE24" s="31">
        <f t="shared" si="33"/>
        <v>3.4809033040315261E-2</v>
      </c>
      <c r="BF24" s="31">
        <f t="shared" si="50"/>
        <v>0.13582554639075528</v>
      </c>
      <c r="BG24" s="31">
        <f t="shared" si="51"/>
        <v>0.14450283172175746</v>
      </c>
      <c r="BH24" s="103">
        <f t="shared" si="52"/>
        <v>0.15437388129057783</v>
      </c>
      <c r="BI24" s="121">
        <f t="shared" si="65"/>
        <v>1.1730569948186524</v>
      </c>
      <c r="BJ24" s="31">
        <f t="shared" si="34"/>
        <v>5.1148409893992948E-2</v>
      </c>
      <c r="BK24" s="31">
        <f t="shared" si="35"/>
        <v>8.5247349823321578E-2</v>
      </c>
      <c r="BL24" s="31">
        <f t="shared" si="36"/>
        <v>0.10655918727915198</v>
      </c>
      <c r="BM24" s="31">
        <f t="shared" si="37"/>
        <v>0</v>
      </c>
      <c r="BN24" s="31">
        <f t="shared" si="38"/>
        <v>2.5574204946996471E-3</v>
      </c>
      <c r="BO24" s="31">
        <f t="shared" si="39"/>
        <v>0.15499518149694833</v>
      </c>
      <c r="BP24" s="31">
        <f t="shared" si="40"/>
        <v>1.2E-2</v>
      </c>
      <c r="BQ24" s="31">
        <f t="shared" si="41"/>
        <v>2.2499999999999999E-2</v>
      </c>
      <c r="BR24" s="31">
        <f t="shared" si="42"/>
        <v>2.8499999999999998E-2</v>
      </c>
      <c r="BS24" s="31">
        <f t="shared" si="53"/>
        <v>5.0000000000000001E-3</v>
      </c>
      <c r="BT24" s="31">
        <f t="shared" si="43"/>
        <v>0</v>
      </c>
      <c r="BU24" s="31">
        <f t="shared" si="54"/>
        <v>0.16455036464563355</v>
      </c>
      <c r="BV24" s="31">
        <f t="shared" si="55"/>
        <v>0.1796230329826117</v>
      </c>
      <c r="BW24" s="103">
        <f t="shared" si="56"/>
        <v>0.19174772587789543</v>
      </c>
    </row>
    <row r="25" spans="2:75" x14ac:dyDescent="0.25">
      <c r="B25" s="52" t="s">
        <v>436</v>
      </c>
      <c r="C25" s="53" t="str">
        <f>VLOOKUP(C9,'TMCS Parametric Table'!$A$3:$V$608,20,FALSE)</f>
        <v>-40°C to 125°C</v>
      </c>
      <c r="D25" s="53" t="str">
        <f>VLOOKUP(D9,'TMCS Parametric Table'!$A$3:$V$608,20,FALSE)</f>
        <v>-40°C to 125°C</v>
      </c>
      <c r="E25" s="53" t="str">
        <f>VLOOKUP(E9,'TMCS Parametric Table'!$A$3:$V$608,20,FALSE)</f>
        <v>-40°C to 125°C</v>
      </c>
      <c r="P25" s="36">
        <f t="shared" si="44"/>
        <v>2.1573999999999987</v>
      </c>
      <c r="Q25" s="31">
        <f t="shared" si="0"/>
        <v>1.4046088024024439E-2</v>
      </c>
      <c r="R25" s="31">
        <f t="shared" si="1"/>
        <v>7.0230440120122195E-2</v>
      </c>
      <c r="S25" s="31">
        <f t="shared" si="2"/>
        <v>7.7646774596807105E-2</v>
      </c>
      <c r="T25" s="31">
        <f t="shared" si="3"/>
        <v>3.5459349216649692E-2</v>
      </c>
      <c r="U25" s="31">
        <f t="shared" si="4"/>
        <v>1.3905627143784192E-3</v>
      </c>
      <c r="V25" s="31">
        <f t="shared" si="5"/>
        <v>9.2704180958561283E-4</v>
      </c>
      <c r="W25" s="31">
        <f t="shared" si="6"/>
        <v>4.0000000000000001E-3</v>
      </c>
      <c r="X25" s="31">
        <f t="shared" si="7"/>
        <v>8.9999999999999993E-3</v>
      </c>
      <c r="Y25" s="31">
        <f t="shared" si="8"/>
        <v>1.3999999999999999E-2</v>
      </c>
      <c r="Z25" s="31">
        <f t="shared" si="9"/>
        <v>1E-3</v>
      </c>
      <c r="AA25" s="31">
        <f t="shared" si="10"/>
        <v>0</v>
      </c>
      <c r="AB25" s="31">
        <f t="shared" si="45"/>
        <v>5.1071148586471306E-2</v>
      </c>
      <c r="AC25" s="31">
        <f t="shared" si="11"/>
        <v>0.10746655852829293</v>
      </c>
      <c r="AD25" s="103">
        <f t="shared" si="46"/>
        <v>0.11535749057763905</v>
      </c>
      <c r="AE25" s="121">
        <f t="shared" si="63"/>
        <v>1.9610880829015542</v>
      </c>
      <c r="AF25" s="31">
        <f t="shared" si="12"/>
        <v>1.5452151571996219E-2</v>
      </c>
      <c r="AG25" s="31">
        <f t="shared" si="13"/>
        <v>7.72607578599811E-2</v>
      </c>
      <c r="AH25" s="31">
        <f t="shared" si="14"/>
        <v>8.5419493889995105E-2</v>
      </c>
      <c r="AI25" s="31">
        <f t="shared" si="15"/>
        <v>3.9008956643504455E-2</v>
      </c>
      <c r="AJ25" s="31">
        <f t="shared" si="16"/>
        <v>1.5297630056276255E-3</v>
      </c>
      <c r="AK25" s="31">
        <f t="shared" si="17"/>
        <v>1.0198420037517504E-3</v>
      </c>
      <c r="AL25" s="31">
        <f t="shared" si="18"/>
        <v>4.0000000000000001E-3</v>
      </c>
      <c r="AM25" s="31">
        <f t="shared" si="19"/>
        <v>8.9999999999999993E-3</v>
      </c>
      <c r="AN25" s="31">
        <f t="shared" si="20"/>
        <v>1.3999999999999999E-2</v>
      </c>
      <c r="AO25" s="31">
        <f t="shared" si="21"/>
        <v>1E-3</v>
      </c>
      <c r="AP25" s="31">
        <f t="shared" si="22"/>
        <v>0</v>
      </c>
      <c r="AQ25" s="31">
        <f t="shared" si="47"/>
        <v>5.6151738511052263E-2</v>
      </c>
      <c r="AR25" s="31">
        <f t="shared" si="23"/>
        <v>0.11815141547663607</v>
      </c>
      <c r="AS25" s="122">
        <f t="shared" si="48"/>
        <v>0.12674190954724082</v>
      </c>
      <c r="AT25" s="121">
        <f t="shared" si="64"/>
        <v>1.9424352331606212</v>
      </c>
      <c r="AU25" s="31">
        <f t="shared" si="24"/>
        <v>3.0889060791165417E-2</v>
      </c>
      <c r="AV25" s="31">
        <f t="shared" si="25"/>
        <v>4.3244685107631582E-2</v>
      </c>
      <c r="AW25" s="31">
        <f t="shared" si="26"/>
        <v>5.6115127103950509E-2</v>
      </c>
      <c r="AX25" s="31">
        <f t="shared" si="27"/>
        <v>3.5007602229987479E-2</v>
      </c>
      <c r="AY25" s="31">
        <f t="shared" si="28"/>
        <v>1.5444530395582706E-3</v>
      </c>
      <c r="AZ25" s="31">
        <f t="shared" si="29"/>
        <v>9.3603214518683087E-2</v>
      </c>
      <c r="BA25" s="31">
        <f t="shared" si="30"/>
        <v>7.0000000000000001E-3</v>
      </c>
      <c r="BB25" s="31">
        <f t="shared" si="31"/>
        <v>1.15E-2</v>
      </c>
      <c r="BC25" s="31">
        <f t="shared" si="32"/>
        <v>1.47E-2</v>
      </c>
      <c r="BD25" s="31">
        <f t="shared" si="49"/>
        <v>5.0000000000000001E-4</v>
      </c>
      <c r="BE25" s="31">
        <f t="shared" si="33"/>
        <v>3.0631651951239045E-2</v>
      </c>
      <c r="BF25" s="31">
        <f t="shared" si="50"/>
        <v>0.11957179435388081</v>
      </c>
      <c r="BG25" s="31">
        <f t="shared" si="51"/>
        <v>0.12727874781091733</v>
      </c>
      <c r="BH25" s="103">
        <f t="shared" si="52"/>
        <v>0.13602722726915836</v>
      </c>
      <c r="BI25" s="121">
        <f t="shared" si="65"/>
        <v>1.22740932642487</v>
      </c>
      <c r="BJ25" s="31">
        <f t="shared" si="34"/>
        <v>4.8883448013846108E-2</v>
      </c>
      <c r="BK25" s="31">
        <f t="shared" si="35"/>
        <v>8.1472413356410187E-2</v>
      </c>
      <c r="BL25" s="31">
        <f t="shared" si="36"/>
        <v>0.10184051669551274</v>
      </c>
      <c r="BM25" s="31">
        <f t="shared" si="37"/>
        <v>0</v>
      </c>
      <c r="BN25" s="31">
        <f t="shared" si="38"/>
        <v>2.444172400692305E-3</v>
      </c>
      <c r="BO25" s="31">
        <f t="shared" si="39"/>
        <v>0.14813166064801853</v>
      </c>
      <c r="BP25" s="31">
        <f t="shared" si="40"/>
        <v>1.2E-2</v>
      </c>
      <c r="BQ25" s="31">
        <f t="shared" si="41"/>
        <v>2.2499999999999999E-2</v>
      </c>
      <c r="BR25" s="31">
        <f t="shared" si="42"/>
        <v>2.8499999999999998E-2</v>
      </c>
      <c r="BS25" s="31">
        <f t="shared" si="53"/>
        <v>5.0000000000000001E-3</v>
      </c>
      <c r="BT25" s="31">
        <f t="shared" si="43"/>
        <v>0</v>
      </c>
      <c r="BU25" s="31">
        <f t="shared" si="54"/>
        <v>0.15731024602281524</v>
      </c>
      <c r="BV25" s="31">
        <f t="shared" si="55"/>
        <v>0.17180288778559241</v>
      </c>
      <c r="BW25" s="103">
        <f t="shared" si="56"/>
        <v>0.18345445011291459</v>
      </c>
    </row>
    <row r="26" spans="2:75" x14ac:dyDescent="0.25">
      <c r="B26" s="52" t="s">
        <v>437</v>
      </c>
      <c r="C26" s="53" t="str">
        <f>VLOOKUP(C9,'TMCS Parametric Table'!$A$3:$V$608,21,FALSE)</f>
        <v>No</v>
      </c>
      <c r="D26" s="53" t="str">
        <f>VLOOKUP(D9,'TMCS Parametric Table'!$A$3:$V$608,21,FALSE)</f>
        <v>No</v>
      </c>
      <c r="E26" s="53" t="str">
        <f>VLOOKUP(E9,'TMCS Parametric Table'!$A$3:$V$608,21,FALSE)</f>
        <v>No</v>
      </c>
      <c r="P26" s="36">
        <f t="shared" si="44"/>
        <v>2.2511999999999985</v>
      </c>
      <c r="Q26" s="31">
        <f t="shared" si="0"/>
        <v>1.3460834356356753E-2</v>
      </c>
      <c r="R26" s="31">
        <f t="shared" si="1"/>
        <v>6.7304171781783773E-2</v>
      </c>
      <c r="S26" s="31">
        <f t="shared" si="2"/>
        <v>7.4411492321940137E-2</v>
      </c>
      <c r="T26" s="31">
        <f t="shared" si="3"/>
        <v>3.3981876332622625E-2</v>
      </c>
      <c r="U26" s="31">
        <f t="shared" si="4"/>
        <v>1.3326226012793183E-3</v>
      </c>
      <c r="V26" s="31">
        <f t="shared" si="5"/>
        <v>8.8841506751954566E-4</v>
      </c>
      <c r="W26" s="31">
        <f t="shared" si="6"/>
        <v>4.0000000000000001E-3</v>
      </c>
      <c r="X26" s="31">
        <f t="shared" si="7"/>
        <v>8.9999999999999993E-3</v>
      </c>
      <c r="Y26" s="31">
        <f t="shared" si="8"/>
        <v>1.3999999999999999E-2</v>
      </c>
      <c r="Z26" s="31">
        <f t="shared" si="9"/>
        <v>1E-3</v>
      </c>
      <c r="AA26" s="31">
        <f t="shared" si="10"/>
        <v>0</v>
      </c>
      <c r="AB26" s="31">
        <f t="shared" si="45"/>
        <v>4.8957353062721989E-2</v>
      </c>
      <c r="AC26" s="31">
        <f t="shared" si="11"/>
        <v>0.10302126411953276</v>
      </c>
      <c r="AD26" s="103">
        <f t="shared" si="46"/>
        <v>0.11062360705748718</v>
      </c>
      <c r="AE26" s="121">
        <f t="shared" si="63"/>
        <v>2.1988601036269428</v>
      </c>
      <c r="AF26" s="31">
        <f t="shared" si="12"/>
        <v>1.3781245224762827E-2</v>
      </c>
      <c r="AG26" s="31">
        <f t="shared" si="13"/>
        <v>6.890622612381414E-2</v>
      </c>
      <c r="AH26" s="31">
        <f t="shared" si="14"/>
        <v>7.6182723602488914E-2</v>
      </c>
      <c r="AI26" s="31">
        <f t="shared" si="15"/>
        <v>3.4790753569913756E-2</v>
      </c>
      <c r="AJ26" s="31">
        <f t="shared" si="16"/>
        <v>1.3643432772515198E-3</v>
      </c>
      <c r="AK26" s="31">
        <f t="shared" si="17"/>
        <v>9.0956218483434666E-4</v>
      </c>
      <c r="AL26" s="31">
        <f t="shared" si="18"/>
        <v>4.0000000000000001E-3</v>
      </c>
      <c r="AM26" s="31">
        <f t="shared" si="19"/>
        <v>8.9999999999999993E-3</v>
      </c>
      <c r="AN26" s="31">
        <f t="shared" si="20"/>
        <v>1.3999999999999999E-2</v>
      </c>
      <c r="AO26" s="31">
        <f t="shared" si="21"/>
        <v>1E-3</v>
      </c>
      <c r="AP26" s="31">
        <f t="shared" si="22"/>
        <v>0</v>
      </c>
      <c r="AQ26" s="31">
        <f t="shared" si="47"/>
        <v>5.0114524470383802E-2</v>
      </c>
      <c r="AR26" s="31">
        <f t="shared" si="23"/>
        <v>0.10545477176392033</v>
      </c>
      <c r="AS26" s="122">
        <f t="shared" si="48"/>
        <v>0.11321489834269526</v>
      </c>
      <c r="AT26" s="121">
        <f t="shared" si="64"/>
        <v>2.1755440414507765</v>
      </c>
      <c r="AU26" s="31">
        <f t="shared" si="24"/>
        <v>2.7579308373821099E-2</v>
      </c>
      <c r="AV26" s="31">
        <f t="shared" si="25"/>
        <v>3.8611031723349544E-2</v>
      </c>
      <c r="AW26" s="31">
        <f t="shared" si="26"/>
        <v>5.0102410212441668E-2</v>
      </c>
      <c r="AX26" s="31">
        <f t="shared" si="27"/>
        <v>3.1256549490330583E-2</v>
      </c>
      <c r="AY26" s="31">
        <f t="shared" si="28"/>
        <v>1.3789654186910549E-3</v>
      </c>
      <c r="AZ26" s="31">
        <f t="shared" si="29"/>
        <v>8.3573661738851807E-2</v>
      </c>
      <c r="BA26" s="31">
        <f t="shared" si="30"/>
        <v>7.0000000000000001E-3</v>
      </c>
      <c r="BB26" s="31">
        <f t="shared" si="31"/>
        <v>1.15E-2</v>
      </c>
      <c r="BC26" s="31">
        <f t="shared" si="32"/>
        <v>1.47E-2</v>
      </c>
      <c r="BD26" s="31">
        <f t="shared" si="49"/>
        <v>5.0000000000000001E-4</v>
      </c>
      <c r="BE26" s="31">
        <f t="shared" si="33"/>
        <v>2.7349480804039265E-2</v>
      </c>
      <c r="BF26" s="31">
        <f t="shared" si="50"/>
        <v>0.10680648847178956</v>
      </c>
      <c r="BG26" s="31">
        <f t="shared" si="51"/>
        <v>0.11375904994209989</v>
      </c>
      <c r="BH26" s="103">
        <f t="shared" si="52"/>
        <v>0.12163245985383754</v>
      </c>
      <c r="BI26" s="121">
        <f t="shared" si="65"/>
        <v>1.2817616580310875</v>
      </c>
      <c r="BJ26" s="31">
        <f t="shared" si="34"/>
        <v>4.6810574824157188E-2</v>
      </c>
      <c r="BK26" s="31">
        <f t="shared" si="35"/>
        <v>7.8017624706928648E-2</v>
      </c>
      <c r="BL26" s="31">
        <f t="shared" si="36"/>
        <v>9.7522030883660807E-2</v>
      </c>
      <c r="BM26" s="31">
        <f t="shared" si="37"/>
        <v>0</v>
      </c>
      <c r="BN26" s="31">
        <f t="shared" si="38"/>
        <v>2.3405287412078591E-3</v>
      </c>
      <c r="BO26" s="31">
        <f t="shared" si="39"/>
        <v>0.14185022673987027</v>
      </c>
      <c r="BP26" s="31">
        <f t="shared" si="40"/>
        <v>1.2E-2</v>
      </c>
      <c r="BQ26" s="31">
        <f t="shared" si="41"/>
        <v>2.2499999999999999E-2</v>
      </c>
      <c r="BR26" s="31">
        <f t="shared" si="42"/>
        <v>2.8499999999999998E-2</v>
      </c>
      <c r="BS26" s="31">
        <f t="shared" si="53"/>
        <v>5.0000000000000001E-3</v>
      </c>
      <c r="BT26" s="31">
        <f t="shared" si="43"/>
        <v>0</v>
      </c>
      <c r="BU26" s="31">
        <f t="shared" si="54"/>
        <v>0.15068615665629623</v>
      </c>
      <c r="BV26" s="31">
        <f t="shared" si="55"/>
        <v>0.1646516615517343</v>
      </c>
      <c r="BW26" s="103">
        <f t="shared" si="56"/>
        <v>0.1758728735222776</v>
      </c>
    </row>
    <row r="27" spans="2:75" ht="15.75" thickBot="1" x14ac:dyDescent="0.3">
      <c r="B27" s="61" t="s">
        <v>438</v>
      </c>
      <c r="C27" s="62" t="str">
        <f>VLOOKUP(C9,'TMCS Parametric Table'!$A$3:$V$608,22,FALSE)</f>
        <v>SOIC (16) FL</v>
      </c>
      <c r="D27" s="62" t="str">
        <f>VLOOKUP(D9,'TMCS Parametric Table'!$A$3:$V$608,22,FALSE)</f>
        <v>SOIC (8)</v>
      </c>
      <c r="E27" s="62" t="str">
        <f>VLOOKUP(E9,'TMCS Parametric Table'!$A$3:$V$608,22,FALSE)</f>
        <v>SOIC (8)</v>
      </c>
      <c r="P27" s="36">
        <f t="shared" si="44"/>
        <v>2.3449999999999984</v>
      </c>
      <c r="Q27" s="31">
        <f t="shared" si="0"/>
        <v>1.2922400982102483E-2</v>
      </c>
      <c r="R27" s="31">
        <f t="shared" si="1"/>
        <v>6.4612004910512416E-2</v>
      </c>
      <c r="S27" s="31">
        <f t="shared" si="2"/>
        <v>7.1435032629062534E-2</v>
      </c>
      <c r="T27" s="31">
        <f t="shared" si="3"/>
        <v>3.2622601279317716E-2</v>
      </c>
      <c r="U27" s="31">
        <f t="shared" si="4"/>
        <v>1.2793176972281457E-3</v>
      </c>
      <c r="V27" s="31">
        <f t="shared" si="5"/>
        <v>8.5287846481876383E-4</v>
      </c>
      <c r="W27" s="31">
        <f t="shared" si="6"/>
        <v>4.0000000000000001E-3</v>
      </c>
      <c r="X27" s="31">
        <f t="shared" si="7"/>
        <v>8.9999999999999993E-3</v>
      </c>
      <c r="Y27" s="31">
        <f t="shared" si="8"/>
        <v>1.3999999999999999E-2</v>
      </c>
      <c r="Z27" s="31">
        <f t="shared" si="9"/>
        <v>1E-3</v>
      </c>
      <c r="AA27" s="31">
        <f t="shared" si="10"/>
        <v>0</v>
      </c>
      <c r="AB27" s="31">
        <f t="shared" si="45"/>
        <v>4.7013235809350809E-2</v>
      </c>
      <c r="AC27" s="31">
        <f t="shared" si="11"/>
        <v>9.8932909596861962E-2</v>
      </c>
      <c r="AD27" s="103">
        <f t="shared" si="46"/>
        <v>0.10627135444341544</v>
      </c>
      <c r="AE27" s="121">
        <f t="shared" si="63"/>
        <v>2.4366321243523315</v>
      </c>
      <c r="AF27" s="31">
        <f t="shared" si="12"/>
        <v>1.2436440445881831E-2</v>
      </c>
      <c r="AG27" s="31">
        <f t="shared" si="13"/>
        <v>6.2182202229409157E-2</v>
      </c>
      <c r="AH27" s="31">
        <f t="shared" si="14"/>
        <v>6.8748642784834765E-2</v>
      </c>
      <c r="AI27" s="31">
        <f t="shared" si="15"/>
        <v>3.1395793905628681E-2</v>
      </c>
      <c r="AJ27" s="31">
        <f t="shared" si="16"/>
        <v>1.2312076041423011E-3</v>
      </c>
      <c r="AK27" s="31">
        <f t="shared" si="17"/>
        <v>8.208050694282009E-4</v>
      </c>
      <c r="AL27" s="31">
        <f t="shared" si="18"/>
        <v>4.0000000000000001E-3</v>
      </c>
      <c r="AM27" s="31">
        <f t="shared" si="19"/>
        <v>8.9999999999999993E-3</v>
      </c>
      <c r="AN27" s="31">
        <f t="shared" si="20"/>
        <v>1.3999999999999999E-2</v>
      </c>
      <c r="AO27" s="31">
        <f t="shared" si="21"/>
        <v>1E-3</v>
      </c>
      <c r="AP27" s="31">
        <f t="shared" si="22"/>
        <v>0</v>
      </c>
      <c r="AQ27" s="31">
        <f t="shared" si="47"/>
        <v>4.5259115345447153E-2</v>
      </c>
      <c r="AR27" s="31">
        <f t="shared" si="23"/>
        <v>9.5244206304737344E-2</v>
      </c>
      <c r="AS27" s="122">
        <f t="shared" si="48"/>
        <v>0.10234595730710827</v>
      </c>
      <c r="AT27" s="121">
        <f t="shared" si="64"/>
        <v>2.4086528497409319</v>
      </c>
      <c r="AU27" s="31">
        <f t="shared" si="24"/>
        <v>2.491018994557619E-2</v>
      </c>
      <c r="AV27" s="31">
        <f t="shared" si="25"/>
        <v>3.4874265923806672E-2</v>
      </c>
      <c r="AW27" s="31">
        <f t="shared" si="26"/>
        <v>4.5253511734463417E-2</v>
      </c>
      <c r="AX27" s="31">
        <f t="shared" si="27"/>
        <v>2.8231548604986351E-2</v>
      </c>
      <c r="AY27" s="31">
        <f t="shared" si="28"/>
        <v>1.2455094972788094E-3</v>
      </c>
      <c r="AZ27" s="31">
        <f t="shared" si="29"/>
        <v>7.548542407750361E-2</v>
      </c>
      <c r="BA27" s="31">
        <f t="shared" si="30"/>
        <v>7.0000000000000001E-3</v>
      </c>
      <c r="BB27" s="31">
        <f t="shared" si="31"/>
        <v>1.15E-2</v>
      </c>
      <c r="BC27" s="31">
        <f t="shared" si="32"/>
        <v>1.47E-2</v>
      </c>
      <c r="BD27" s="31">
        <f t="shared" si="49"/>
        <v>5.0000000000000001E-4</v>
      </c>
      <c r="BE27" s="31">
        <f t="shared" si="33"/>
        <v>2.470260502936306E-2</v>
      </c>
      <c r="BF27" s="31">
        <f t="shared" si="50"/>
        <v>9.6516789698034913E-2</v>
      </c>
      <c r="BG27" s="31">
        <f t="shared" si="51"/>
        <v>0.10286817217830675</v>
      </c>
      <c r="BH27" s="103">
        <f t="shared" si="52"/>
        <v>0.1100421101738759</v>
      </c>
      <c r="BI27" s="121">
        <f t="shared" si="65"/>
        <v>1.3361139896373051</v>
      </c>
      <c r="BJ27" s="31">
        <f t="shared" si="34"/>
        <v>4.4906348159925558E-2</v>
      </c>
      <c r="BK27" s="31">
        <f t="shared" si="35"/>
        <v>7.4843913599875939E-2</v>
      </c>
      <c r="BL27" s="31">
        <f t="shared" si="36"/>
        <v>9.355489199984493E-2</v>
      </c>
      <c r="BM27" s="31">
        <f t="shared" si="37"/>
        <v>0</v>
      </c>
      <c r="BN27" s="31">
        <f t="shared" si="38"/>
        <v>2.245317407996278E-3</v>
      </c>
      <c r="BO27" s="31">
        <f t="shared" si="39"/>
        <v>0.13607984290886535</v>
      </c>
      <c r="BP27" s="31">
        <f t="shared" si="40"/>
        <v>1.2E-2</v>
      </c>
      <c r="BQ27" s="31">
        <f t="shared" si="41"/>
        <v>2.2499999999999999E-2</v>
      </c>
      <c r="BR27" s="31">
        <f t="shared" si="42"/>
        <v>2.8499999999999998E-2</v>
      </c>
      <c r="BS27" s="31">
        <f t="shared" si="53"/>
        <v>5.0000000000000001E-3</v>
      </c>
      <c r="BT27" s="31">
        <f t="shared" si="43"/>
        <v>0</v>
      </c>
      <c r="BU27" s="31">
        <f t="shared" si="54"/>
        <v>0.14460291564118136</v>
      </c>
      <c r="BV27" s="31">
        <f t="shared" si="55"/>
        <v>0.15808770724976232</v>
      </c>
      <c r="BW27" s="103">
        <f t="shared" si="56"/>
        <v>0.16891611459149686</v>
      </c>
    </row>
    <row r="28" spans="2:75" ht="15.75" thickBot="1" x14ac:dyDescent="0.3">
      <c r="B28" s="38" t="s">
        <v>549</v>
      </c>
      <c r="C28" s="63"/>
      <c r="D28" s="63"/>
      <c r="E28" s="63"/>
      <c r="P28" s="36">
        <f t="shared" si="44"/>
        <v>2.4387999999999983</v>
      </c>
      <c r="Q28" s="31">
        <f t="shared" si="0"/>
        <v>1.2425385559713927E-2</v>
      </c>
      <c r="R28" s="31">
        <f t="shared" si="1"/>
        <v>6.2126927798569632E-2</v>
      </c>
      <c r="S28" s="31">
        <f t="shared" si="2"/>
        <v>6.8687531374098582E-2</v>
      </c>
      <c r="T28" s="31">
        <f t="shared" si="3"/>
        <v>3.1367885845497809E-2</v>
      </c>
      <c r="U28" s="31">
        <f t="shared" si="4"/>
        <v>1.2301131704116786E-3</v>
      </c>
      <c r="V28" s="31">
        <f t="shared" si="5"/>
        <v>8.2007544694111907E-4</v>
      </c>
      <c r="W28" s="31">
        <f t="shared" si="6"/>
        <v>4.0000000000000001E-3</v>
      </c>
      <c r="X28" s="31">
        <f t="shared" si="7"/>
        <v>8.9999999999999993E-3</v>
      </c>
      <c r="Y28" s="31">
        <f t="shared" si="8"/>
        <v>1.3999999999999999E-2</v>
      </c>
      <c r="Z28" s="31">
        <f t="shared" si="9"/>
        <v>1E-3</v>
      </c>
      <c r="AA28" s="31">
        <f t="shared" si="10"/>
        <v>0</v>
      </c>
      <c r="AB28" s="31">
        <f t="shared" si="45"/>
        <v>4.5219218064702971E-2</v>
      </c>
      <c r="AC28" s="31">
        <f t="shared" si="11"/>
        <v>9.5160308342013597E-2</v>
      </c>
      <c r="AD28" s="103">
        <f t="shared" si="46"/>
        <v>0.10225669264221253</v>
      </c>
      <c r="AE28" s="121">
        <f t="shared" si="63"/>
        <v>2.6744041450777201</v>
      </c>
      <c r="AF28" s="31">
        <f t="shared" si="12"/>
        <v>1.1330759548366494E-2</v>
      </c>
      <c r="AG28" s="31">
        <f t="shared" si="13"/>
        <v>5.6653797741832462E-2</v>
      </c>
      <c r="AH28" s="31">
        <f t="shared" si="14"/>
        <v>6.2636438783369969E-2</v>
      </c>
      <c r="AI28" s="31">
        <f t="shared" si="15"/>
        <v>2.8604502479851211E-2</v>
      </c>
      <c r="AJ28" s="31">
        <f t="shared" si="16"/>
        <v>1.1217451952882827E-3</v>
      </c>
      <c r="AK28" s="31">
        <f t="shared" si="17"/>
        <v>7.4783013019218852E-4</v>
      </c>
      <c r="AL28" s="31">
        <f t="shared" si="18"/>
        <v>4.0000000000000001E-3</v>
      </c>
      <c r="AM28" s="31">
        <f t="shared" si="19"/>
        <v>8.9999999999999993E-3</v>
      </c>
      <c r="AN28" s="31">
        <f t="shared" si="20"/>
        <v>1.3999999999999999E-2</v>
      </c>
      <c r="AO28" s="31">
        <f t="shared" si="21"/>
        <v>1E-3</v>
      </c>
      <c r="AP28" s="31">
        <f t="shared" si="22"/>
        <v>0</v>
      </c>
      <c r="AQ28" s="31">
        <f t="shared" si="47"/>
        <v>4.1270293093878634E-2</v>
      </c>
      <c r="AR28" s="31">
        <f t="shared" si="23"/>
        <v>8.6856614579096755E-2</v>
      </c>
      <c r="AS28" s="122">
        <f t="shared" si="48"/>
        <v>9.3426040800927396E-2</v>
      </c>
      <c r="AT28" s="121">
        <f t="shared" si="64"/>
        <v>2.6417616580310872</v>
      </c>
      <c r="AU28" s="31">
        <f t="shared" si="24"/>
        <v>2.27121170517397E-2</v>
      </c>
      <c r="AV28" s="31">
        <f t="shared" si="25"/>
        <v>3.179696387243558E-2</v>
      </c>
      <c r="AW28" s="31">
        <f t="shared" si="26"/>
        <v>4.1260345977327126E-2</v>
      </c>
      <c r="AX28" s="31">
        <f t="shared" si="27"/>
        <v>2.5740399325304995E-2</v>
      </c>
      <c r="AY28" s="31">
        <f t="shared" si="28"/>
        <v>1.135605852586985E-3</v>
      </c>
      <c r="AZ28" s="31">
        <f t="shared" si="29"/>
        <v>6.8824597126483936E-2</v>
      </c>
      <c r="BA28" s="31">
        <f t="shared" si="30"/>
        <v>7.0000000000000001E-3</v>
      </c>
      <c r="BB28" s="31">
        <f t="shared" si="31"/>
        <v>1.15E-2</v>
      </c>
      <c r="BC28" s="31">
        <f t="shared" si="32"/>
        <v>1.47E-2</v>
      </c>
      <c r="BD28" s="31">
        <f t="shared" si="49"/>
        <v>5.0000000000000001E-4</v>
      </c>
      <c r="BE28" s="31">
        <f t="shared" si="33"/>
        <v>2.2522849409641874E-2</v>
      </c>
      <c r="BF28" s="31">
        <f t="shared" si="50"/>
        <v>8.8047349655813706E-2</v>
      </c>
      <c r="BG28" s="31">
        <f t="shared" si="51"/>
        <v>9.3910176298061129E-2</v>
      </c>
      <c r="BH28" s="103">
        <f t="shared" si="52"/>
        <v>0.10051371182032606</v>
      </c>
      <c r="BI28" s="121">
        <f t="shared" si="65"/>
        <v>1.3904663212435227</v>
      </c>
      <c r="BJ28" s="31">
        <f t="shared" si="34"/>
        <v>4.3150991205842919E-2</v>
      </c>
      <c r="BK28" s="31">
        <f t="shared" si="35"/>
        <v>7.1918318676404858E-2</v>
      </c>
      <c r="BL28" s="31">
        <f t="shared" si="36"/>
        <v>8.9897898345506072E-2</v>
      </c>
      <c r="BM28" s="31">
        <f t="shared" si="37"/>
        <v>0</v>
      </c>
      <c r="BN28" s="31">
        <f t="shared" si="38"/>
        <v>2.1575495602921455E-3</v>
      </c>
      <c r="BO28" s="31">
        <f t="shared" si="39"/>
        <v>0.13076057941164521</v>
      </c>
      <c r="BP28" s="31">
        <f t="shared" si="40"/>
        <v>1.2E-2</v>
      </c>
      <c r="BQ28" s="31">
        <f t="shared" si="41"/>
        <v>2.2499999999999999E-2</v>
      </c>
      <c r="BR28" s="31">
        <f t="shared" si="42"/>
        <v>2.8499999999999998E-2</v>
      </c>
      <c r="BS28" s="31">
        <f t="shared" si="53"/>
        <v>5.0000000000000001E-3</v>
      </c>
      <c r="BT28" s="31">
        <f t="shared" si="43"/>
        <v>0</v>
      </c>
      <c r="BU28" s="31">
        <f t="shared" si="54"/>
        <v>0.13899709707193778</v>
      </c>
      <c r="BV28" s="31">
        <f t="shared" si="55"/>
        <v>0.15204214344414402</v>
      </c>
      <c r="BW28" s="103">
        <f t="shared" si="56"/>
        <v>0.16251087538133041</v>
      </c>
    </row>
    <row r="29" spans="2:75" x14ac:dyDescent="0.25">
      <c r="B29" s="50" t="s">
        <v>550</v>
      </c>
      <c r="C29" s="64">
        <f>VLOOKUP(C9,'TMCS Parametric Table'!$A$3:$V$608,14,FALSE)</f>
        <v>4.0000000000000001E-3</v>
      </c>
      <c r="D29" s="64">
        <f>VLOOKUP(D9,'TMCS Parametric Table'!$A$3:$V$608,14,FALSE)</f>
        <v>7.0000000000000001E-3</v>
      </c>
      <c r="E29" s="64">
        <f>VLOOKUP(E9,'TMCS Parametric Table'!$A$3:$V$608,14,FALSE)</f>
        <v>1.2E-2</v>
      </c>
      <c r="P29" s="36">
        <f t="shared" si="44"/>
        <v>2.5325999999999982</v>
      </c>
      <c r="Q29" s="31">
        <f t="shared" si="0"/>
        <v>1.1965186094539336E-2</v>
      </c>
      <c r="R29" s="31">
        <f t="shared" si="1"/>
        <v>5.982593047269668E-2</v>
      </c>
      <c r="S29" s="31">
        <f t="shared" si="2"/>
        <v>6.6143548730613455E-2</v>
      </c>
      <c r="T29" s="31">
        <f t="shared" si="3"/>
        <v>3.0206112295664556E-2</v>
      </c>
      <c r="U29" s="31">
        <f t="shared" si="4"/>
        <v>1.1845534233593943E-3</v>
      </c>
      <c r="V29" s="31">
        <f t="shared" si="5"/>
        <v>7.8970228223959615E-4</v>
      </c>
      <c r="W29" s="31">
        <f t="shared" si="6"/>
        <v>4.0000000000000001E-3</v>
      </c>
      <c r="X29" s="31">
        <f t="shared" si="7"/>
        <v>8.9999999999999993E-3</v>
      </c>
      <c r="Y29" s="31">
        <f t="shared" si="8"/>
        <v>1.3999999999999999E-2</v>
      </c>
      <c r="Z29" s="31">
        <f t="shared" si="9"/>
        <v>1E-3</v>
      </c>
      <c r="AA29" s="31">
        <f t="shared" si="10"/>
        <v>0</v>
      </c>
      <c r="AB29" s="31">
        <f t="shared" si="45"/>
        <v>4.3558621605535607E-2</v>
      </c>
      <c r="AC29" s="31">
        <f t="shared" si="11"/>
        <v>9.1668375411032552E-2</v>
      </c>
      <c r="AD29" s="103">
        <f t="shared" si="46"/>
        <v>9.8542105812705422E-2</v>
      </c>
      <c r="AE29" s="121">
        <f t="shared" si="63"/>
        <v>2.9121761658031087</v>
      </c>
      <c r="AF29" s="31">
        <f t="shared" si="12"/>
        <v>1.0405630902028021E-2</v>
      </c>
      <c r="AG29" s="31">
        <f t="shared" si="13"/>
        <v>5.2028154510140104E-2</v>
      </c>
      <c r="AH29" s="31">
        <f t="shared" si="14"/>
        <v>5.75223276264109E-2</v>
      </c>
      <c r="AI29" s="31">
        <f t="shared" si="15"/>
        <v>2.6269015212169736E-2</v>
      </c>
      <c r="AJ29" s="31">
        <f t="shared" si="16"/>
        <v>1.0301574593007739E-3</v>
      </c>
      <c r="AK29" s="31">
        <f t="shared" si="17"/>
        <v>6.8677163953384936E-4</v>
      </c>
      <c r="AL29" s="31">
        <f t="shared" si="18"/>
        <v>4.0000000000000001E-3</v>
      </c>
      <c r="AM29" s="31">
        <f t="shared" si="19"/>
        <v>8.9999999999999993E-3</v>
      </c>
      <c r="AN29" s="31">
        <f t="shared" si="20"/>
        <v>1.3999999999999999E-2</v>
      </c>
      <c r="AO29" s="31">
        <f t="shared" si="21"/>
        <v>1E-3</v>
      </c>
      <c r="AP29" s="31">
        <f t="shared" si="22"/>
        <v>0</v>
      </c>
      <c r="AQ29" s="31">
        <f t="shared" si="47"/>
        <v>3.7935786110228097E-2</v>
      </c>
      <c r="AR29" s="31">
        <f t="shared" si="23"/>
        <v>7.9845453803351674E-2</v>
      </c>
      <c r="AS29" s="122">
        <f t="shared" si="48"/>
        <v>8.5977663192647685E-2</v>
      </c>
      <c r="AT29" s="121">
        <f t="shared" si="64"/>
        <v>2.8748704663212425</v>
      </c>
      <c r="AU29" s="31">
        <f t="shared" si="24"/>
        <v>2.0870505542038398E-2</v>
      </c>
      <c r="AV29" s="31">
        <f t="shared" si="25"/>
        <v>2.9218707758853758E-2</v>
      </c>
      <c r="AW29" s="31">
        <f t="shared" si="26"/>
        <v>3.7914751734703087E-2</v>
      </c>
      <c r="AX29" s="31">
        <f t="shared" si="27"/>
        <v>2.3653239614310182E-2</v>
      </c>
      <c r="AY29" s="31">
        <f t="shared" si="28"/>
        <v>1.0435252771019198E-3</v>
      </c>
      <c r="AZ29" s="31">
        <f t="shared" si="29"/>
        <v>6.3243956187995137E-2</v>
      </c>
      <c r="BA29" s="31">
        <f t="shared" si="30"/>
        <v>7.0000000000000001E-3</v>
      </c>
      <c r="BB29" s="31">
        <f t="shared" si="31"/>
        <v>1.15E-2</v>
      </c>
      <c r="BC29" s="31">
        <f t="shared" si="32"/>
        <v>1.47E-2</v>
      </c>
      <c r="BD29" s="31">
        <f t="shared" si="49"/>
        <v>5.0000000000000001E-4</v>
      </c>
      <c r="BE29" s="31">
        <f t="shared" si="33"/>
        <v>2.0696584662521413E-2</v>
      </c>
      <c r="BF29" s="31">
        <f t="shared" si="50"/>
        <v>8.0955375026968882E-2</v>
      </c>
      <c r="BG29" s="31">
        <f t="shared" si="51"/>
        <v>8.6414841330083633E-2</v>
      </c>
      <c r="BH29" s="103">
        <f t="shared" si="52"/>
        <v>9.2545602949163738E-2</v>
      </c>
      <c r="BI29" s="121">
        <f t="shared" si="65"/>
        <v>1.4448186528497402</v>
      </c>
      <c r="BJ29" s="31">
        <f t="shared" si="34"/>
        <v>4.1527703066164628E-2</v>
      </c>
      <c r="BK29" s="31">
        <f t="shared" si="35"/>
        <v>6.9212838443607705E-2</v>
      </c>
      <c r="BL29" s="31">
        <f t="shared" si="36"/>
        <v>8.6516048054509631E-2</v>
      </c>
      <c r="BM29" s="31">
        <f t="shared" si="37"/>
        <v>0</v>
      </c>
      <c r="BN29" s="31">
        <f t="shared" si="38"/>
        <v>2.0763851533082312E-3</v>
      </c>
      <c r="BO29" s="31">
        <f t="shared" si="39"/>
        <v>0.1258415244429231</v>
      </c>
      <c r="BP29" s="31">
        <f t="shared" si="40"/>
        <v>1.2E-2</v>
      </c>
      <c r="BQ29" s="31">
        <f t="shared" si="41"/>
        <v>2.2499999999999999E-2</v>
      </c>
      <c r="BR29" s="31">
        <f t="shared" si="42"/>
        <v>2.8499999999999998E-2</v>
      </c>
      <c r="BS29" s="31">
        <f t="shared" si="53"/>
        <v>5.0000000000000001E-3</v>
      </c>
      <c r="BT29" s="31">
        <f t="shared" si="43"/>
        <v>0</v>
      </c>
      <c r="BU29" s="31">
        <f t="shared" si="54"/>
        <v>0.1338148189983844</v>
      </c>
      <c r="BV29" s="31">
        <f t="shared" si="55"/>
        <v>0.14645645317011433</v>
      </c>
      <c r="BW29" s="103">
        <f t="shared" si="56"/>
        <v>0.15659488655700252</v>
      </c>
    </row>
    <row r="30" spans="2:75" x14ac:dyDescent="0.25">
      <c r="B30" s="52" t="s">
        <v>551</v>
      </c>
      <c r="C30" s="65">
        <f>VLOOKUP(C9,'TMCS Parametric Table'!$A$3:$V$608,15,FALSE)</f>
        <v>8.9999999999999993E-3</v>
      </c>
      <c r="D30" s="65">
        <f>VLOOKUP(D9,'TMCS Parametric Table'!$A$3:$V$608,15,FALSE)</f>
        <v>1.15E-2</v>
      </c>
      <c r="E30" s="65">
        <f>VLOOKUP(E9,'TMCS Parametric Table'!$A$3:$V$608,15,FALSE)</f>
        <v>2.2499999999999999E-2</v>
      </c>
      <c r="P30" s="36">
        <f t="shared" si="44"/>
        <v>2.6263999999999981</v>
      </c>
      <c r="Q30" s="31">
        <f t="shared" si="0"/>
        <v>1.153785801973436E-2</v>
      </c>
      <c r="R30" s="31">
        <f t="shared" si="1"/>
        <v>5.7689290098671797E-2</v>
      </c>
      <c r="S30" s="31">
        <f t="shared" si="2"/>
        <v>6.3781279133091534E-2</v>
      </c>
      <c r="T30" s="31">
        <f t="shared" si="3"/>
        <v>2.9127322570819392E-2</v>
      </c>
      <c r="U30" s="31">
        <f t="shared" si="4"/>
        <v>1.1422479439537015E-3</v>
      </c>
      <c r="V30" s="31">
        <f t="shared" si="5"/>
        <v>7.6149862930246788E-4</v>
      </c>
      <c r="W30" s="31">
        <f t="shared" si="6"/>
        <v>4.0000000000000001E-3</v>
      </c>
      <c r="X30" s="31">
        <f t="shared" si="7"/>
        <v>8.9999999999999993E-3</v>
      </c>
      <c r="Y30" s="31">
        <f t="shared" si="8"/>
        <v>1.3999999999999999E-2</v>
      </c>
      <c r="Z30" s="31">
        <f t="shared" si="9"/>
        <v>1E-3</v>
      </c>
      <c r="AA30" s="31">
        <f t="shared" si="10"/>
        <v>0</v>
      </c>
      <c r="AB30" s="31">
        <f t="shared" si="45"/>
        <v>4.2017150793817251E-2</v>
      </c>
      <c r="AC30" s="31">
        <f t="shared" si="11"/>
        <v>8.8427037949814061E-2</v>
      </c>
      <c r="AD30" s="103">
        <f t="shared" si="46"/>
        <v>9.5095437322973944E-2</v>
      </c>
      <c r="AE30" s="121">
        <f t="shared" si="63"/>
        <v>3.1499481865284973</v>
      </c>
      <c r="AF30" s="31">
        <f t="shared" si="12"/>
        <v>9.620167859467791E-3</v>
      </c>
      <c r="AG30" s="31">
        <f t="shared" si="13"/>
        <v>4.8100839297338958E-2</v>
      </c>
      <c r="AH30" s="31">
        <f t="shared" si="14"/>
        <v>5.3180287927137949E-2</v>
      </c>
      <c r="AI30" s="31">
        <f t="shared" si="15"/>
        <v>2.4286113761226438E-2</v>
      </c>
      <c r="AJ30" s="31">
        <f t="shared" si="16"/>
        <v>9.5239661808731114E-4</v>
      </c>
      <c r="AK30" s="31">
        <f t="shared" si="17"/>
        <v>6.349310787248741E-4</v>
      </c>
      <c r="AL30" s="31">
        <f t="shared" si="18"/>
        <v>4.0000000000000001E-3</v>
      </c>
      <c r="AM30" s="31">
        <f t="shared" si="19"/>
        <v>8.9999999999999993E-3</v>
      </c>
      <c r="AN30" s="31">
        <f t="shared" si="20"/>
        <v>1.3999999999999999E-2</v>
      </c>
      <c r="AO30" s="31">
        <f t="shared" si="21"/>
        <v>1E-3</v>
      </c>
      <c r="AP30" s="31">
        <f t="shared" si="22"/>
        <v>0</v>
      </c>
      <c r="AQ30" s="31">
        <f t="shared" si="47"/>
        <v>3.5107414972191164E-2</v>
      </c>
      <c r="AR30" s="31">
        <f t="shared" si="23"/>
        <v>7.389900776376547E-2</v>
      </c>
      <c r="AS30" s="122">
        <f t="shared" si="48"/>
        <v>7.9667503194857825E-2</v>
      </c>
      <c r="AT30" s="121">
        <f t="shared" si="64"/>
        <v>3.1079792746113979</v>
      </c>
      <c r="AU30" s="31">
        <f t="shared" si="24"/>
        <v>1.93051480394772E-2</v>
      </c>
      <c r="AV30" s="31">
        <f t="shared" si="25"/>
        <v>2.7027207255268082E-2</v>
      </c>
      <c r="AW30" s="31">
        <f t="shared" si="26"/>
        <v>3.5071018938383582E-2</v>
      </c>
      <c r="AX30" s="31">
        <f t="shared" si="27"/>
        <v>2.1879167778074162E-2</v>
      </c>
      <c r="AY30" s="31">
        <f t="shared" si="28"/>
        <v>9.6525740197385987E-4</v>
      </c>
      <c r="AZ30" s="31">
        <f t="shared" si="29"/>
        <v>5.8500448604476361E-2</v>
      </c>
      <c r="BA30" s="31">
        <f t="shared" si="30"/>
        <v>7.0000000000000001E-3</v>
      </c>
      <c r="BB30" s="31">
        <f t="shared" si="31"/>
        <v>1.15E-2</v>
      </c>
      <c r="BC30" s="31">
        <f t="shared" si="32"/>
        <v>1.47E-2</v>
      </c>
      <c r="BD30" s="31">
        <f t="shared" si="49"/>
        <v>5.0000000000000001E-4</v>
      </c>
      <c r="BE30" s="31">
        <f t="shared" si="33"/>
        <v>1.9144271805814895E-2</v>
      </c>
      <c r="BF30" s="31">
        <f t="shared" si="50"/>
        <v>7.4930915865802805E-2</v>
      </c>
      <c r="BG30" s="31">
        <f t="shared" si="51"/>
        <v>8.0053015881122014E-2</v>
      </c>
      <c r="BH30" s="103">
        <f t="shared" si="52"/>
        <v>8.5786620736190991E-2</v>
      </c>
      <c r="BI30" s="121">
        <f t="shared" si="65"/>
        <v>1.4991709844559578</v>
      </c>
      <c r="BJ30" s="31">
        <f t="shared" si="34"/>
        <v>4.0022119306006798E-2</v>
      </c>
      <c r="BK30" s="31">
        <f t="shared" si="35"/>
        <v>6.6703532176678001E-2</v>
      </c>
      <c r="BL30" s="31">
        <f t="shared" si="36"/>
        <v>8.3379415220847505E-2</v>
      </c>
      <c r="BM30" s="31">
        <f t="shared" si="37"/>
        <v>0</v>
      </c>
      <c r="BN30" s="31">
        <f t="shared" si="38"/>
        <v>2.0011059653003396E-3</v>
      </c>
      <c r="BO30" s="31">
        <f t="shared" si="39"/>
        <v>0.12127914941214181</v>
      </c>
      <c r="BP30" s="31">
        <f t="shared" si="40"/>
        <v>1.2E-2</v>
      </c>
      <c r="BQ30" s="31">
        <f t="shared" si="41"/>
        <v>2.2499999999999999E-2</v>
      </c>
      <c r="BR30" s="31">
        <f t="shared" si="42"/>
        <v>2.8499999999999998E-2</v>
      </c>
      <c r="BS30" s="31">
        <f t="shared" si="53"/>
        <v>5.0000000000000001E-3</v>
      </c>
      <c r="BT30" s="31">
        <f t="shared" si="43"/>
        <v>0</v>
      </c>
      <c r="BU30" s="31">
        <f t="shared" si="54"/>
        <v>0.12901001334910264</v>
      </c>
      <c r="BV30" s="31">
        <f t="shared" si="55"/>
        <v>0.14128060512452797</v>
      </c>
      <c r="BW30" s="103">
        <f t="shared" si="56"/>
        <v>0.15111490819952497</v>
      </c>
    </row>
    <row r="31" spans="2:75" x14ac:dyDescent="0.25">
      <c r="B31" s="52" t="s">
        <v>455</v>
      </c>
      <c r="C31" s="66">
        <f>VLOOKUP(C9,'TMCS Parametric Table'!$A$3:$AC$608,29,FALSE)</f>
        <v>49.999999999999993</v>
      </c>
      <c r="D31" s="66">
        <f>VLOOKUP(D9,'TMCS Parametric Table'!$A$3:$AC$608,29,FALSE)</f>
        <v>45</v>
      </c>
      <c r="E31" s="66">
        <f>VLOOKUP(E9,'TMCS Parametric Table'!$A$3:$AC$608,29,FALSE)</f>
        <v>104.99999999999999</v>
      </c>
      <c r="P31" s="36">
        <f t="shared" si="44"/>
        <v>2.720199999999998</v>
      </c>
      <c r="Q31" s="31">
        <f t="shared" si="0"/>
        <v>1.1140000846640073E-2</v>
      </c>
      <c r="R31" s="31">
        <f t="shared" si="1"/>
        <v>5.5700004233200366E-2</v>
      </c>
      <c r="S31" s="31">
        <f t="shared" si="2"/>
        <v>6.1581924680226323E-2</v>
      </c>
      <c r="T31" s="31">
        <f t="shared" si="3"/>
        <v>2.8122932137342863E-2</v>
      </c>
      <c r="U31" s="31">
        <f t="shared" si="4"/>
        <v>1.1028600838173671E-3</v>
      </c>
      <c r="V31" s="31">
        <f t="shared" si="5"/>
        <v>7.3524005587824481E-4</v>
      </c>
      <c r="W31" s="31">
        <f t="shared" si="6"/>
        <v>4.0000000000000001E-3</v>
      </c>
      <c r="X31" s="31">
        <f t="shared" si="7"/>
        <v>8.9999999999999993E-3</v>
      </c>
      <c r="Y31" s="31">
        <f t="shared" si="8"/>
        <v>1.3999999999999999E-2</v>
      </c>
      <c r="Z31" s="31">
        <f t="shared" si="9"/>
        <v>1E-3</v>
      </c>
      <c r="AA31" s="31">
        <f t="shared" si="10"/>
        <v>0</v>
      </c>
      <c r="AB31" s="31">
        <f t="shared" si="45"/>
        <v>4.0582481786261455E-2</v>
      </c>
      <c r="AC31" s="31">
        <f t="shared" si="11"/>
        <v>8.5410371040917824E-2</v>
      </c>
      <c r="AD31" s="103">
        <f t="shared" si="46"/>
        <v>9.1888965750965612E-2</v>
      </c>
      <c r="AE31" s="121">
        <f t="shared" si="63"/>
        <v>3.3877202072538859</v>
      </c>
      <c r="AF31" s="31">
        <f t="shared" si="12"/>
        <v>8.9449625261686493E-3</v>
      </c>
      <c r="AG31" s="31">
        <f t="shared" si="13"/>
        <v>4.4724812630843248E-2</v>
      </c>
      <c r="AH31" s="31">
        <f t="shared" si="14"/>
        <v>4.9447752844660298E-2</v>
      </c>
      <c r="AI31" s="31">
        <f t="shared" si="15"/>
        <v>2.2581557897312757E-2</v>
      </c>
      <c r="AJ31" s="31">
        <f t="shared" si="16"/>
        <v>8.855512900906963E-4</v>
      </c>
      <c r="AK31" s="31">
        <f t="shared" si="17"/>
        <v>5.9036752672713083E-4</v>
      </c>
      <c r="AL31" s="31">
        <f t="shared" si="18"/>
        <v>4.0000000000000001E-3</v>
      </c>
      <c r="AM31" s="31">
        <f t="shared" si="19"/>
        <v>8.9999999999999993E-3</v>
      </c>
      <c r="AN31" s="31">
        <f t="shared" si="20"/>
        <v>1.3999999999999999E-2</v>
      </c>
      <c r="AO31" s="31">
        <f t="shared" si="21"/>
        <v>1E-3</v>
      </c>
      <c r="AP31" s="31">
        <f t="shared" si="22"/>
        <v>0</v>
      </c>
      <c r="AQ31" s="31">
        <f t="shared" si="47"/>
        <v>3.2678600437937286E-2</v>
      </c>
      <c r="AR31" s="31">
        <f t="shared" si="23"/>
        <v>6.8793071853802887E-2</v>
      </c>
      <c r="AS31" s="122">
        <f t="shared" si="48"/>
        <v>7.4255812156163947E-2</v>
      </c>
      <c r="AT31" s="121">
        <f t="shared" si="64"/>
        <v>3.3410880829015532</v>
      </c>
      <c r="AU31" s="31">
        <f t="shared" si="24"/>
        <v>1.7958221546764269E-2</v>
      </c>
      <c r="AV31" s="31">
        <f t="shared" si="25"/>
        <v>2.514151016546998E-2</v>
      </c>
      <c r="AW31" s="31">
        <f t="shared" si="26"/>
        <v>3.2624102476621758E-2</v>
      </c>
      <c r="AX31" s="31">
        <f t="shared" si="27"/>
        <v>2.035265108633284E-2</v>
      </c>
      <c r="AY31" s="31">
        <f t="shared" si="28"/>
        <v>8.9791107733821335E-4</v>
      </c>
      <c r="AZ31" s="31">
        <f t="shared" si="29"/>
        <v>5.4418853172012942E-2</v>
      </c>
      <c r="BA31" s="31">
        <f t="shared" si="30"/>
        <v>7.0000000000000001E-3</v>
      </c>
      <c r="BB31" s="31">
        <f t="shared" si="31"/>
        <v>1.15E-2</v>
      </c>
      <c r="BC31" s="31">
        <f t="shared" si="32"/>
        <v>1.47E-2</v>
      </c>
      <c r="BD31" s="31">
        <f t="shared" si="49"/>
        <v>5.0000000000000001E-4</v>
      </c>
      <c r="BE31" s="31">
        <f t="shared" si="33"/>
        <v>1.7808569700541236E-2</v>
      </c>
      <c r="BF31" s="31">
        <f t="shared" si="50"/>
        <v>6.9750522975729992E-2</v>
      </c>
      <c r="BG31" s="31">
        <f t="shared" si="51"/>
        <v>7.4587405842597793E-2</v>
      </c>
      <c r="BH31" s="103">
        <f t="shared" si="52"/>
        <v>7.9983599727945207E-2</v>
      </c>
      <c r="BI31" s="121">
        <f t="shared" si="65"/>
        <v>1.5535233160621753</v>
      </c>
      <c r="BJ31" s="31">
        <f t="shared" si="34"/>
        <v>3.8621885735250001E-2</v>
      </c>
      <c r="BK31" s="31">
        <f t="shared" si="35"/>
        <v>6.4369809558750005E-2</v>
      </c>
      <c r="BL31" s="31">
        <f t="shared" si="36"/>
        <v>8.0462261948437502E-2</v>
      </c>
      <c r="BM31" s="31">
        <f t="shared" si="37"/>
        <v>0</v>
      </c>
      <c r="BN31" s="31">
        <f t="shared" si="38"/>
        <v>1.9310942867624995E-3</v>
      </c>
      <c r="BO31" s="31">
        <f t="shared" si="39"/>
        <v>0.11703601737954544</v>
      </c>
      <c r="BP31" s="31">
        <f t="shared" si="40"/>
        <v>1.2E-2</v>
      </c>
      <c r="BQ31" s="31">
        <f t="shared" si="41"/>
        <v>2.2499999999999999E-2</v>
      </c>
      <c r="BR31" s="31">
        <f t="shared" si="42"/>
        <v>2.8499999999999998E-2</v>
      </c>
      <c r="BS31" s="31">
        <f t="shared" si="53"/>
        <v>5.0000000000000001E-3</v>
      </c>
      <c r="BT31" s="31">
        <f t="shared" si="43"/>
        <v>0</v>
      </c>
      <c r="BU31" s="31">
        <f t="shared" si="54"/>
        <v>0.12454305903072643</v>
      </c>
      <c r="BV31" s="31">
        <f t="shared" si="55"/>
        <v>0.13647156925454165</v>
      </c>
      <c r="BW31" s="103">
        <f t="shared" si="56"/>
        <v>0.1460251502850308</v>
      </c>
    </row>
    <row r="32" spans="2:75" x14ac:dyDescent="0.25">
      <c r="B32" s="52" t="s">
        <v>552</v>
      </c>
      <c r="C32" s="65">
        <f>VLOOKUP(C9,'TMCS Parametric Table'!$A$3:$AC$608,23,FALSE)</f>
        <v>5.0000000000000001E-3</v>
      </c>
      <c r="D32" s="65">
        <f>VLOOKUP(D9,'TMCS Parametric Table'!$A$3:$AC$608,23,FALSE)</f>
        <v>3.2000000000000002E-3</v>
      </c>
      <c r="E32" s="65">
        <f>VLOOKUP(E9,'TMCS Parametric Table'!$A$3:$AC$608,23,FALSE)</f>
        <v>6.0000000000000001E-3</v>
      </c>
      <c r="P32" s="36">
        <f t="shared" si="44"/>
        <v>2.8139999999999978</v>
      </c>
      <c r="Q32" s="31">
        <f t="shared" si="0"/>
        <v>1.0768667485085405E-2</v>
      </c>
      <c r="R32" s="31">
        <f t="shared" si="1"/>
        <v>5.3843337425427025E-2</v>
      </c>
      <c r="S32" s="31">
        <f t="shared" si="2"/>
        <v>5.9529193857552121E-2</v>
      </c>
      <c r="T32" s="31">
        <f t="shared" si="3"/>
        <v>2.71855010660981E-2</v>
      </c>
      <c r="U32" s="31">
        <f t="shared" si="4"/>
        <v>1.0660980810234548E-3</v>
      </c>
      <c r="V32" s="31">
        <f t="shared" si="5"/>
        <v>7.1073205401563663E-4</v>
      </c>
      <c r="W32" s="31">
        <f t="shared" si="6"/>
        <v>4.0000000000000001E-3</v>
      </c>
      <c r="X32" s="31">
        <f t="shared" si="7"/>
        <v>8.9999999999999993E-3</v>
      </c>
      <c r="Y32" s="31">
        <f t="shared" si="8"/>
        <v>1.3999999999999999E-2</v>
      </c>
      <c r="Z32" s="31">
        <f t="shared" si="9"/>
        <v>1E-3</v>
      </c>
      <c r="AA32" s="31">
        <f t="shared" si="10"/>
        <v>0</v>
      </c>
      <c r="AB32" s="31">
        <f t="shared" si="45"/>
        <v>3.9243933901956476E-2</v>
      </c>
      <c r="AC32" s="31">
        <f t="shared" si="11"/>
        <v>8.2595906381027012E-2</v>
      </c>
      <c r="AD32" s="103">
        <f t="shared" si="46"/>
        <v>8.8898665685048214E-2</v>
      </c>
      <c r="AE32" s="121">
        <f t="shared" si="63"/>
        <v>3.6254922279792745</v>
      </c>
      <c r="AF32" s="31">
        <f t="shared" si="12"/>
        <v>8.3583216836518159E-3</v>
      </c>
      <c r="AG32" s="31">
        <f t="shared" si="13"/>
        <v>4.1791608418259081E-2</v>
      </c>
      <c r="AH32" s="31">
        <f t="shared" si="14"/>
        <v>4.6204802267227243E-2</v>
      </c>
      <c r="AI32" s="31">
        <f t="shared" si="15"/>
        <v>2.1100583090379009E-2</v>
      </c>
      <c r="AJ32" s="31">
        <f t="shared" si="16"/>
        <v>8.2747384668152969E-4</v>
      </c>
      <c r="AK32" s="31">
        <f t="shared" si="17"/>
        <v>5.5164923112101987E-4</v>
      </c>
      <c r="AL32" s="31">
        <f t="shared" si="18"/>
        <v>4.0000000000000001E-3</v>
      </c>
      <c r="AM32" s="31">
        <f t="shared" si="19"/>
        <v>8.9999999999999993E-3</v>
      </c>
      <c r="AN32" s="31">
        <f t="shared" si="20"/>
        <v>1.3999999999999999E-2</v>
      </c>
      <c r="AO32" s="31">
        <f t="shared" si="21"/>
        <v>1E-3</v>
      </c>
      <c r="AP32" s="31">
        <f t="shared" si="22"/>
        <v>0</v>
      </c>
      <c r="AQ32" s="31">
        <f t="shared" si="47"/>
        <v>3.0570722052829222E-2</v>
      </c>
      <c r="AR32" s="31">
        <f t="shared" si="23"/>
        <v>6.4362256562896514E-2</v>
      </c>
      <c r="AS32" s="122">
        <f t="shared" si="48"/>
        <v>6.9565730214132718E-2</v>
      </c>
      <c r="AT32" s="121">
        <f t="shared" si="64"/>
        <v>3.5741968911917086</v>
      </c>
      <c r="AU32" s="31">
        <f t="shared" si="24"/>
        <v>1.6786987909889542E-2</v>
      </c>
      <c r="AV32" s="31">
        <f t="shared" si="25"/>
        <v>2.3501783073845359E-2</v>
      </c>
      <c r="AW32" s="31">
        <f t="shared" si="26"/>
        <v>3.0496361369632668E-2</v>
      </c>
      <c r="AX32" s="31">
        <f t="shared" si="27"/>
        <v>1.9025252964541484E-2</v>
      </c>
      <c r="AY32" s="31">
        <f t="shared" si="28"/>
        <v>8.3934939549447699E-4</v>
      </c>
      <c r="AZ32" s="31">
        <f t="shared" si="29"/>
        <v>5.0869660332998612E-2</v>
      </c>
      <c r="BA32" s="31">
        <f t="shared" si="30"/>
        <v>7.0000000000000001E-3</v>
      </c>
      <c r="BB32" s="31">
        <f t="shared" si="31"/>
        <v>1.15E-2</v>
      </c>
      <c r="BC32" s="31">
        <f t="shared" si="32"/>
        <v>1.47E-2</v>
      </c>
      <c r="BD32" s="31">
        <f t="shared" si="49"/>
        <v>5.0000000000000001E-4</v>
      </c>
      <c r="BE32" s="31">
        <f t="shared" si="33"/>
        <v>1.6647096343973801E-2</v>
      </c>
      <c r="BF32" s="31">
        <f t="shared" si="50"/>
        <v>6.524904005726595E-2</v>
      </c>
      <c r="BG32" s="31">
        <f t="shared" si="51"/>
        <v>6.9842619829729696E-2</v>
      </c>
      <c r="BH32" s="103">
        <f t="shared" si="52"/>
        <v>7.4949415120207558E-2</v>
      </c>
      <c r="BI32" s="121">
        <f t="shared" si="65"/>
        <v>1.6078756476683929</v>
      </c>
      <c r="BJ32" s="31">
        <f t="shared" si="34"/>
        <v>3.731631863882446E-2</v>
      </c>
      <c r="BK32" s="31">
        <f t="shared" si="35"/>
        <v>6.2193864398040762E-2</v>
      </c>
      <c r="BL32" s="31">
        <f t="shared" si="36"/>
        <v>7.7742330497550957E-2</v>
      </c>
      <c r="BM32" s="31">
        <f t="shared" si="37"/>
        <v>0</v>
      </c>
      <c r="BN32" s="31">
        <f t="shared" si="38"/>
        <v>1.8658159319412228E-3</v>
      </c>
      <c r="BO32" s="31">
        <f t="shared" si="39"/>
        <v>0.1130797534509832</v>
      </c>
      <c r="BP32" s="31">
        <f t="shared" si="40"/>
        <v>1.2E-2</v>
      </c>
      <c r="BQ32" s="31">
        <f t="shared" si="41"/>
        <v>2.2499999999999999E-2</v>
      </c>
      <c r="BR32" s="31">
        <f t="shared" si="42"/>
        <v>2.8499999999999998E-2</v>
      </c>
      <c r="BS32" s="31">
        <f t="shared" si="53"/>
        <v>5.0000000000000001E-3</v>
      </c>
      <c r="BT32" s="31">
        <f t="shared" si="43"/>
        <v>0</v>
      </c>
      <c r="BU32" s="31">
        <f t="shared" si="54"/>
        <v>0.1203796922659995</v>
      </c>
      <c r="BV32" s="31">
        <f t="shared" si="55"/>
        <v>0.13199213341905883</v>
      </c>
      <c r="BW32" s="103">
        <f t="shared" si="56"/>
        <v>0.14128601352743525</v>
      </c>
    </row>
    <row r="33" spans="2:75" x14ac:dyDescent="0.25">
      <c r="B33" s="52" t="s">
        <v>553</v>
      </c>
      <c r="C33" s="53">
        <f>VLOOKUP(C9,'TMCS Parametric Table'!$A$3:$V$608,16,FALSE)</f>
        <v>1</v>
      </c>
      <c r="D33" s="53">
        <f>VLOOKUP(D9,'TMCS Parametric Table'!$A$3:$V$608,16,FALSE)</f>
        <v>3</v>
      </c>
      <c r="E33" s="53">
        <f>VLOOKUP(E9,'TMCS Parametric Table'!$A$3:$V$608,16,FALSE)</f>
        <v>12</v>
      </c>
      <c r="P33" s="36">
        <f t="shared" si="44"/>
        <v>2.9077999999999977</v>
      </c>
      <c r="Q33" s="31">
        <f t="shared" si="0"/>
        <v>1.0421291114598778E-2</v>
      </c>
      <c r="R33" s="31">
        <f t="shared" si="1"/>
        <v>5.2106455572993891E-2</v>
      </c>
      <c r="S33" s="31">
        <f t="shared" si="2"/>
        <v>5.760889728150205E-2</v>
      </c>
      <c r="T33" s="31">
        <f t="shared" si="3"/>
        <v>2.6308549418804613E-2</v>
      </c>
      <c r="U33" s="31">
        <f t="shared" si="4"/>
        <v>1.0317078203452789E-3</v>
      </c>
      <c r="V33" s="31">
        <f t="shared" si="5"/>
        <v>6.8780521356351929E-4</v>
      </c>
      <c r="W33" s="31">
        <f t="shared" si="6"/>
        <v>4.0000000000000001E-3</v>
      </c>
      <c r="X33" s="31">
        <f t="shared" si="7"/>
        <v>8.9999999999999993E-3</v>
      </c>
      <c r="Y33" s="31">
        <f t="shared" si="8"/>
        <v>1.3999999999999999E-2</v>
      </c>
      <c r="Z33" s="31">
        <f t="shared" si="9"/>
        <v>1E-3</v>
      </c>
      <c r="AA33" s="31">
        <f t="shared" si="10"/>
        <v>0</v>
      </c>
      <c r="AB33" s="31">
        <f t="shared" si="45"/>
        <v>3.799220459626295E-2</v>
      </c>
      <c r="AC33" s="31">
        <f t="shared" si="11"/>
        <v>7.9964074762777421E-2</v>
      </c>
      <c r="AD33" s="103">
        <f t="shared" si="46"/>
        <v>8.6103611595480758E-2</v>
      </c>
      <c r="AE33" s="121">
        <f t="shared" si="63"/>
        <v>3.8632642487046631</v>
      </c>
      <c r="AF33" s="31">
        <f t="shared" si="12"/>
        <v>7.8438927166814398E-3</v>
      </c>
      <c r="AG33" s="31">
        <f t="shared" si="13"/>
        <v>3.9219463583407201E-2</v>
      </c>
      <c r="AH33" s="31">
        <f t="shared" si="14"/>
        <v>4.3361038937815004E-2</v>
      </c>
      <c r="AI33" s="31">
        <f t="shared" si="15"/>
        <v>1.9801907163262297E-2</v>
      </c>
      <c r="AJ33" s="31">
        <f t="shared" si="16"/>
        <v>7.7654537895146245E-4</v>
      </c>
      <c r="AK33" s="31">
        <f t="shared" si="17"/>
        <v>5.1769691930097508E-4</v>
      </c>
      <c r="AL33" s="31">
        <f t="shared" si="18"/>
        <v>4.0000000000000001E-3</v>
      </c>
      <c r="AM33" s="31">
        <f t="shared" si="19"/>
        <v>8.9999999999999993E-3</v>
      </c>
      <c r="AN33" s="31">
        <f t="shared" si="20"/>
        <v>1.3999999999999999E-2</v>
      </c>
      <c r="AO33" s="31">
        <f t="shared" si="21"/>
        <v>1E-3</v>
      </c>
      <c r="AP33" s="31">
        <f t="shared" si="22"/>
        <v>0</v>
      </c>
      <c r="AQ33" s="31">
        <f t="shared" si="47"/>
        <v>2.8724514271195191E-2</v>
      </c>
      <c r="AR33" s="31">
        <f t="shared" si="23"/>
        <v>6.0481888058054642E-2</v>
      </c>
      <c r="AS33" s="122">
        <f t="shared" si="48"/>
        <v>6.5463933435326999E-2</v>
      </c>
      <c r="AT33" s="121">
        <f t="shared" si="64"/>
        <v>3.8073056994818639</v>
      </c>
      <c r="AU33" s="31">
        <f t="shared" si="24"/>
        <v>1.5759175841373967E-2</v>
      </c>
      <c r="AV33" s="31">
        <f t="shared" si="25"/>
        <v>2.2062846177923555E-2</v>
      </c>
      <c r="AW33" s="31">
        <f t="shared" si="26"/>
        <v>2.8629169445162708E-2</v>
      </c>
      <c r="AX33" s="31">
        <f t="shared" si="27"/>
        <v>1.7860399286890496E-2</v>
      </c>
      <c r="AY33" s="31">
        <f t="shared" si="28"/>
        <v>7.8795879206869823E-4</v>
      </c>
      <c r="AZ33" s="31">
        <f t="shared" si="29"/>
        <v>4.7755078307193832E-2</v>
      </c>
      <c r="BA33" s="31">
        <f t="shared" si="30"/>
        <v>7.0000000000000001E-3</v>
      </c>
      <c r="BB33" s="31">
        <f t="shared" si="31"/>
        <v>1.15E-2</v>
      </c>
      <c r="BC33" s="31">
        <f t="shared" si="32"/>
        <v>1.47E-2</v>
      </c>
      <c r="BD33" s="31">
        <f t="shared" si="49"/>
        <v>5.0000000000000001E-4</v>
      </c>
      <c r="BE33" s="31">
        <f t="shared" si="33"/>
        <v>1.5627849376029186E-2</v>
      </c>
      <c r="BF33" s="31">
        <f t="shared" si="50"/>
        <v>6.1301758300434973E-2</v>
      </c>
      <c r="BG33" s="31">
        <f t="shared" si="51"/>
        <v>6.568621873948674E-2</v>
      </c>
      <c r="BH33" s="103">
        <f t="shared" si="52"/>
        <v>7.0542765674732208E-2</v>
      </c>
      <c r="BI33" s="121">
        <f t="shared" si="65"/>
        <v>1.6622279792746104</v>
      </c>
      <c r="BJ33" s="31">
        <f t="shared" si="34"/>
        <v>3.6096131666718642E-2</v>
      </c>
      <c r="BK33" s="31">
        <f t="shared" si="35"/>
        <v>6.0160219444531066E-2</v>
      </c>
      <c r="BL33" s="31">
        <f t="shared" si="36"/>
        <v>7.5200274305663839E-2</v>
      </c>
      <c r="BM33" s="31">
        <f t="shared" si="37"/>
        <v>0</v>
      </c>
      <c r="BN33" s="31">
        <f t="shared" si="38"/>
        <v>1.8048065833359318E-3</v>
      </c>
      <c r="BO33" s="31">
        <f t="shared" si="39"/>
        <v>0.10938221717187466</v>
      </c>
      <c r="BP33" s="31">
        <f t="shared" si="40"/>
        <v>1.2E-2</v>
      </c>
      <c r="BQ33" s="31">
        <f t="shared" si="41"/>
        <v>2.2499999999999999E-2</v>
      </c>
      <c r="BR33" s="31">
        <f t="shared" si="42"/>
        <v>2.8499999999999998E-2</v>
      </c>
      <c r="BS33" s="31">
        <f t="shared" si="53"/>
        <v>5.0000000000000001E-3</v>
      </c>
      <c r="BT33" s="31">
        <f t="shared" si="43"/>
        <v>0</v>
      </c>
      <c r="BU33" s="31">
        <f t="shared" si="54"/>
        <v>0.11649013071359136</v>
      </c>
      <c r="BV33" s="31">
        <f t="shared" si="55"/>
        <v>0.1278099522105747</v>
      </c>
      <c r="BW33" s="103">
        <f t="shared" si="56"/>
        <v>0.13686307725663832</v>
      </c>
    </row>
    <row r="34" spans="2:75" x14ac:dyDescent="0.25">
      <c r="B34" s="52" t="s">
        <v>458</v>
      </c>
      <c r="C34" s="53">
        <f>VLOOKUP(C9,'TMCS Parametric Table'!$A$3:$AD$608,30,FALSE)</f>
        <v>40</v>
      </c>
      <c r="D34" s="53">
        <f>VLOOKUP(D9,'TMCS Parametric Table'!$A$3:$AD$608,30,FALSE)</f>
        <v>12.000000000000002</v>
      </c>
      <c r="E34" s="53">
        <f>VLOOKUP(E9,'TMCS Parametric Table'!$A$3:$AD$608,30,FALSE)</f>
        <v>80</v>
      </c>
      <c r="P34" s="36">
        <f t="shared" si="44"/>
        <v>3.0015999999999976</v>
      </c>
      <c r="Q34" s="31">
        <f t="shared" si="0"/>
        <v>1.0095625767267566E-2</v>
      </c>
      <c r="R34" s="31">
        <f t="shared" si="1"/>
        <v>5.0478128836337829E-2</v>
      </c>
      <c r="S34" s="31">
        <f t="shared" si="2"/>
        <v>5.5808619241455103E-2</v>
      </c>
      <c r="T34" s="31">
        <f t="shared" si="3"/>
        <v>2.5486407249466971E-2</v>
      </c>
      <c r="U34" s="31">
        <f t="shared" si="4"/>
        <v>9.9946695095948896E-4</v>
      </c>
      <c r="V34" s="31">
        <f t="shared" si="5"/>
        <v>6.6631130063965938E-4</v>
      </c>
      <c r="W34" s="31">
        <f t="shared" si="6"/>
        <v>4.0000000000000001E-3</v>
      </c>
      <c r="X34" s="31">
        <f t="shared" si="7"/>
        <v>8.9999999999999993E-3</v>
      </c>
      <c r="Y34" s="31">
        <f t="shared" si="8"/>
        <v>1.3999999999999999E-2</v>
      </c>
      <c r="Z34" s="31">
        <f t="shared" si="9"/>
        <v>1E-3</v>
      </c>
      <c r="AA34" s="31">
        <f t="shared" si="10"/>
        <v>0</v>
      </c>
      <c r="AB34" s="31">
        <f t="shared" si="45"/>
        <v>3.6819154127108324E-2</v>
      </c>
      <c r="AC34" s="31">
        <f t="shared" si="11"/>
        <v>7.7497753091250482E-2</v>
      </c>
      <c r="AD34" s="103">
        <f t="shared" si="46"/>
        <v>8.3485493480036685E-2</v>
      </c>
      <c r="AE34" s="121">
        <f t="shared" si="63"/>
        <v>4.1010362694300522</v>
      </c>
      <c r="AF34" s="31">
        <f t="shared" si="12"/>
        <v>7.3891154118570414E-3</v>
      </c>
      <c r="AG34" s="31">
        <f t="shared" si="13"/>
        <v>3.6945577059285209E-2</v>
      </c>
      <c r="AH34" s="31">
        <f t="shared" si="14"/>
        <v>4.0847029996745728E-2</v>
      </c>
      <c r="AI34" s="31">
        <f t="shared" si="15"/>
        <v>1.8653821857233098E-2</v>
      </c>
      <c r="AJ34" s="31">
        <f t="shared" si="16"/>
        <v>7.3152242577384692E-4</v>
      </c>
      <c r="AK34" s="31">
        <f t="shared" si="17"/>
        <v>4.8768161718256467E-4</v>
      </c>
      <c r="AL34" s="31">
        <f t="shared" si="18"/>
        <v>4.0000000000000001E-3</v>
      </c>
      <c r="AM34" s="31">
        <f t="shared" si="19"/>
        <v>8.9999999999999993E-3</v>
      </c>
      <c r="AN34" s="31">
        <f t="shared" si="20"/>
        <v>1.3999999999999999E-2</v>
      </c>
      <c r="AO34" s="31">
        <f t="shared" si="21"/>
        <v>1E-3</v>
      </c>
      <c r="AP34" s="31">
        <f t="shared" si="22"/>
        <v>0</v>
      </c>
      <c r="AQ34" s="31">
        <f t="shared" si="47"/>
        <v>2.7094455619399962E-2</v>
      </c>
      <c r="AR34" s="31">
        <f t="shared" si="23"/>
        <v>5.7056205031803885E-2</v>
      </c>
      <c r="AS34" s="122">
        <f t="shared" si="48"/>
        <v>6.1848013264258934E-2</v>
      </c>
      <c r="AT34" s="121">
        <f t="shared" si="64"/>
        <v>4.0404145077720193</v>
      </c>
      <c r="AU34" s="31">
        <f t="shared" si="24"/>
        <v>1.4849961528597081E-2</v>
      </c>
      <c r="AV34" s="31">
        <f t="shared" si="25"/>
        <v>2.0789946140035914E-2</v>
      </c>
      <c r="AW34" s="31">
        <f t="shared" si="26"/>
        <v>2.6977430110284698E-2</v>
      </c>
      <c r="AX34" s="31">
        <f t="shared" si="27"/>
        <v>1.6829956399076692E-2</v>
      </c>
      <c r="AY34" s="31">
        <f t="shared" si="28"/>
        <v>7.4249807642985395E-4</v>
      </c>
      <c r="AZ34" s="31">
        <f t="shared" si="29"/>
        <v>4.4999883419991157E-2</v>
      </c>
      <c r="BA34" s="31">
        <f t="shared" si="30"/>
        <v>7.0000000000000001E-3</v>
      </c>
      <c r="BB34" s="31">
        <f t="shared" si="31"/>
        <v>1.15E-2</v>
      </c>
      <c r="BC34" s="31">
        <f t="shared" si="32"/>
        <v>1.47E-2</v>
      </c>
      <c r="BD34" s="31">
        <f t="shared" si="49"/>
        <v>5.0000000000000001E-4</v>
      </c>
      <c r="BE34" s="31">
        <f t="shared" si="33"/>
        <v>1.4726211849192108E-2</v>
      </c>
      <c r="BF34" s="31">
        <f t="shared" si="50"/>
        <v>5.7812748445159011E-2</v>
      </c>
      <c r="BG34" s="31">
        <f t="shared" si="51"/>
        <v>6.2016325304128213E-2</v>
      </c>
      <c r="BH34" s="103">
        <f t="shared" si="52"/>
        <v>6.6654955103483501E-2</v>
      </c>
      <c r="BI34" s="121">
        <f t="shared" si="65"/>
        <v>1.716580310880828</v>
      </c>
      <c r="BJ34" s="31">
        <f t="shared" si="34"/>
        <v>3.4953214609115629E-2</v>
      </c>
      <c r="BK34" s="31">
        <f t="shared" si="35"/>
        <v>5.8255357681859375E-2</v>
      </c>
      <c r="BL34" s="31">
        <f t="shared" si="36"/>
        <v>7.2819197102324221E-2</v>
      </c>
      <c r="BM34" s="31">
        <f t="shared" si="37"/>
        <v>0</v>
      </c>
      <c r="BN34" s="31">
        <f t="shared" si="38"/>
        <v>1.7476607304557812E-3</v>
      </c>
      <c r="BO34" s="31">
        <f t="shared" si="39"/>
        <v>0.10591883214883524</v>
      </c>
      <c r="BP34" s="31">
        <f t="shared" si="40"/>
        <v>1.2E-2</v>
      </c>
      <c r="BQ34" s="31">
        <f t="shared" si="41"/>
        <v>2.2499999999999999E-2</v>
      </c>
      <c r="BR34" s="31">
        <f t="shared" si="42"/>
        <v>2.8499999999999998E-2</v>
      </c>
      <c r="BS34" s="31">
        <f t="shared" si="53"/>
        <v>5.0000000000000001E-3</v>
      </c>
      <c r="BT34" s="31">
        <f t="shared" si="43"/>
        <v>0</v>
      </c>
      <c r="BU34" s="31">
        <f t="shared" si="54"/>
        <v>0.112848363986652</v>
      </c>
      <c r="BV34" s="31">
        <f t="shared" si="55"/>
        <v>0.12389677648091482</v>
      </c>
      <c r="BW34" s="103">
        <f t="shared" si="56"/>
        <v>0.13272627957879013</v>
      </c>
    </row>
    <row r="35" spans="2:75" x14ac:dyDescent="0.25">
      <c r="B35" s="52" t="s">
        <v>13</v>
      </c>
      <c r="C35" s="53">
        <f>VLOOKUP(C9,'TMCS Parametric Table'!$A$3:$AE$608,31,FALSE)</f>
        <v>16</v>
      </c>
      <c r="D35" s="53">
        <f>VLOOKUP(D9,'TMCS Parametric Table'!$A$3:$AE$608,31,FALSE)</f>
        <v>25</v>
      </c>
      <c r="E35" s="53">
        <f>VLOOKUP(E9,'TMCS Parametric Table'!$A$3:$AE$608,31,FALSE)</f>
        <v>25</v>
      </c>
      <c r="P35" s="36">
        <f t="shared" si="44"/>
        <v>3.0953999999999975</v>
      </c>
      <c r="Q35" s="31">
        <f t="shared" si="0"/>
        <v>9.7896977137140045E-3</v>
      </c>
      <c r="R35" s="31">
        <f t="shared" si="1"/>
        <v>4.8948488568570016E-2</v>
      </c>
      <c r="S35" s="31">
        <f t="shared" si="2"/>
        <v>5.4117448961411012E-2</v>
      </c>
      <c r="T35" s="31">
        <f t="shared" si="3"/>
        <v>2.4714091878271002E-2</v>
      </c>
      <c r="U35" s="31">
        <f t="shared" si="4"/>
        <v>9.6918007365768622E-4</v>
      </c>
      <c r="V35" s="31">
        <f t="shared" si="5"/>
        <v>6.4612004910512429E-4</v>
      </c>
      <c r="W35" s="31">
        <f t="shared" si="6"/>
        <v>4.0000000000000001E-3</v>
      </c>
      <c r="X35" s="31">
        <f t="shared" si="7"/>
        <v>8.9999999999999993E-3</v>
      </c>
      <c r="Y35" s="31">
        <f t="shared" si="8"/>
        <v>1.3999999999999999E-2</v>
      </c>
      <c r="Z35" s="31">
        <f t="shared" si="9"/>
        <v>1E-3</v>
      </c>
      <c r="AA35" s="31">
        <f t="shared" si="10"/>
        <v>0</v>
      </c>
      <c r="AB35" s="31">
        <f t="shared" si="45"/>
        <v>3.5717629372866593E-2</v>
      </c>
      <c r="AC35" s="31">
        <f t="shared" si="11"/>
        <v>7.5181893761110632E-2</v>
      </c>
      <c r="AD35" s="103">
        <f t="shared" si="46"/>
        <v>8.1028220574109786E-2</v>
      </c>
      <c r="AE35" s="121">
        <f t="shared" si="63"/>
        <v>4.3388082901554412</v>
      </c>
      <c r="AF35" s="31">
        <f t="shared" si="12"/>
        <v>6.9841828162323979E-3</v>
      </c>
      <c r="AG35" s="31">
        <f t="shared" si="13"/>
        <v>3.4920914081161991E-2</v>
      </c>
      <c r="AH35" s="31">
        <f t="shared" si="14"/>
        <v>3.8608562608132696E-2</v>
      </c>
      <c r="AI35" s="31">
        <f t="shared" si="15"/>
        <v>1.7631569519578689E-2</v>
      </c>
      <c r="AJ35" s="31">
        <f t="shared" si="16"/>
        <v>6.9143409880700727E-4</v>
      </c>
      <c r="AK35" s="31">
        <f t="shared" si="17"/>
        <v>4.6095606587133822E-4</v>
      </c>
      <c r="AL35" s="31">
        <f t="shared" si="18"/>
        <v>4.0000000000000001E-3</v>
      </c>
      <c r="AM35" s="31">
        <f t="shared" si="19"/>
        <v>8.9999999999999993E-3</v>
      </c>
      <c r="AN35" s="31">
        <f t="shared" si="20"/>
        <v>1.3999999999999999E-2</v>
      </c>
      <c r="AO35" s="31">
        <f t="shared" si="21"/>
        <v>1E-3</v>
      </c>
      <c r="AP35" s="31">
        <f t="shared" si="22"/>
        <v>0</v>
      </c>
      <c r="AQ35" s="31">
        <f t="shared" si="47"/>
        <v>2.56450027438326E-2</v>
      </c>
      <c r="AR35" s="31">
        <f t="shared" si="23"/>
        <v>5.4010436514537366E-2</v>
      </c>
      <c r="AS35" s="122">
        <f t="shared" si="48"/>
        <v>5.8638005708747575E-2</v>
      </c>
      <c r="AT35" s="121">
        <f t="shared" si="64"/>
        <v>4.2735233160621746</v>
      </c>
      <c r="AU35" s="31">
        <f t="shared" si="24"/>
        <v>1.4039937438620744E-2</v>
      </c>
      <c r="AV35" s="31">
        <f t="shared" si="25"/>
        <v>1.9655912414069044E-2</v>
      </c>
      <c r="AW35" s="31">
        <f t="shared" si="26"/>
        <v>2.550588634682769E-2</v>
      </c>
      <c r="AX35" s="31">
        <f t="shared" si="27"/>
        <v>1.5911929097103511E-2</v>
      </c>
      <c r="AY35" s="31">
        <f t="shared" si="28"/>
        <v>7.0199687193103712E-4</v>
      </c>
      <c r="AZ35" s="31">
        <f t="shared" si="29"/>
        <v>4.2545264965517408E-2</v>
      </c>
      <c r="BA35" s="31">
        <f t="shared" si="30"/>
        <v>7.0000000000000001E-3</v>
      </c>
      <c r="BB35" s="31">
        <f t="shared" si="31"/>
        <v>1.15E-2</v>
      </c>
      <c r="BC35" s="31">
        <f t="shared" si="32"/>
        <v>1.47E-2</v>
      </c>
      <c r="BD35" s="31">
        <f t="shared" si="49"/>
        <v>5.0000000000000001E-4</v>
      </c>
      <c r="BE35" s="31">
        <f t="shared" si="33"/>
        <v>1.3922937959965574E-2</v>
      </c>
      <c r="BF35" s="31">
        <f t="shared" si="50"/>
        <v>5.4707011563768691E-2</v>
      </c>
      <c r="BG35" s="31">
        <f t="shared" si="51"/>
        <v>5.875328883355882E-2</v>
      </c>
      <c r="BH35" s="103">
        <f t="shared" si="52"/>
        <v>6.3200999691038068E-2</v>
      </c>
      <c r="BI35" s="121">
        <f t="shared" si="65"/>
        <v>1.7709326424870455</v>
      </c>
      <c r="BJ35" s="31">
        <f t="shared" si="34"/>
        <v>3.3880452909681405E-2</v>
      </c>
      <c r="BK35" s="31">
        <f t="shared" si="35"/>
        <v>5.646742151613568E-2</v>
      </c>
      <c r="BL35" s="31">
        <f t="shared" si="36"/>
        <v>7.0584276895169606E-2</v>
      </c>
      <c r="BM35" s="31">
        <f t="shared" si="37"/>
        <v>0</v>
      </c>
      <c r="BN35" s="31">
        <f t="shared" si="38"/>
        <v>1.6940226454840699E-3</v>
      </c>
      <c r="BO35" s="31">
        <f t="shared" si="39"/>
        <v>0.10266803912024668</v>
      </c>
      <c r="BP35" s="31">
        <f t="shared" si="40"/>
        <v>1.2E-2</v>
      </c>
      <c r="BQ35" s="31">
        <f t="shared" si="41"/>
        <v>2.2499999999999999E-2</v>
      </c>
      <c r="BR35" s="31">
        <f t="shared" si="42"/>
        <v>2.8499999999999998E-2</v>
      </c>
      <c r="BS35" s="31">
        <f t="shared" si="53"/>
        <v>5.0000000000000001E-3</v>
      </c>
      <c r="BT35" s="31">
        <f t="shared" si="43"/>
        <v>0</v>
      </c>
      <c r="BU35" s="31">
        <f t="shared" si="54"/>
        <v>0.10943157482107972</v>
      </c>
      <c r="BV35" s="31">
        <f t="shared" si="55"/>
        <v>0.12022782474852366</v>
      </c>
      <c r="BW35" s="103">
        <f t="shared" si="56"/>
        <v>0.12884924850880955</v>
      </c>
    </row>
    <row r="36" spans="2:75" x14ac:dyDescent="0.25">
      <c r="B36" s="52" t="s">
        <v>435</v>
      </c>
      <c r="C36" s="53">
        <f>VLOOKUP(C9,'TMCS Parametric Table'!$A$3:$V$608,17,FALSE)</f>
        <v>5</v>
      </c>
      <c r="D36" s="53">
        <f>VLOOKUP(D9,'TMCS Parametric Table'!$A$3:$V$608,17,FALSE)</f>
        <v>4.2</v>
      </c>
      <c r="E36" s="53">
        <f>VLOOKUP(E9,'TMCS Parametric Table'!$A$3:$V$608,17,FALSE)</f>
        <v>20</v>
      </c>
      <c r="P36" s="36">
        <f t="shared" si="44"/>
        <v>3.1891999999999974</v>
      </c>
      <c r="Q36" s="31">
        <f t="shared" si="0"/>
        <v>9.5017654280165325E-3</v>
      </c>
      <c r="R36" s="31">
        <f t="shared" si="1"/>
        <v>4.7508827140082664E-2</v>
      </c>
      <c r="S36" s="31">
        <f t="shared" si="2"/>
        <v>5.2525759286075391E-2</v>
      </c>
      <c r="T36" s="31">
        <f t="shared" si="3"/>
        <v>2.3987206823027737E-2</v>
      </c>
      <c r="U36" s="31">
        <f t="shared" si="4"/>
        <v>9.4067477737363667E-4</v>
      </c>
      <c r="V36" s="31">
        <f t="shared" si="5"/>
        <v>6.2711651824909115E-4</v>
      </c>
      <c r="W36" s="31">
        <f t="shared" si="6"/>
        <v>4.0000000000000001E-3</v>
      </c>
      <c r="X36" s="31">
        <f t="shared" si="7"/>
        <v>8.9999999999999993E-3</v>
      </c>
      <c r="Y36" s="31">
        <f t="shared" si="8"/>
        <v>1.3999999999999999E-2</v>
      </c>
      <c r="Z36" s="31">
        <f t="shared" si="9"/>
        <v>1E-3</v>
      </c>
      <c r="AA36" s="31">
        <f t="shared" si="10"/>
        <v>0</v>
      </c>
      <c r="AB36" s="31">
        <f t="shared" si="45"/>
        <v>3.4681318741202824E-2</v>
      </c>
      <c r="AC36" s="31">
        <f t="shared" si="11"/>
        <v>7.3003219437783554E-2</v>
      </c>
      <c r="AD36" s="103">
        <f t="shared" si="46"/>
        <v>7.8717594994376999E-2</v>
      </c>
      <c r="AE36" s="121">
        <f t="shared" si="63"/>
        <v>4.5765803108808303</v>
      </c>
      <c r="AF36" s="31">
        <f t="shared" si="12"/>
        <v>6.6213260217426479E-3</v>
      </c>
      <c r="AG36" s="31">
        <f t="shared" si="13"/>
        <v>3.3106630108713245E-2</v>
      </c>
      <c r="AH36" s="31">
        <f t="shared" si="14"/>
        <v>3.6602690248193362E-2</v>
      </c>
      <c r="AI36" s="31">
        <f t="shared" si="15"/>
        <v>1.6715537541889317E-2</v>
      </c>
      <c r="AJ36" s="31">
        <f t="shared" si="16"/>
        <v>6.5551127615252219E-4</v>
      </c>
      <c r="AK36" s="31">
        <f t="shared" si="17"/>
        <v>4.3700751743501481E-4</v>
      </c>
      <c r="AL36" s="31">
        <f t="shared" si="18"/>
        <v>4.0000000000000001E-3</v>
      </c>
      <c r="AM36" s="31">
        <f t="shared" si="19"/>
        <v>8.9999999999999993E-3</v>
      </c>
      <c r="AN36" s="31">
        <f t="shared" si="20"/>
        <v>1.3999999999999999E-2</v>
      </c>
      <c r="AO36" s="31">
        <f t="shared" si="21"/>
        <v>1E-3</v>
      </c>
      <c r="AP36" s="31">
        <f t="shared" si="22"/>
        <v>0</v>
      </c>
      <c r="AQ36" s="31">
        <f t="shared" si="47"/>
        <v>2.4347998398698372E-2</v>
      </c>
      <c r="AR36" s="31">
        <f t="shared" si="23"/>
        <v>5.1285349227658275E-2</v>
      </c>
      <c r="AS36" s="122">
        <f t="shared" si="48"/>
        <v>5.5770561090599927E-2</v>
      </c>
      <c r="AT36" s="121">
        <f t="shared" si="64"/>
        <v>4.50663212435233</v>
      </c>
      <c r="AU36" s="31">
        <f t="shared" si="24"/>
        <v>1.331371151325623E-2</v>
      </c>
      <c r="AV36" s="31">
        <f t="shared" si="25"/>
        <v>1.8639196118558722E-2</v>
      </c>
      <c r="AW36" s="31">
        <f t="shared" si="26"/>
        <v>2.4186575915748819E-2</v>
      </c>
      <c r="AX36" s="31">
        <f t="shared" si="27"/>
        <v>1.5088873048357062E-2</v>
      </c>
      <c r="AY36" s="31">
        <f t="shared" si="28"/>
        <v>6.6568557566281143E-4</v>
      </c>
      <c r="AZ36" s="31">
        <f t="shared" si="29"/>
        <v>4.0344580343200695E-2</v>
      </c>
      <c r="BA36" s="31">
        <f t="shared" si="30"/>
        <v>7.0000000000000001E-3</v>
      </c>
      <c r="BB36" s="31">
        <f t="shared" si="31"/>
        <v>1.15E-2</v>
      </c>
      <c r="BC36" s="31">
        <f t="shared" si="32"/>
        <v>1.47E-2</v>
      </c>
      <c r="BD36" s="31">
        <f t="shared" si="49"/>
        <v>5.0000000000000001E-4</v>
      </c>
      <c r="BE36" s="31">
        <f t="shared" si="33"/>
        <v>1.3202763917312432E-2</v>
      </c>
      <c r="BF36" s="31">
        <f t="shared" si="50"/>
        <v>5.1925065882470679E-2</v>
      </c>
      <c r="BG36" s="31">
        <f t="shared" si="51"/>
        <v>5.5833936843266839E-2</v>
      </c>
      <c r="BH36" s="103">
        <f t="shared" si="52"/>
        <v>6.0113495709775241E-2</v>
      </c>
      <c r="BI36" s="121">
        <f t="shared" si="65"/>
        <v>1.8252849740932631</v>
      </c>
      <c r="BJ36" s="31">
        <f t="shared" si="34"/>
        <v>3.2871579425457043E-2</v>
      </c>
      <c r="BK36" s="31">
        <f t="shared" si="35"/>
        <v>5.4785965709095066E-2</v>
      </c>
      <c r="BL36" s="31">
        <f t="shared" si="36"/>
        <v>6.8482457136368829E-2</v>
      </c>
      <c r="BM36" s="31">
        <f t="shared" si="37"/>
        <v>0</v>
      </c>
      <c r="BN36" s="31">
        <f t="shared" si="38"/>
        <v>1.643578971272852E-3</v>
      </c>
      <c r="BO36" s="31">
        <f t="shared" si="39"/>
        <v>9.9610846743809225E-2</v>
      </c>
      <c r="BP36" s="31">
        <f t="shared" si="40"/>
        <v>1.2E-2</v>
      </c>
      <c r="BQ36" s="31">
        <f t="shared" si="41"/>
        <v>2.2499999999999999E-2</v>
      </c>
      <c r="BR36" s="31">
        <f t="shared" si="42"/>
        <v>2.8499999999999998E-2</v>
      </c>
      <c r="BS36" s="31">
        <f t="shared" si="53"/>
        <v>5.0000000000000001E-3</v>
      </c>
      <c r="BT36" s="31">
        <f t="shared" si="43"/>
        <v>0</v>
      </c>
      <c r="BU36" s="31">
        <f t="shared" si="54"/>
        <v>0.10621966366059538</v>
      </c>
      <c r="BV36" s="31">
        <f t="shared" si="55"/>
        <v>0.11678126691320098</v>
      </c>
      <c r="BW36" s="103">
        <f t="shared" si="56"/>
        <v>0.12520875260615336</v>
      </c>
    </row>
    <row r="37" spans="2:75" ht="15.75" hidden="1" thickBot="1" x14ac:dyDescent="0.3">
      <c r="B37" s="52" t="s">
        <v>446</v>
      </c>
      <c r="C37" s="65">
        <f>VLOOKUP(C9,'TMCS Parametric Table'!$A$3:$V$608,18,FALSE)</f>
        <v>1.4E-2</v>
      </c>
      <c r="D37" s="65">
        <f>VLOOKUP(D9,'TMCS Parametric Table'!$A$3:$V$608,18,FALSE)</f>
        <v>1.4500000000000001E-2</v>
      </c>
      <c r="E37" s="65">
        <f>VLOOKUP(E9,'TMCS Parametric Table'!$A$3:$V$608,18,FALSE)</f>
        <v>2.8500000000000001E-2</v>
      </c>
      <c r="P37" s="36">
        <f t="shared" si="44"/>
        <v>3.2829999999999973</v>
      </c>
      <c r="Q37" s="31">
        <f t="shared" si="0"/>
        <v>9.2302864157874885E-3</v>
      </c>
      <c r="R37" s="31">
        <f t="shared" si="1"/>
        <v>4.6151432078937446E-2</v>
      </c>
      <c r="S37" s="31">
        <f t="shared" si="2"/>
        <v>5.1025023306473238E-2</v>
      </c>
      <c r="T37" s="31">
        <f t="shared" si="3"/>
        <v>2.3301858056655519E-2</v>
      </c>
      <c r="U37" s="31">
        <f t="shared" si="4"/>
        <v>9.1379835516296139E-4</v>
      </c>
      <c r="V37" s="31">
        <f t="shared" si="5"/>
        <v>6.0919890344197426E-4</v>
      </c>
      <c r="W37" s="31">
        <f t="shared" si="6"/>
        <v>4.0000000000000001E-3</v>
      </c>
      <c r="X37" s="31">
        <f t="shared" si="7"/>
        <v>8.9999999999999993E-3</v>
      </c>
      <c r="Y37" s="31">
        <f t="shared" si="8"/>
        <v>1.3999999999999999E-2</v>
      </c>
      <c r="Z37" s="31">
        <f t="shared" si="9"/>
        <v>1E-3</v>
      </c>
      <c r="AA37" s="31">
        <f t="shared" si="10"/>
        <v>0</v>
      </c>
      <c r="AB37" s="31">
        <f t="shared" si="45"/>
        <v>3.3704631950689533E-2</v>
      </c>
      <c r="AC37" s="31">
        <f t="shared" si="11"/>
        <v>7.094997016186709E-2</v>
      </c>
      <c r="AD37" s="103">
        <f t="shared" si="46"/>
        <v>7.6541041329305878E-2</v>
      </c>
      <c r="AE37" s="121">
        <f t="shared" si="63"/>
        <v>4.8143523316062193</v>
      </c>
      <c r="AF37" s="31">
        <f t="shared" si="12"/>
        <v>6.294310888733866E-3</v>
      </c>
      <c r="AG37" s="31">
        <f t="shared" si="13"/>
        <v>3.1471554443669329E-2</v>
      </c>
      <c r="AH37" s="31">
        <f t="shared" si="14"/>
        <v>3.4794950592920808E-2</v>
      </c>
      <c r="AI37" s="31">
        <f t="shared" si="15"/>
        <v>1.5889987838608646E-2</v>
      </c>
      <c r="AJ37" s="31">
        <f t="shared" si="16"/>
        <v>6.2313677798465266E-4</v>
      </c>
      <c r="AK37" s="31">
        <f t="shared" si="17"/>
        <v>4.1542451865643514E-4</v>
      </c>
      <c r="AL37" s="31">
        <f t="shared" si="18"/>
        <v>4.0000000000000001E-3</v>
      </c>
      <c r="AM37" s="31">
        <f t="shared" si="19"/>
        <v>8.9999999999999993E-3</v>
      </c>
      <c r="AN37" s="31">
        <f t="shared" si="20"/>
        <v>1.3999999999999999E-2</v>
      </c>
      <c r="AO37" s="31">
        <f t="shared" si="21"/>
        <v>1E-3</v>
      </c>
      <c r="AP37" s="31">
        <f t="shared" si="22"/>
        <v>0</v>
      </c>
      <c r="AQ37" s="31">
        <f t="shared" si="47"/>
        <v>2.3180847522477666E-2</v>
      </c>
      <c r="AR37" s="31">
        <f t="shared" si="23"/>
        <v>4.8833410714869255E-2</v>
      </c>
      <c r="AS37" s="122">
        <f t="shared" si="48"/>
        <v>5.3194841472043668E-2</v>
      </c>
      <c r="AT37" s="121">
        <f t="shared" si="64"/>
        <v>4.7397409326424853</v>
      </c>
      <c r="AU37" s="31">
        <f t="shared" si="24"/>
        <v>1.2658919728456338E-2</v>
      </c>
      <c r="AV37" s="31">
        <f t="shared" si="25"/>
        <v>1.7722487619838873E-2</v>
      </c>
      <c r="AW37" s="31">
        <f t="shared" si="26"/>
        <v>2.299703750669568E-2</v>
      </c>
      <c r="AX37" s="31">
        <f t="shared" si="27"/>
        <v>1.4346775692250518E-2</v>
      </c>
      <c r="AY37" s="31">
        <f t="shared" si="28"/>
        <v>6.3294598642281679E-4</v>
      </c>
      <c r="AZ37" s="31">
        <f t="shared" si="29"/>
        <v>3.8360362813504058E-2</v>
      </c>
      <c r="BA37" s="31">
        <f t="shared" si="30"/>
        <v>7.0000000000000001E-3</v>
      </c>
      <c r="BB37" s="31">
        <f t="shared" si="31"/>
        <v>1.15E-2</v>
      </c>
      <c r="BC37" s="31">
        <f t="shared" si="32"/>
        <v>1.47E-2</v>
      </c>
      <c r="BD37" s="31">
        <f t="shared" si="49"/>
        <v>5.0000000000000001E-4</v>
      </c>
      <c r="BE37" s="31">
        <f t="shared" si="33"/>
        <v>1.2553428730719204E-2</v>
      </c>
      <c r="BF37" s="31">
        <f t="shared" si="50"/>
        <v>4.9419130980955281E-2</v>
      </c>
      <c r="BG37" s="31">
        <f t="shared" si="51"/>
        <v>5.3207522974525037E-2</v>
      </c>
      <c r="BH37" s="103">
        <f t="shared" si="52"/>
        <v>5.7338296506823608E-2</v>
      </c>
      <c r="BI37" s="121">
        <f t="shared" si="65"/>
        <v>1.8796373056994806</v>
      </c>
      <c r="BJ37" s="31">
        <f t="shared" si="34"/>
        <v>3.192105190616646E-2</v>
      </c>
      <c r="BK37" s="31">
        <f t="shared" si="35"/>
        <v>5.3201753176944103E-2</v>
      </c>
      <c r="BL37" s="31">
        <f t="shared" si="36"/>
        <v>6.6502191471180125E-2</v>
      </c>
      <c r="BM37" s="31">
        <f t="shared" si="37"/>
        <v>0</v>
      </c>
      <c r="BN37" s="31">
        <f t="shared" si="38"/>
        <v>1.596052595308323E-3</v>
      </c>
      <c r="BO37" s="31">
        <f t="shared" si="39"/>
        <v>9.6730460321716547E-2</v>
      </c>
      <c r="BP37" s="31">
        <f t="shared" si="40"/>
        <v>1.2E-2</v>
      </c>
      <c r="BQ37" s="31">
        <f t="shared" si="41"/>
        <v>2.2499999999999999E-2</v>
      </c>
      <c r="BR37" s="31">
        <f t="shared" si="42"/>
        <v>2.8499999999999998E-2</v>
      </c>
      <c r="BS37" s="31">
        <f t="shared" si="53"/>
        <v>5.0000000000000001E-3</v>
      </c>
      <c r="BT37" s="31">
        <f t="shared" si="43"/>
        <v>0</v>
      </c>
      <c r="BU37" s="31">
        <f t="shared" si="54"/>
        <v>0.1031948557255349</v>
      </c>
      <c r="BV37" s="31">
        <f t="shared" si="55"/>
        <v>0.11353779754559572</v>
      </c>
      <c r="BW37" s="103">
        <f t="shared" si="56"/>
        <v>0.12178424692459287</v>
      </c>
    </row>
    <row r="38" spans="2:75" hidden="1" x14ac:dyDescent="0.25">
      <c r="B38" s="52" t="s">
        <v>447</v>
      </c>
      <c r="C38" s="65">
        <f>VLOOKUP(C9,'TMCS Parametric Table'!$A$3:$AC$608,24,FALSE)</f>
        <v>1E-3</v>
      </c>
      <c r="D38" s="65">
        <f>VLOOKUP(D9,'TMCS Parametric Table'!$A$3:$AC$608,24,FALSE)</f>
        <v>5.0000000000000001E-4</v>
      </c>
      <c r="E38" s="65">
        <f>VLOOKUP(E9,'TMCS Parametric Table'!$A$3:$AC$608,24,FALSE)</f>
        <v>5.0000000000000001E-3</v>
      </c>
      <c r="P38" s="36">
        <f t="shared" si="44"/>
        <v>3.3767999999999971</v>
      </c>
      <c r="Q38" s="31">
        <f t="shared" si="0"/>
        <v>8.973889570904503E-3</v>
      </c>
      <c r="R38" s="31">
        <f t="shared" si="1"/>
        <v>4.4869447854522515E-2</v>
      </c>
      <c r="S38" s="31">
        <f t="shared" si="2"/>
        <v>4.9607661547960091E-2</v>
      </c>
      <c r="T38" s="31">
        <f t="shared" si="3"/>
        <v>2.265458422174842E-2</v>
      </c>
      <c r="U38" s="31">
        <f t="shared" si="4"/>
        <v>8.8841506751954577E-4</v>
      </c>
      <c r="V38" s="31">
        <f t="shared" si="5"/>
        <v>5.9227671167969714E-4</v>
      </c>
      <c r="W38" s="31">
        <f t="shared" si="6"/>
        <v>4.0000000000000001E-3</v>
      </c>
      <c r="X38" s="31">
        <f t="shared" si="7"/>
        <v>8.9999999999999993E-3</v>
      </c>
      <c r="Y38" s="31">
        <f t="shared" si="8"/>
        <v>1.3999999999999999E-2</v>
      </c>
      <c r="Z38" s="31">
        <f t="shared" si="9"/>
        <v>1E-3</v>
      </c>
      <c r="AA38" s="31">
        <f t="shared" si="10"/>
        <v>0</v>
      </c>
      <c r="AB38" s="31">
        <f t="shared" si="45"/>
        <v>3.2782599848822341E-2</v>
      </c>
      <c r="AC38" s="31">
        <f t="shared" si="11"/>
        <v>6.9011692602812785E-2</v>
      </c>
      <c r="AD38" s="103">
        <f t="shared" si="46"/>
        <v>7.4487381297951197E-2</v>
      </c>
      <c r="AE38" s="121">
        <f t="shared" si="63"/>
        <v>5.0521243523316084</v>
      </c>
      <c r="AF38" s="31">
        <f t="shared" si="12"/>
        <v>5.9980768860222406E-3</v>
      </c>
      <c r="AG38" s="31">
        <f t="shared" si="13"/>
        <v>2.9990384430111202E-2</v>
      </c>
      <c r="AH38" s="31">
        <f t="shared" si="14"/>
        <v>3.3157369025930944E-2</v>
      </c>
      <c r="AI38" s="31">
        <f t="shared" si="15"/>
        <v>1.5142145098763146E-2</v>
      </c>
      <c r="AJ38" s="31">
        <f t="shared" si="16"/>
        <v>5.9380961171620172E-4</v>
      </c>
      <c r="AK38" s="31">
        <f t="shared" si="17"/>
        <v>3.9587307447746785E-4</v>
      </c>
      <c r="AL38" s="31">
        <f t="shared" si="18"/>
        <v>4.0000000000000001E-3</v>
      </c>
      <c r="AM38" s="31">
        <f t="shared" si="19"/>
        <v>8.9999999999999993E-3</v>
      </c>
      <c r="AN38" s="31">
        <f t="shared" si="20"/>
        <v>1.3999999999999999E-2</v>
      </c>
      <c r="AO38" s="31">
        <f t="shared" si="21"/>
        <v>1E-3</v>
      </c>
      <c r="AP38" s="31">
        <f t="shared" si="22"/>
        <v>0</v>
      </c>
      <c r="AQ38" s="31">
        <f t="shared" si="47"/>
        <v>2.2125208358992367E-2</v>
      </c>
      <c r="AR38" s="31">
        <f t="shared" si="23"/>
        <v>4.6616035939270939E-2</v>
      </c>
      <c r="AS38" s="122">
        <f t="shared" si="48"/>
        <v>5.086957658055076E-2</v>
      </c>
      <c r="AT38" s="121">
        <f t="shared" si="64"/>
        <v>4.9728497409326406</v>
      </c>
      <c r="AU38" s="31">
        <f t="shared" si="24"/>
        <v>1.2065516379094778E-2</v>
      </c>
      <c r="AV38" s="31">
        <f t="shared" si="25"/>
        <v>1.689172293073269E-2</v>
      </c>
      <c r="AW38" s="31">
        <f t="shared" si="26"/>
        <v>2.1919021422022181E-2</v>
      </c>
      <c r="AX38" s="31">
        <f t="shared" si="27"/>
        <v>1.3674251896307416E-2</v>
      </c>
      <c r="AY38" s="31">
        <f t="shared" si="28"/>
        <v>6.0327581895473878E-4</v>
      </c>
      <c r="AZ38" s="31">
        <f t="shared" si="29"/>
        <v>3.6562170845741752E-2</v>
      </c>
      <c r="BA38" s="31">
        <f t="shared" si="30"/>
        <v>7.0000000000000001E-3</v>
      </c>
      <c r="BB38" s="31">
        <f t="shared" si="31"/>
        <v>1.15E-2</v>
      </c>
      <c r="BC38" s="31">
        <f t="shared" si="32"/>
        <v>1.47E-2</v>
      </c>
      <c r="BD38" s="31">
        <f t="shared" si="49"/>
        <v>5.0000000000000001E-4</v>
      </c>
      <c r="BE38" s="31">
        <f t="shared" si="33"/>
        <v>1.196497040926899E-2</v>
      </c>
      <c r="BF38" s="31">
        <f t="shared" si="50"/>
        <v>4.7150385215872039E-2</v>
      </c>
      <c r="BG38" s="31">
        <f t="shared" si="51"/>
        <v>5.0832814595305864E-2</v>
      </c>
      <c r="BH38" s="103">
        <f t="shared" si="52"/>
        <v>5.4831405447022148E-2</v>
      </c>
      <c r="BI38" s="121">
        <f t="shared" si="65"/>
        <v>1.9339896373056982</v>
      </c>
      <c r="BJ38" s="31">
        <f t="shared" si="34"/>
        <v>3.1023951133258339E-2</v>
      </c>
      <c r="BK38" s="31">
        <f t="shared" si="35"/>
        <v>5.1706585222097236E-2</v>
      </c>
      <c r="BL38" s="31">
        <f t="shared" si="36"/>
        <v>6.4633231527621543E-2</v>
      </c>
      <c r="BM38" s="31">
        <f t="shared" si="37"/>
        <v>0</v>
      </c>
      <c r="BN38" s="31">
        <f t="shared" si="38"/>
        <v>1.5511975566629168E-3</v>
      </c>
      <c r="BO38" s="31">
        <f t="shared" si="39"/>
        <v>9.4011973131085877E-2</v>
      </c>
      <c r="BP38" s="31">
        <f t="shared" si="40"/>
        <v>1.2E-2</v>
      </c>
      <c r="BQ38" s="31">
        <f t="shared" si="41"/>
        <v>2.2499999999999999E-2</v>
      </c>
      <c r="BR38" s="31">
        <f t="shared" si="42"/>
        <v>2.8499999999999998E-2</v>
      </c>
      <c r="BS38" s="31">
        <f t="shared" si="53"/>
        <v>5.0000000000000001E-3</v>
      </c>
      <c r="BT38" s="31">
        <f t="shared" si="43"/>
        <v>0</v>
      </c>
      <c r="BU38" s="31">
        <f t="shared" si="54"/>
        <v>0.100341374338657</v>
      </c>
      <c r="BV38" s="31">
        <f t="shared" si="55"/>
        <v>0.11048028112975462</v>
      </c>
      <c r="BW38" s="103">
        <f t="shared" si="56"/>
        <v>0.11855749552522056</v>
      </c>
    </row>
    <row r="39" spans="2:75" hidden="1" x14ac:dyDescent="0.25">
      <c r="B39" s="52" t="s">
        <v>10</v>
      </c>
      <c r="C39" s="66">
        <f>VLOOKUP(C9,'TMCS Parametric Table'!$A$3:$AC$608,25,FALSE)</f>
        <v>45</v>
      </c>
      <c r="D39" s="66">
        <f>VLOOKUP(D9,'TMCS Parametric Table'!$A$3:$AC$608,25,FALSE)</f>
        <v>40</v>
      </c>
      <c r="E39" s="66">
        <f>VLOOKUP(E9,'TMCS Parametric Table'!$A$3:$AC$608,25,FALSE)</f>
        <v>32.5</v>
      </c>
      <c r="P39" s="36">
        <f t="shared" si="44"/>
        <v>3.470599999999997</v>
      </c>
      <c r="Q39" s="31">
        <f t="shared" si="0"/>
        <v>8.7313520149341125E-3</v>
      </c>
      <c r="R39" s="31">
        <f t="shared" si="1"/>
        <v>4.3656760074670564E-2</v>
      </c>
      <c r="S39" s="31">
        <f t="shared" si="2"/>
        <v>4.8266913938555776E-2</v>
      </c>
      <c r="T39" s="31">
        <f t="shared" si="3"/>
        <v>2.2042298161701165E-2</v>
      </c>
      <c r="U39" s="31">
        <f t="shared" si="4"/>
        <v>8.6440384947847695E-4</v>
      </c>
      <c r="V39" s="31">
        <f t="shared" si="5"/>
        <v>5.762692329856513E-4</v>
      </c>
      <c r="W39" s="31">
        <f t="shared" si="6"/>
        <v>4.0000000000000001E-3</v>
      </c>
      <c r="X39" s="31">
        <f t="shared" si="7"/>
        <v>8.9999999999999993E-3</v>
      </c>
      <c r="Y39" s="31">
        <f t="shared" si="8"/>
        <v>1.3999999999999999E-2</v>
      </c>
      <c r="Z39" s="31">
        <f t="shared" si="9"/>
        <v>1E-3</v>
      </c>
      <c r="AA39" s="31">
        <f t="shared" si="10"/>
        <v>0</v>
      </c>
      <c r="AB39" s="31">
        <f t="shared" si="45"/>
        <v>3.1910790475765068E-2</v>
      </c>
      <c r="AC39" s="31">
        <f t="shared" si="11"/>
        <v>6.7179063487691634E-2</v>
      </c>
      <c r="AD39" s="103">
        <f t="shared" si="46"/>
        <v>7.2546644950606198E-2</v>
      </c>
      <c r="AE39" s="121">
        <f t="shared" si="63"/>
        <v>5.2898963730569974</v>
      </c>
      <c r="AF39" s="31">
        <f t="shared" si="12"/>
        <v>5.7284733321757639E-3</v>
      </c>
      <c r="AG39" s="31">
        <f t="shared" si="13"/>
        <v>2.8642366660878819E-2</v>
      </c>
      <c r="AH39" s="31">
        <f t="shared" si="14"/>
        <v>3.1667000580267619E-2</v>
      </c>
      <c r="AI39" s="31">
        <f t="shared" si="15"/>
        <v>1.4461530927077713E-2</v>
      </c>
      <c r="AJ39" s="31">
        <f t="shared" si="16"/>
        <v>5.6711885988540054E-4</v>
      </c>
      <c r="AK39" s="31">
        <f t="shared" si="17"/>
        <v>3.7807923992360032E-4</v>
      </c>
      <c r="AL39" s="31">
        <f t="shared" si="18"/>
        <v>4.0000000000000001E-3</v>
      </c>
      <c r="AM39" s="31">
        <f t="shared" si="19"/>
        <v>8.9999999999999993E-3</v>
      </c>
      <c r="AN39" s="31">
        <f t="shared" si="20"/>
        <v>1.3999999999999999E-2</v>
      </c>
      <c r="AO39" s="31">
        <f t="shared" si="21"/>
        <v>1E-3</v>
      </c>
      <c r="AP39" s="31">
        <f t="shared" si="22"/>
        <v>0</v>
      </c>
      <c r="AQ39" s="31">
        <f t="shared" si="47"/>
        <v>2.1166036570287573E-2</v>
      </c>
      <c r="AR39" s="31">
        <f t="shared" si="23"/>
        <v>4.4601576446347074E-2</v>
      </c>
      <c r="AS39" s="122">
        <f t="shared" si="48"/>
        <v>4.8760913723291908E-2</v>
      </c>
      <c r="AT39" s="121">
        <f t="shared" si="64"/>
        <v>5.205958549222796</v>
      </c>
      <c r="AU39" s="31">
        <f t="shared" si="24"/>
        <v>1.1525255038566811E-2</v>
      </c>
      <c r="AV39" s="31">
        <f t="shared" si="25"/>
        <v>1.6135357053993538E-2</v>
      </c>
      <c r="AW39" s="31">
        <f t="shared" si="26"/>
        <v>2.0937546653396377E-2</v>
      </c>
      <c r="AX39" s="31">
        <f t="shared" si="27"/>
        <v>1.3061955710375722E-2</v>
      </c>
      <c r="AY39" s="31">
        <f t="shared" si="28"/>
        <v>5.7626275192834058E-4</v>
      </c>
      <c r="AZ39" s="31">
        <f t="shared" si="29"/>
        <v>3.4925015268384277E-2</v>
      </c>
      <c r="BA39" s="31">
        <f t="shared" si="30"/>
        <v>7.0000000000000001E-3</v>
      </c>
      <c r="BB39" s="31">
        <f t="shared" si="31"/>
        <v>1.15E-2</v>
      </c>
      <c r="BC39" s="31">
        <f t="shared" si="32"/>
        <v>1.47E-2</v>
      </c>
      <c r="BD39" s="31">
        <f t="shared" si="49"/>
        <v>5.0000000000000001E-4</v>
      </c>
      <c r="BE39" s="31">
        <f t="shared" si="33"/>
        <v>1.1429211246578757E-2</v>
      </c>
      <c r="BF39" s="31">
        <f t="shared" si="50"/>
        <v>4.5086959975638496E-2</v>
      </c>
      <c r="BG39" s="31">
        <f t="shared" si="51"/>
        <v>4.8675962858894459E-2</v>
      </c>
      <c r="BH39" s="103">
        <f t="shared" si="52"/>
        <v>5.2556703611926464E-2</v>
      </c>
      <c r="BI39" s="121">
        <f t="shared" si="65"/>
        <v>1.9883419689119157</v>
      </c>
      <c r="BJ39" s="31">
        <f t="shared" si="34"/>
        <v>3.0175895765472336E-2</v>
      </c>
      <c r="BK39" s="31">
        <f t="shared" si="35"/>
        <v>5.0293159609120557E-2</v>
      </c>
      <c r="BL39" s="31">
        <f t="shared" si="36"/>
        <v>6.286644951140069E-2</v>
      </c>
      <c r="BM39" s="31">
        <f t="shared" si="37"/>
        <v>0</v>
      </c>
      <c r="BN39" s="31">
        <f t="shared" si="38"/>
        <v>1.5087947882736165E-3</v>
      </c>
      <c r="BO39" s="31">
        <f t="shared" si="39"/>
        <v>9.1442108380219198E-2</v>
      </c>
      <c r="BP39" s="31">
        <f t="shared" si="40"/>
        <v>1.2E-2</v>
      </c>
      <c r="BQ39" s="31">
        <f t="shared" si="41"/>
        <v>2.2499999999999999E-2</v>
      </c>
      <c r="BR39" s="31">
        <f t="shared" si="42"/>
        <v>2.8499999999999998E-2</v>
      </c>
      <c r="BS39" s="31">
        <f t="shared" si="53"/>
        <v>5.0000000000000001E-3</v>
      </c>
      <c r="BT39" s="31">
        <f t="shared" si="43"/>
        <v>0</v>
      </c>
      <c r="BU39" s="31">
        <f t="shared" si="54"/>
        <v>9.7645167829782512E-2</v>
      </c>
      <c r="BV39" s="31">
        <f t="shared" si="55"/>
        <v>0.10759345549060807</v>
      </c>
      <c r="BW39" s="103">
        <f t="shared" si="56"/>
        <v>0.11551225590240416</v>
      </c>
    </row>
    <row r="40" spans="2:75" hidden="1" x14ac:dyDescent="0.25">
      <c r="B40" s="52" t="s">
        <v>11</v>
      </c>
      <c r="C40" s="66">
        <f>VLOOKUP(C9,'TMCS Parametric Table'!$A$3:$AC$608,26,FALSE)</f>
        <v>5</v>
      </c>
      <c r="D40" s="66">
        <f>VLOOKUP(D9,'TMCS Parametric Table'!$A$3:$AC$608,26,FALSE)</f>
        <v>5</v>
      </c>
      <c r="E40" s="66">
        <f>VLOOKUP(E9,'TMCS Parametric Table'!$A$3:$AC$608,26,FALSE)</f>
        <v>5</v>
      </c>
      <c r="P40" s="36">
        <f t="shared" si="44"/>
        <v>3.5643999999999969</v>
      </c>
      <c r="Q40" s="31">
        <f t="shared" si="0"/>
        <v>8.5015795934884775E-3</v>
      </c>
      <c r="R40" s="31">
        <f t="shared" si="1"/>
        <v>4.2507897967442393E-2</v>
      </c>
      <c r="S40" s="31">
        <f t="shared" si="2"/>
        <v>4.6996731992804311E-2</v>
      </c>
      <c r="T40" s="31">
        <f t="shared" si="3"/>
        <v>2.146223768376166E-2</v>
      </c>
      <c r="U40" s="31">
        <f t="shared" si="4"/>
        <v>8.4165637975535919E-4</v>
      </c>
      <c r="V40" s="31">
        <f t="shared" si="5"/>
        <v>5.6110425317023953E-4</v>
      </c>
      <c r="W40" s="31">
        <f t="shared" si="6"/>
        <v>4.0000000000000001E-3</v>
      </c>
      <c r="X40" s="31">
        <f t="shared" si="7"/>
        <v>8.9999999999999993E-3</v>
      </c>
      <c r="Y40" s="31">
        <f t="shared" si="8"/>
        <v>1.3999999999999999E-2</v>
      </c>
      <c r="Z40" s="31">
        <f t="shared" si="9"/>
        <v>1E-3</v>
      </c>
      <c r="AA40" s="31">
        <f t="shared" si="10"/>
        <v>0</v>
      </c>
      <c r="AB40" s="31">
        <f t="shared" si="45"/>
        <v>3.1085238381189637E-2</v>
      </c>
      <c r="AC40" s="31">
        <f t="shared" si="11"/>
        <v>6.5443740909633674E-2</v>
      </c>
      <c r="AD40" s="103">
        <f t="shared" si="46"/>
        <v>7.0709911679912391E-2</v>
      </c>
      <c r="AE40" s="121">
        <f t="shared" si="63"/>
        <v>5.5276683937823865</v>
      </c>
      <c r="AF40" s="31">
        <f t="shared" si="12"/>
        <v>5.4820637101016508E-3</v>
      </c>
      <c r="AG40" s="31">
        <f t="shared" si="13"/>
        <v>2.7410318550508253E-2</v>
      </c>
      <c r="AH40" s="31">
        <f t="shared" si="14"/>
        <v>3.0304848189441926E-2</v>
      </c>
      <c r="AI40" s="31">
        <f t="shared" si="15"/>
        <v>1.3839469836151617E-2</v>
      </c>
      <c r="AJ40" s="31">
        <f t="shared" si="16"/>
        <v>5.427243073000634E-4</v>
      </c>
      <c r="AK40" s="31">
        <f t="shared" si="17"/>
        <v>3.6181620486670893E-4</v>
      </c>
      <c r="AL40" s="31">
        <f t="shared" si="18"/>
        <v>4.0000000000000001E-3</v>
      </c>
      <c r="AM40" s="31">
        <f t="shared" si="19"/>
        <v>8.9999999999999993E-3</v>
      </c>
      <c r="AN40" s="31">
        <f t="shared" si="20"/>
        <v>1.3999999999999999E-2</v>
      </c>
      <c r="AO40" s="31">
        <f t="shared" si="21"/>
        <v>1E-3</v>
      </c>
      <c r="AP40" s="31">
        <f t="shared" si="22"/>
        <v>0</v>
      </c>
      <c r="AQ40" s="31">
        <f t="shared" si="47"/>
        <v>2.0290876053994298E-2</v>
      </c>
      <c r="AR40" s="31">
        <f t="shared" si="23"/>
        <v>4.2763828503080796E-2</v>
      </c>
      <c r="AS40" s="122">
        <f t="shared" si="48"/>
        <v>4.6840822616900417E-2</v>
      </c>
      <c r="AT40" s="121">
        <f t="shared" si="64"/>
        <v>5.4390673575129513</v>
      </c>
      <c r="AU40" s="31">
        <f t="shared" si="24"/>
        <v>1.1031302989311643E-2</v>
      </c>
      <c r="AV40" s="31">
        <f t="shared" si="25"/>
        <v>1.5443824185036301E-2</v>
      </c>
      <c r="AW40" s="31">
        <f t="shared" si="26"/>
        <v>2.004020043058282E-2</v>
      </c>
      <c r="AX40" s="31">
        <f t="shared" si="27"/>
        <v>1.250214338788653E-2</v>
      </c>
      <c r="AY40" s="31">
        <f t="shared" si="28"/>
        <v>5.5156514946558212E-4</v>
      </c>
      <c r="AZ40" s="31">
        <f t="shared" si="29"/>
        <v>3.3428190876701951E-2</v>
      </c>
      <c r="BA40" s="31">
        <f t="shared" si="30"/>
        <v>7.0000000000000001E-3</v>
      </c>
      <c r="BB40" s="31">
        <f t="shared" si="31"/>
        <v>1.15E-2</v>
      </c>
      <c r="BC40" s="31">
        <f t="shared" si="32"/>
        <v>1.47E-2</v>
      </c>
      <c r="BD40" s="31">
        <f t="shared" si="49"/>
        <v>5.0000000000000001E-4</v>
      </c>
      <c r="BE40" s="31">
        <f t="shared" si="33"/>
        <v>1.0939375464400715E-2</v>
      </c>
      <c r="BF40" s="31">
        <f t="shared" si="50"/>
        <v>4.3202449711560086E-2</v>
      </c>
      <c r="BG40" s="31">
        <f t="shared" si="51"/>
        <v>4.6708920476756365E-2</v>
      </c>
      <c r="BH40" s="103">
        <f t="shared" si="52"/>
        <v>5.0484261821069701E-2</v>
      </c>
      <c r="BI40" s="121">
        <f t="shared" si="65"/>
        <v>2.0426943005181335</v>
      </c>
      <c r="BJ40" s="31">
        <f t="shared" si="34"/>
        <v>2.9372970779220797E-2</v>
      </c>
      <c r="BK40" s="31">
        <f t="shared" si="35"/>
        <v>4.8954951298701331E-2</v>
      </c>
      <c r="BL40" s="31">
        <f t="shared" si="36"/>
        <v>6.1193689123376666E-2</v>
      </c>
      <c r="BM40" s="31">
        <f t="shared" si="37"/>
        <v>0</v>
      </c>
      <c r="BN40" s="31">
        <f t="shared" si="38"/>
        <v>1.4686485389610396E-3</v>
      </c>
      <c r="BO40" s="31">
        <f t="shared" si="39"/>
        <v>8.9009002361275139E-2</v>
      </c>
      <c r="BP40" s="31">
        <f t="shared" si="40"/>
        <v>1.2E-2</v>
      </c>
      <c r="BQ40" s="31">
        <f t="shared" si="41"/>
        <v>2.2499999999999999E-2</v>
      </c>
      <c r="BR40" s="31">
        <f t="shared" si="42"/>
        <v>2.8499999999999998E-2</v>
      </c>
      <c r="BS40" s="31">
        <f t="shared" si="53"/>
        <v>5.0000000000000001E-3</v>
      </c>
      <c r="BT40" s="31">
        <f t="shared" si="43"/>
        <v>0</v>
      </c>
      <c r="BU40" s="31">
        <f t="shared" si="54"/>
        <v>9.5093680039827724E-2</v>
      </c>
      <c r="BV40" s="31">
        <f t="shared" si="55"/>
        <v>0.10486368256902953</v>
      </c>
      <c r="BW40" s="103">
        <f t="shared" si="56"/>
        <v>0.11263401379094289</v>
      </c>
    </row>
    <row r="41" spans="2:75" hidden="1" x14ac:dyDescent="0.25">
      <c r="B41" s="52" t="s">
        <v>12</v>
      </c>
      <c r="C41" s="66">
        <f>VLOOKUP(C9,'TMCS Parametric Table'!$A$3:$AC$608,27,FALSE)</f>
        <v>10</v>
      </c>
      <c r="D41" s="66" t="str">
        <f>VLOOKUP(D9,'TMCS Parametric Table'!$A$3:$AC$608,27,FALSE)</f>
        <v>N/A</v>
      </c>
      <c r="E41" s="66" t="str">
        <f>VLOOKUP(E9,'TMCS Parametric Table'!$A$3:$AC$608,27,FALSE)</f>
        <v>N/A</v>
      </c>
      <c r="P41" s="36">
        <f t="shared" si="44"/>
        <v>3.6581999999999968</v>
      </c>
      <c r="Q41" s="31">
        <f t="shared" si="0"/>
        <v>8.2835903731426196E-3</v>
      </c>
      <c r="R41" s="31">
        <f t="shared" si="1"/>
        <v>4.14179518657131E-2</v>
      </c>
      <c r="S41" s="31">
        <f t="shared" si="2"/>
        <v>4.5791687582732402E-2</v>
      </c>
      <c r="T41" s="31">
        <f t="shared" si="3"/>
        <v>2.091192389699854E-2</v>
      </c>
      <c r="U41" s="31">
        <f t="shared" si="4"/>
        <v>8.2007544694111918E-4</v>
      </c>
      <c r="V41" s="31">
        <f t="shared" si="5"/>
        <v>5.4671696462741282E-4</v>
      </c>
      <c r="W41" s="31">
        <f t="shared" si="6"/>
        <v>4.0000000000000001E-3</v>
      </c>
      <c r="X41" s="31">
        <f t="shared" si="7"/>
        <v>8.9999999999999993E-3</v>
      </c>
      <c r="Y41" s="31">
        <f t="shared" si="8"/>
        <v>1.3999999999999999E-2</v>
      </c>
      <c r="Z41" s="31">
        <f t="shared" si="9"/>
        <v>1E-3</v>
      </c>
      <c r="AA41" s="31">
        <f t="shared" si="10"/>
        <v>0</v>
      </c>
      <c r="AB41" s="31">
        <f t="shared" si="45"/>
        <v>3.0302384815450199E-2</v>
      </c>
      <c r="AC41" s="31">
        <f t="shared" si="11"/>
        <v>6.3798238511897282E-2</v>
      </c>
      <c r="AD41" s="103">
        <f t="shared" si="46"/>
        <v>6.8969175691830864E-2</v>
      </c>
      <c r="AE41" s="121">
        <f t="shared" si="63"/>
        <v>5.7654404145077756</v>
      </c>
      <c r="AF41" s="31">
        <f t="shared" si="12"/>
        <v>5.2559784031030394E-3</v>
      </c>
      <c r="AG41" s="31">
        <f t="shared" si="13"/>
        <v>2.6279892015515199E-2</v>
      </c>
      <c r="AH41" s="31">
        <f t="shared" si="14"/>
        <v>2.9055048612353605E-2</v>
      </c>
      <c r="AI41" s="31">
        <f t="shared" si="15"/>
        <v>1.3268717478633622E-2</v>
      </c>
      <c r="AJ41" s="31">
        <f t="shared" si="16"/>
        <v>5.2034186190720079E-4</v>
      </c>
      <c r="AK41" s="31">
        <f t="shared" si="17"/>
        <v>3.4689457460480058E-4</v>
      </c>
      <c r="AL41" s="31">
        <f t="shared" si="18"/>
        <v>4.0000000000000001E-3</v>
      </c>
      <c r="AM41" s="31">
        <f t="shared" si="19"/>
        <v>8.9999999999999993E-3</v>
      </c>
      <c r="AN41" s="31">
        <f t="shared" si="20"/>
        <v>1.3999999999999999E-2</v>
      </c>
      <c r="AO41" s="31">
        <f t="shared" si="21"/>
        <v>1E-3</v>
      </c>
      <c r="AP41" s="31">
        <f t="shared" si="22"/>
        <v>0</v>
      </c>
      <c r="AQ41" s="31">
        <f t="shared" si="47"/>
        <v>1.9489325244931122E-2</v>
      </c>
      <c r="AR41" s="31">
        <f t="shared" si="23"/>
        <v>4.1080910391809403E-2</v>
      </c>
      <c r="AS41" s="122">
        <f t="shared" si="48"/>
        <v>4.5085894935391509E-2</v>
      </c>
      <c r="AT41" s="121">
        <f t="shared" si="64"/>
        <v>5.6721761658031067</v>
      </c>
      <c r="AU41" s="31">
        <f t="shared" si="24"/>
        <v>1.0577950727576668E-2</v>
      </c>
      <c r="AV41" s="31">
        <f t="shared" si="25"/>
        <v>1.4809131018607336E-2</v>
      </c>
      <c r="AW41" s="31">
        <f t="shared" si="26"/>
        <v>1.9216610488430947E-2</v>
      </c>
      <c r="AX41" s="31">
        <f t="shared" si="27"/>
        <v>1.1988344157920224E-2</v>
      </c>
      <c r="AY41" s="31">
        <f t="shared" si="28"/>
        <v>5.2889753637883324E-4</v>
      </c>
      <c r="AZ41" s="31">
        <f t="shared" si="29"/>
        <v>3.2054396144171722E-2</v>
      </c>
      <c r="BA41" s="31">
        <f t="shared" si="30"/>
        <v>7.0000000000000001E-3</v>
      </c>
      <c r="BB41" s="31">
        <f t="shared" si="31"/>
        <v>1.15E-2</v>
      </c>
      <c r="BC41" s="31">
        <f t="shared" si="32"/>
        <v>1.47E-2</v>
      </c>
      <c r="BD41" s="31">
        <f t="shared" si="49"/>
        <v>5.0000000000000001E-4</v>
      </c>
      <c r="BE41" s="31">
        <f t="shared" si="33"/>
        <v>1.0489801138180196E-2</v>
      </c>
      <c r="BF41" s="31">
        <f t="shared" si="50"/>
        <v>4.1474789367633005E-2</v>
      </c>
      <c r="BG41" s="31">
        <f t="shared" si="51"/>
        <v>4.4908249640024191E-2</v>
      </c>
      <c r="BH41" s="103">
        <f t="shared" si="52"/>
        <v>4.8589068878106885E-2</v>
      </c>
      <c r="BI41" s="121">
        <f t="shared" si="65"/>
        <v>2.0970466321243513</v>
      </c>
      <c r="BJ41" s="31">
        <f t="shared" si="34"/>
        <v>2.8611667037284131E-2</v>
      </c>
      <c r="BK41" s="31">
        <f t="shared" si="35"/>
        <v>4.7686111728806886E-2</v>
      </c>
      <c r="BL41" s="31">
        <f t="shared" si="36"/>
        <v>5.9607639661008606E-2</v>
      </c>
      <c r="BM41" s="31">
        <f t="shared" si="37"/>
        <v>0</v>
      </c>
      <c r="BN41" s="31">
        <f t="shared" si="38"/>
        <v>1.4305833518642064E-3</v>
      </c>
      <c r="BO41" s="31">
        <f t="shared" si="39"/>
        <v>8.6702021325103421E-2</v>
      </c>
      <c r="BP41" s="31">
        <f t="shared" si="40"/>
        <v>1.2E-2</v>
      </c>
      <c r="BQ41" s="31">
        <f t="shared" si="41"/>
        <v>2.2499999999999999E-2</v>
      </c>
      <c r="BR41" s="31">
        <f t="shared" si="42"/>
        <v>2.8499999999999998E-2</v>
      </c>
      <c r="BS41" s="31">
        <f t="shared" si="53"/>
        <v>5.0000000000000001E-3</v>
      </c>
      <c r="BT41" s="31">
        <f t="shared" si="43"/>
        <v>0</v>
      </c>
      <c r="BU41" s="31">
        <f t="shared" si="54"/>
        <v>9.267565651401112E-2</v>
      </c>
      <c r="BV41" s="31">
        <f t="shared" si="55"/>
        <v>0.10227873795421172</v>
      </c>
      <c r="BW41" s="103">
        <f t="shared" si="56"/>
        <v>0.10990975921376539</v>
      </c>
    </row>
    <row r="42" spans="2:75" hidden="1" x14ac:dyDescent="0.25">
      <c r="B42" s="52" t="s">
        <v>462</v>
      </c>
      <c r="C42" s="66">
        <f>VLOOKUP(C9,'TMCS Parametric Table'!$A$3:$AF$608,32,FALSE)</f>
        <v>3.3</v>
      </c>
      <c r="D42" s="66">
        <f>VLOOKUP(D9,'TMCS Parametric Table'!$A$3:$AF$608,32,FALSE)</f>
        <v>5</v>
      </c>
      <c r="E42" s="66">
        <f>VLOOKUP(E9,'TMCS Parametric Table'!$A$3:$AF$608,32,FALSE)</f>
        <v>5</v>
      </c>
      <c r="P42" s="36">
        <f t="shared" si="44"/>
        <v>3.7519999999999967</v>
      </c>
      <c r="Q42" s="31">
        <f t="shared" si="0"/>
        <v>8.0765006138140538E-3</v>
      </c>
      <c r="R42" s="31">
        <f t="shared" si="1"/>
        <v>4.038250306907027E-2</v>
      </c>
      <c r="S42" s="31">
        <f t="shared" si="2"/>
        <v>4.4646895393164091E-2</v>
      </c>
      <c r="T42" s="31">
        <f t="shared" si="3"/>
        <v>2.0389125799573578E-2</v>
      </c>
      <c r="U42" s="31">
        <f t="shared" si="4"/>
        <v>7.9957356076759125E-4</v>
      </c>
      <c r="V42" s="31">
        <f t="shared" si="5"/>
        <v>5.330490405117275E-4</v>
      </c>
      <c r="W42" s="31">
        <f t="shared" si="6"/>
        <v>4.0000000000000001E-3</v>
      </c>
      <c r="X42" s="31">
        <f t="shared" si="7"/>
        <v>8.9999999999999993E-3</v>
      </c>
      <c r="Y42" s="31">
        <f t="shared" si="8"/>
        <v>1.3999999999999999E-2</v>
      </c>
      <c r="Z42" s="31">
        <f t="shared" si="9"/>
        <v>1E-3</v>
      </c>
      <c r="AA42" s="31">
        <f t="shared" si="10"/>
        <v>0</v>
      </c>
      <c r="AB42" s="31">
        <f t="shared" si="45"/>
        <v>2.9559026892082986E-2</v>
      </c>
      <c r="AC42" s="31">
        <f t="shared" si="11"/>
        <v>6.2235818544333063E-2</v>
      </c>
      <c r="AD42" s="103">
        <f t="shared" si="46"/>
        <v>6.7317231655998455E-2</v>
      </c>
      <c r="AE42" s="121">
        <f t="shared" si="63"/>
        <v>6.0032124352331646</v>
      </c>
      <c r="AF42" s="31">
        <f t="shared" si="12"/>
        <v>5.0478024274437216E-3</v>
      </c>
      <c r="AG42" s="31">
        <f t="shared" si="13"/>
        <v>2.5239012137218606E-2</v>
      </c>
      <c r="AH42" s="31">
        <f t="shared" si="14"/>
        <v>2.790425181890889E-2</v>
      </c>
      <c r="AI42" s="31">
        <f t="shared" si="15"/>
        <v>1.2743177228081675E-2</v>
      </c>
      <c r="AJ42" s="31">
        <f t="shared" si="16"/>
        <v>4.9973244031692834E-4</v>
      </c>
      <c r="AK42" s="31">
        <f t="shared" si="17"/>
        <v>3.3315496021128565E-4</v>
      </c>
      <c r="AL42" s="31">
        <f t="shared" si="18"/>
        <v>4.0000000000000001E-3</v>
      </c>
      <c r="AM42" s="31">
        <f t="shared" si="19"/>
        <v>8.9999999999999993E-3</v>
      </c>
      <c r="AN42" s="31">
        <f t="shared" si="20"/>
        <v>1.3999999999999999E-2</v>
      </c>
      <c r="AO42" s="31">
        <f t="shared" si="21"/>
        <v>1E-3</v>
      </c>
      <c r="AP42" s="31">
        <f t="shared" si="22"/>
        <v>0</v>
      </c>
      <c r="AQ42" s="31">
        <f t="shared" si="47"/>
        <v>1.8752630247528108E-2</v>
      </c>
      <c r="AR42" s="31">
        <f t="shared" si="23"/>
        <v>3.9534406509787789E-2</v>
      </c>
      <c r="AS42" s="122">
        <f t="shared" si="48"/>
        <v>4.3476429139133244E-2</v>
      </c>
      <c r="AT42" s="121">
        <f t="shared" si="64"/>
        <v>5.905284974093262</v>
      </c>
      <c r="AU42" s="31">
        <f t="shared" si="24"/>
        <v>1.0160390271294709E-2</v>
      </c>
      <c r="AV42" s="31">
        <f t="shared" si="25"/>
        <v>1.4224546379812592E-2</v>
      </c>
      <c r="AW42" s="31">
        <f t="shared" si="26"/>
        <v>1.8458042326185389E-2</v>
      </c>
      <c r="AX42" s="31">
        <f t="shared" si="27"/>
        <v>1.1515108974134002E-2</v>
      </c>
      <c r="AY42" s="31">
        <f t="shared" si="28"/>
        <v>5.080195135647353E-4</v>
      </c>
      <c r="AZ42" s="31">
        <f t="shared" si="29"/>
        <v>3.078906142816578E-2</v>
      </c>
      <c r="BA42" s="31">
        <f t="shared" si="30"/>
        <v>7.0000000000000001E-3</v>
      </c>
      <c r="BB42" s="31">
        <f t="shared" si="31"/>
        <v>1.15E-2</v>
      </c>
      <c r="BC42" s="31">
        <f t="shared" si="32"/>
        <v>1.47E-2</v>
      </c>
      <c r="BD42" s="31">
        <f t="shared" si="49"/>
        <v>5.0000000000000001E-4</v>
      </c>
      <c r="BE42" s="31">
        <f t="shared" si="33"/>
        <v>1.0075720352367253E-2</v>
      </c>
      <c r="BF42" s="31">
        <f t="shared" si="50"/>
        <v>3.9885397688591347E-2</v>
      </c>
      <c r="BG42" s="31">
        <f t="shared" si="51"/>
        <v>4.3254212282702126E-2</v>
      </c>
      <c r="BH42" s="103">
        <f t="shared" si="52"/>
        <v>4.6850061029113446E-2</v>
      </c>
      <c r="BI42" s="121">
        <f t="shared" si="65"/>
        <v>2.151398963730569</v>
      </c>
      <c r="BJ42" s="31">
        <f t="shared" si="34"/>
        <v>2.788883001782189E-2</v>
      </c>
      <c r="BK42" s="31">
        <f t="shared" si="35"/>
        <v>4.6481383363036484E-2</v>
      </c>
      <c r="BL42" s="31">
        <f t="shared" si="36"/>
        <v>5.8101729203795603E-2</v>
      </c>
      <c r="BM42" s="31">
        <f t="shared" si="37"/>
        <v>0</v>
      </c>
      <c r="BN42" s="31">
        <f t="shared" si="38"/>
        <v>1.3944415008910944E-3</v>
      </c>
      <c r="BO42" s="31">
        <f t="shared" si="39"/>
        <v>8.4511606114611781E-2</v>
      </c>
      <c r="BP42" s="31">
        <f t="shared" si="40"/>
        <v>1.2E-2</v>
      </c>
      <c r="BQ42" s="31">
        <f t="shared" si="41"/>
        <v>2.2499999999999999E-2</v>
      </c>
      <c r="BR42" s="31">
        <f t="shared" si="42"/>
        <v>2.8499999999999998E-2</v>
      </c>
      <c r="BS42" s="31">
        <f t="shared" si="53"/>
        <v>5.0000000000000001E-3</v>
      </c>
      <c r="BT42" s="31">
        <f t="shared" si="43"/>
        <v>0</v>
      </c>
      <c r="BU42" s="31">
        <f t="shared" si="54"/>
        <v>9.0380980072745143E-2</v>
      </c>
      <c r="BV42" s="31">
        <f t="shared" si="55"/>
        <v>9.9827632319276979E-2</v>
      </c>
      <c r="BW42" s="103">
        <f t="shared" si="56"/>
        <v>0.10732779647692628</v>
      </c>
    </row>
    <row r="43" spans="2:75" hidden="1" x14ac:dyDescent="0.25">
      <c r="B43" s="52" t="s">
        <v>464</v>
      </c>
      <c r="C43" s="66">
        <f>VLOOKUP(C9,'TMCS Parametric Table'!$A$3:$AG$608,33,FALSE)</f>
        <v>0</v>
      </c>
      <c r="D43" s="66">
        <f>VLOOKUP(D9,'TMCS Parametric Table'!$A$3:$AG$608,33,FALSE)</f>
        <v>3.5</v>
      </c>
      <c r="E43" s="66">
        <f>VLOOKUP(E9,'TMCS Parametric Table'!$A$3:$AG$608,33,FALSE)</f>
        <v>0</v>
      </c>
      <c r="I43" s="29"/>
      <c r="P43" s="36">
        <f t="shared" si="44"/>
        <v>3.8457999999999966</v>
      </c>
      <c r="Q43" s="31">
        <f t="shared" si="0"/>
        <v>7.8795127939649302E-3</v>
      </c>
      <c r="R43" s="31">
        <f t="shared" si="1"/>
        <v>3.9397563969824655E-2</v>
      </c>
      <c r="S43" s="31">
        <f t="shared" si="2"/>
        <v>4.3557946725038141E-2</v>
      </c>
      <c r="T43" s="31">
        <f t="shared" si="3"/>
        <v>1.9891830048364468E-2</v>
      </c>
      <c r="U43" s="31">
        <f t="shared" si="4"/>
        <v>7.80071766602528E-4</v>
      </c>
      <c r="V43" s="31">
        <f t="shared" si="5"/>
        <v>5.2004784440168544E-4</v>
      </c>
      <c r="W43" s="31">
        <f t="shared" si="6"/>
        <v>4.0000000000000001E-3</v>
      </c>
      <c r="X43" s="31">
        <f t="shared" si="7"/>
        <v>8.9999999999999993E-3</v>
      </c>
      <c r="Y43" s="31">
        <f t="shared" si="8"/>
        <v>1.3999999999999999E-2</v>
      </c>
      <c r="Z43" s="31">
        <f t="shared" si="9"/>
        <v>1E-3</v>
      </c>
      <c r="AA43" s="31">
        <f t="shared" si="10"/>
        <v>0</v>
      </c>
      <c r="AB43" s="31">
        <f t="shared" si="45"/>
        <v>2.8852274189942087E-2</v>
      </c>
      <c r="AC43" s="31">
        <f t="shared" si="11"/>
        <v>6.0750400570125637E-2</v>
      </c>
      <c r="AD43" s="103">
        <f t="shared" si="46"/>
        <v>6.5747577090205123E-2</v>
      </c>
      <c r="AE43" s="121">
        <f t="shared" si="63"/>
        <v>6.2409844559585537</v>
      </c>
      <c r="AF43" s="31">
        <f t="shared" si="12"/>
        <v>4.8554888282246267E-3</v>
      </c>
      <c r="AG43" s="31">
        <f t="shared" si="13"/>
        <v>2.4277444141123133E-2</v>
      </c>
      <c r="AH43" s="31">
        <f t="shared" si="14"/>
        <v>2.6841142242425734E-2</v>
      </c>
      <c r="AI43" s="31">
        <f t="shared" si="15"/>
        <v>1.2257681546853067E-2</v>
      </c>
      <c r="AJ43" s="31">
        <f t="shared" si="16"/>
        <v>4.8069339399423792E-4</v>
      </c>
      <c r="AK43" s="31">
        <f t="shared" si="17"/>
        <v>3.2046226266282528E-4</v>
      </c>
      <c r="AL43" s="31">
        <f t="shared" si="18"/>
        <v>4.0000000000000001E-3</v>
      </c>
      <c r="AM43" s="31">
        <f t="shared" si="19"/>
        <v>8.9999999999999993E-3</v>
      </c>
      <c r="AN43" s="31">
        <f t="shared" si="20"/>
        <v>1.3999999999999999E-2</v>
      </c>
      <c r="AO43" s="31">
        <f t="shared" si="21"/>
        <v>1E-3</v>
      </c>
      <c r="AP43" s="31">
        <f t="shared" si="22"/>
        <v>0</v>
      </c>
      <c r="AQ43" s="31">
        <f t="shared" si="47"/>
        <v>1.8073370974625986E-2</v>
      </c>
      <c r="AR43" s="31">
        <f t="shared" si="23"/>
        <v>3.8108707120170809E-2</v>
      </c>
      <c r="AS43" s="122">
        <f t="shared" si="48"/>
        <v>4.1995724502891914E-2</v>
      </c>
      <c r="AT43" s="121">
        <f t="shared" si="64"/>
        <v>6.1383937823834174</v>
      </c>
      <c r="AU43" s="31">
        <f t="shared" si="24"/>
        <v>9.7745439812274779E-3</v>
      </c>
      <c r="AV43" s="31">
        <f t="shared" si="25"/>
        <v>1.3684361573718468E-2</v>
      </c>
      <c r="AW43" s="31">
        <f t="shared" si="26"/>
        <v>1.7757088232563251E-2</v>
      </c>
      <c r="AX43" s="31">
        <f t="shared" si="27"/>
        <v>1.1077816512057808E-2</v>
      </c>
      <c r="AY43" s="31">
        <f t="shared" si="28"/>
        <v>4.8872719906137383E-4</v>
      </c>
      <c r="AZ43" s="31">
        <f t="shared" si="29"/>
        <v>2.9619830246143869E-2</v>
      </c>
      <c r="BA43" s="31">
        <f t="shared" si="30"/>
        <v>7.0000000000000001E-3</v>
      </c>
      <c r="BB43" s="31">
        <f t="shared" si="31"/>
        <v>1.15E-2</v>
      </c>
      <c r="BC43" s="31">
        <f t="shared" si="32"/>
        <v>1.47E-2</v>
      </c>
      <c r="BD43" s="31">
        <f t="shared" si="49"/>
        <v>5.0000000000000001E-4</v>
      </c>
      <c r="BE43" s="31">
        <f t="shared" si="33"/>
        <v>9.693089448050583E-3</v>
      </c>
      <c r="BF43" s="31">
        <f t="shared" si="50"/>
        <v>3.8418515728105881E-2</v>
      </c>
      <c r="BG43" s="31">
        <f t="shared" si="51"/>
        <v>4.1730067631890209E-2</v>
      </c>
      <c r="BH43" s="103">
        <f t="shared" si="52"/>
        <v>4.5249372561692404E-2</v>
      </c>
      <c r="BI43" s="121">
        <f t="shared" si="65"/>
        <v>2.2057512953367868</v>
      </c>
      <c r="BJ43" s="31">
        <f t="shared" si="34"/>
        <v>2.720161612365226E-2</v>
      </c>
      <c r="BK43" s="31">
        <f t="shared" si="35"/>
        <v>4.5336026872753767E-2</v>
      </c>
      <c r="BL43" s="31">
        <f t="shared" si="36"/>
        <v>5.6670033590942206E-2</v>
      </c>
      <c r="BM43" s="31">
        <f t="shared" si="37"/>
        <v>0</v>
      </c>
      <c r="BN43" s="31">
        <f t="shared" si="38"/>
        <v>1.3600808061826129E-3</v>
      </c>
      <c r="BO43" s="31">
        <f t="shared" si="39"/>
        <v>8.2429139768643217E-2</v>
      </c>
      <c r="BP43" s="31">
        <f t="shared" si="40"/>
        <v>1.2E-2</v>
      </c>
      <c r="BQ43" s="31">
        <f t="shared" si="41"/>
        <v>2.2499999999999999E-2</v>
      </c>
      <c r="BR43" s="31">
        <f t="shared" si="42"/>
        <v>2.8499999999999998E-2</v>
      </c>
      <c r="BS43" s="31">
        <f t="shared" si="53"/>
        <v>5.0000000000000001E-3</v>
      </c>
      <c r="BT43" s="31">
        <f t="shared" si="43"/>
        <v>0</v>
      </c>
      <c r="BU43" s="31">
        <f t="shared" si="54"/>
        <v>8.8200530692906023E-2</v>
      </c>
      <c r="BV43" s="31">
        <f t="shared" si="55"/>
        <v>9.7500459257181649E-2</v>
      </c>
      <c r="BW43" s="103">
        <f t="shared" si="56"/>
        <v>0.10487758225637123</v>
      </c>
    </row>
    <row r="44" spans="2:75" hidden="1" x14ac:dyDescent="0.25">
      <c r="B44" s="52" t="s">
        <v>469</v>
      </c>
      <c r="C44" s="66">
        <f>VLOOKUP(C9,'TMCS Parametric Table'!$A$3:$AH$608,34,FALSE)</f>
        <v>0</v>
      </c>
      <c r="D44" s="66">
        <f>VLOOKUP(D9,'TMCS Parametric Table'!$A$3:$AH$608,34,FALSE)</f>
        <v>2.5</v>
      </c>
      <c r="E44" s="66">
        <f>VLOOKUP(E9,'TMCS Parametric Table'!$A$3:$AH$608,34,FALSE)</f>
        <v>0</v>
      </c>
      <c r="G44" s="32"/>
      <c r="P44" s="36">
        <f t="shared" si="44"/>
        <v>3.9395999999999964</v>
      </c>
      <c r="Q44" s="31">
        <f t="shared" si="0"/>
        <v>7.6919053464895746E-3</v>
      </c>
      <c r="R44" s="31">
        <f t="shared" si="1"/>
        <v>3.8459526732447874E-2</v>
      </c>
      <c r="S44" s="31">
        <f t="shared" si="2"/>
        <v>4.252085275539437E-2</v>
      </c>
      <c r="T44" s="31">
        <f t="shared" si="3"/>
        <v>1.9418215047212931E-2</v>
      </c>
      <c r="U44" s="31">
        <f t="shared" si="4"/>
        <v>7.6149862930246788E-4</v>
      </c>
      <c r="V44" s="31">
        <f t="shared" si="5"/>
        <v>5.0766575286831199E-4</v>
      </c>
      <c r="W44" s="31">
        <f t="shared" si="6"/>
        <v>4.0000000000000001E-3</v>
      </c>
      <c r="X44" s="31">
        <f t="shared" si="7"/>
        <v>8.9999999999999993E-3</v>
      </c>
      <c r="Y44" s="31">
        <f t="shared" si="8"/>
        <v>1.3999999999999999E-2</v>
      </c>
      <c r="Z44" s="31">
        <f t="shared" si="9"/>
        <v>1E-3</v>
      </c>
      <c r="AA44" s="31">
        <f t="shared" si="10"/>
        <v>0</v>
      </c>
      <c r="AB44" s="31">
        <f t="shared" si="45"/>
        <v>2.8179511555031751E-2</v>
      </c>
      <c r="AC44" s="31">
        <f t="shared" si="11"/>
        <v>5.933648321443416E-2</v>
      </c>
      <c r="AD44" s="103">
        <f t="shared" si="46"/>
        <v>6.4254328689972051E-2</v>
      </c>
      <c r="AE44" s="121">
        <f t="shared" si="63"/>
        <v>6.4787564766839427</v>
      </c>
      <c r="AF44" s="31">
        <f t="shared" si="12"/>
        <v>4.6772911456212764E-3</v>
      </c>
      <c r="AG44" s="31">
        <f t="shared" si="13"/>
        <v>2.3386455728106381E-2</v>
      </c>
      <c r="AH44" s="31">
        <f t="shared" si="14"/>
        <v>2.5856065452994414E-2</v>
      </c>
      <c r="AI44" s="31">
        <f t="shared" si="15"/>
        <v>1.1807821497120912E-2</v>
      </c>
      <c r="AJ44" s="31">
        <f t="shared" si="16"/>
        <v>4.6305182341650633E-4</v>
      </c>
      <c r="AK44" s="31">
        <f t="shared" si="17"/>
        <v>3.0870121561100424E-4</v>
      </c>
      <c r="AL44" s="31">
        <f t="shared" si="18"/>
        <v>4.0000000000000001E-3</v>
      </c>
      <c r="AM44" s="31">
        <f t="shared" si="19"/>
        <v>8.9999999999999993E-3</v>
      </c>
      <c r="AN44" s="31">
        <f t="shared" si="20"/>
        <v>1.3999999999999999E-2</v>
      </c>
      <c r="AO44" s="31">
        <f t="shared" si="21"/>
        <v>1E-3</v>
      </c>
      <c r="AP44" s="31">
        <f t="shared" si="22"/>
        <v>0</v>
      </c>
      <c r="AQ44" s="31">
        <f t="shared" si="47"/>
        <v>1.744521639913028E-2</v>
      </c>
      <c r="AR44" s="31">
        <f t="shared" si="23"/>
        <v>3.6790493491169383E-2</v>
      </c>
      <c r="AS44" s="122">
        <f t="shared" si="48"/>
        <v>4.0629530598828789E-2</v>
      </c>
      <c r="AT44" s="121">
        <f t="shared" si="64"/>
        <v>6.3715025906735727</v>
      </c>
      <c r="AU44" s="31">
        <f t="shared" si="24"/>
        <v>9.416930958770435E-3</v>
      </c>
      <c r="AV44" s="31">
        <f t="shared" si="25"/>
        <v>1.318370334227861E-2</v>
      </c>
      <c r="AW44" s="31">
        <f t="shared" si="26"/>
        <v>1.7107424575099624E-2</v>
      </c>
      <c r="AX44" s="31">
        <f t="shared" si="27"/>
        <v>1.0672521753273162E-2</v>
      </c>
      <c r="AY44" s="31">
        <f t="shared" si="28"/>
        <v>4.7084654793852173E-4</v>
      </c>
      <c r="AZ44" s="31">
        <f t="shared" si="29"/>
        <v>2.8536154420516473E-2</v>
      </c>
      <c r="BA44" s="31">
        <f t="shared" si="30"/>
        <v>7.0000000000000001E-3</v>
      </c>
      <c r="BB44" s="31">
        <f t="shared" si="31"/>
        <v>1.15E-2</v>
      </c>
      <c r="BC44" s="31">
        <f t="shared" si="32"/>
        <v>1.47E-2</v>
      </c>
      <c r="BD44" s="31">
        <f t="shared" si="49"/>
        <v>5.0000000000000001E-4</v>
      </c>
      <c r="BE44" s="31">
        <f t="shared" si="33"/>
        <v>9.3384565341140171E-3</v>
      </c>
      <c r="BF44" s="31">
        <f t="shared" si="50"/>
        <v>3.7060690565761459E-2</v>
      </c>
      <c r="BG44" s="31">
        <f t="shared" si="51"/>
        <v>4.0321523958037696E-2</v>
      </c>
      <c r="BH44" s="103">
        <f t="shared" si="52"/>
        <v>4.3771750909591685E-2</v>
      </c>
      <c r="BI44" s="121">
        <f t="shared" si="65"/>
        <v>2.2601036269430046</v>
      </c>
      <c r="BJ44" s="31">
        <f t="shared" si="34"/>
        <v>2.6547455295735909E-2</v>
      </c>
      <c r="BK44" s="31">
        <f t="shared" si="35"/>
        <v>4.4245758826226514E-2</v>
      </c>
      <c r="BL44" s="31">
        <f t="shared" si="36"/>
        <v>5.5307198532783139E-2</v>
      </c>
      <c r="BM44" s="31">
        <f t="shared" si="37"/>
        <v>0</v>
      </c>
      <c r="BN44" s="31">
        <f t="shared" si="38"/>
        <v>1.3273727647867951E-3</v>
      </c>
      <c r="BO44" s="31">
        <f t="shared" si="39"/>
        <v>8.0446834229502759E-2</v>
      </c>
      <c r="BP44" s="31">
        <f t="shared" si="40"/>
        <v>1.2E-2</v>
      </c>
      <c r="BQ44" s="31">
        <f t="shared" si="41"/>
        <v>2.2499999999999999E-2</v>
      </c>
      <c r="BR44" s="31">
        <f t="shared" si="42"/>
        <v>2.8499999999999998E-2</v>
      </c>
      <c r="BS44" s="31">
        <f t="shared" si="53"/>
        <v>5.0000000000000001E-3</v>
      </c>
      <c r="BT44" s="31">
        <f t="shared" si="43"/>
        <v>0</v>
      </c>
      <c r="BU44" s="31">
        <f t="shared" si="54"/>
        <v>8.6126065607066954E-2</v>
      </c>
      <c r="BV44" s="31">
        <f t="shared" si="55"/>
        <v>9.5288265072677833E-2</v>
      </c>
      <c r="BW44" s="103">
        <f t="shared" si="56"/>
        <v>0.10254958704747977</v>
      </c>
    </row>
    <row r="45" spans="2:75" hidden="1" x14ac:dyDescent="0.25">
      <c r="B45" s="52" t="s">
        <v>457</v>
      </c>
      <c r="C45" s="66" t="str">
        <f>VLOOKUP(C9,'TMCS Parametric Table'!$A$3:$AC$608,28,FALSE)</f>
        <v>N/A</v>
      </c>
      <c r="D45" s="66">
        <f>VLOOKUP(D9,'TMCS Parametric Table'!$A$3:$AC$608,28,FALSE)</f>
        <v>1.1000000000000001</v>
      </c>
      <c r="E45" s="66">
        <f>VLOOKUP(E9,'TMCS Parametric Table'!$A$3:$AC$608,28,FALSE)</f>
        <v>1.1000000000000001</v>
      </c>
      <c r="P45" s="36">
        <f t="shared" si="44"/>
        <v>4.0333999999999968</v>
      </c>
      <c r="Q45" s="31">
        <f t="shared" si="0"/>
        <v>7.5130238268037702E-3</v>
      </c>
      <c r="R45" s="31">
        <f t="shared" si="1"/>
        <v>3.7565119134018853E-2</v>
      </c>
      <c r="S45" s="31">
        <f t="shared" si="2"/>
        <v>4.1531995714571245E-2</v>
      </c>
      <c r="T45" s="31">
        <f t="shared" si="3"/>
        <v>1.8966628650766117E-2</v>
      </c>
      <c r="U45" s="31">
        <f t="shared" si="4"/>
        <v>7.4378935885357318E-4</v>
      </c>
      <c r="V45" s="31">
        <f t="shared" si="5"/>
        <v>4.9585957256904878E-4</v>
      </c>
      <c r="W45" s="31">
        <f t="shared" si="6"/>
        <v>4.0000000000000001E-3</v>
      </c>
      <c r="X45" s="31">
        <f t="shared" si="7"/>
        <v>8.9999999999999993E-3</v>
      </c>
      <c r="Y45" s="31">
        <f t="shared" si="8"/>
        <v>1.3999999999999999E-2</v>
      </c>
      <c r="Z45" s="31">
        <f t="shared" si="9"/>
        <v>1E-3</v>
      </c>
      <c r="AA45" s="31">
        <f t="shared" si="10"/>
        <v>0</v>
      </c>
      <c r="AB45" s="31">
        <f t="shared" si="45"/>
        <v>2.753836709278238E-2</v>
      </c>
      <c r="AC45" s="31">
        <f t="shared" si="11"/>
        <v>5.7989076831831243E-2</v>
      </c>
      <c r="AD45" s="103">
        <f t="shared" si="46"/>
        <v>6.2832150333095221E-2</v>
      </c>
      <c r="AE45" s="121">
        <f t="shared" si="63"/>
        <v>6.7165284974093318</v>
      </c>
      <c r="AF45" s="31">
        <f t="shared" si="12"/>
        <v>4.5117102257094038E-3</v>
      </c>
      <c r="AG45" s="31">
        <f t="shared" si="13"/>
        <v>2.255855112854702E-2</v>
      </c>
      <c r="AH45" s="31">
        <f t="shared" si="14"/>
        <v>2.4940734127721586E-2</v>
      </c>
      <c r="AI45" s="31">
        <f t="shared" si="15"/>
        <v>1.1389812464803391E-2</v>
      </c>
      <c r="AJ45" s="31">
        <f t="shared" si="16"/>
        <v>4.4665931234523097E-4</v>
      </c>
      <c r="AK45" s="31">
        <f t="shared" si="17"/>
        <v>2.9777287489682065E-4</v>
      </c>
      <c r="AL45" s="31">
        <f t="shared" si="18"/>
        <v>4.0000000000000001E-3</v>
      </c>
      <c r="AM45" s="31">
        <f t="shared" si="19"/>
        <v>8.9999999999999993E-3</v>
      </c>
      <c r="AN45" s="31">
        <f t="shared" si="20"/>
        <v>1.3999999999999999E-2</v>
      </c>
      <c r="AO45" s="31">
        <f t="shared" si="21"/>
        <v>1E-3</v>
      </c>
      <c r="AP45" s="31">
        <f t="shared" si="22"/>
        <v>0</v>
      </c>
      <c r="AQ45" s="31">
        <f t="shared" si="47"/>
        <v>1.6862731791841896E-2</v>
      </c>
      <c r="AR45" s="31">
        <f t="shared" si="23"/>
        <v>3.5568332395100447E-2</v>
      </c>
      <c r="AS45" s="122">
        <f t="shared" si="48"/>
        <v>3.9365613711134291E-2</v>
      </c>
      <c r="AT45" s="121">
        <f t="shared" si="64"/>
        <v>6.6046113989637281</v>
      </c>
      <c r="AU45" s="31">
        <f t="shared" si="24"/>
        <v>9.0845617365790925E-3</v>
      </c>
      <c r="AV45" s="31">
        <f t="shared" si="25"/>
        <v>1.271838643121073E-2</v>
      </c>
      <c r="AW45" s="31">
        <f t="shared" si="26"/>
        <v>1.6503620488118688E-2</v>
      </c>
      <c r="AX45" s="31">
        <f t="shared" si="27"/>
        <v>1.029583663478964E-2</v>
      </c>
      <c r="AY45" s="31">
        <f t="shared" si="28"/>
        <v>4.5422808682895461E-4</v>
      </c>
      <c r="AZ45" s="31">
        <f t="shared" si="29"/>
        <v>2.7528974959330588E-2</v>
      </c>
      <c r="BA45" s="31">
        <f t="shared" si="30"/>
        <v>7.0000000000000001E-3</v>
      </c>
      <c r="BB45" s="31">
        <f t="shared" si="31"/>
        <v>1.15E-2</v>
      </c>
      <c r="BC45" s="31">
        <f t="shared" si="32"/>
        <v>1.47E-2</v>
      </c>
      <c r="BD45" s="31">
        <f t="shared" si="49"/>
        <v>5.0000000000000001E-4</v>
      </c>
      <c r="BE45" s="31">
        <f t="shared" si="33"/>
        <v>9.0088570554409352E-3</v>
      </c>
      <c r="BF45" s="31">
        <f t="shared" si="50"/>
        <v>3.5800368356946471E-2</v>
      </c>
      <c r="BG45" s="31">
        <f t="shared" si="51"/>
        <v>3.9016306427820079E-2</v>
      </c>
      <c r="BH45" s="103">
        <f t="shared" si="52"/>
        <v>4.240409561903509E-2</v>
      </c>
      <c r="BI45" s="121">
        <f t="shared" si="65"/>
        <v>2.3144559585492224</v>
      </c>
      <c r="BJ45" s="31">
        <f t="shared" si="34"/>
        <v>2.5924018894535366E-2</v>
      </c>
      <c r="BK45" s="31">
        <f t="shared" si="35"/>
        <v>4.320669815755894E-2</v>
      </c>
      <c r="BL45" s="31">
        <f t="shared" si="36"/>
        <v>5.4008372696948678E-2</v>
      </c>
      <c r="BM45" s="31">
        <f t="shared" si="37"/>
        <v>0</v>
      </c>
      <c r="BN45" s="31">
        <f t="shared" si="38"/>
        <v>1.2962009447267681E-3</v>
      </c>
      <c r="BO45" s="31">
        <f t="shared" si="39"/>
        <v>7.8557633013743522E-2</v>
      </c>
      <c r="BP45" s="31">
        <f t="shared" si="40"/>
        <v>1.2E-2</v>
      </c>
      <c r="BQ45" s="31">
        <f t="shared" si="41"/>
        <v>2.2499999999999999E-2</v>
      </c>
      <c r="BR45" s="31">
        <f t="shared" si="42"/>
        <v>2.8499999999999998E-2</v>
      </c>
      <c r="BS45" s="31">
        <f t="shared" si="53"/>
        <v>5.0000000000000001E-3</v>
      </c>
      <c r="BT45" s="31">
        <f t="shared" si="43"/>
        <v>0</v>
      </c>
      <c r="BU45" s="31">
        <f t="shared" si="54"/>
        <v>8.4150116297125613E-2</v>
      </c>
      <c r="BV45" s="31">
        <f t="shared" si="55"/>
        <v>9.3182936921038434E-2</v>
      </c>
      <c r="BW45" s="103">
        <f t="shared" si="56"/>
        <v>0.10033517613683403</v>
      </c>
    </row>
    <row r="46" spans="2:75" ht="15.75" hidden="1" thickBot="1" x14ac:dyDescent="0.3">
      <c r="B46" s="99" t="s">
        <v>472</v>
      </c>
      <c r="C46" s="101" t="str">
        <f>IF(OR(ISNUMBER(SEARCH("1100",C9)),ISNUMBER(SEARCH("1101",C9)),ISNUMBER(SEARCH("1107",C9)),ISNUMBER(SEARCH("1108",C9))),"yes","no")</f>
        <v>no</v>
      </c>
      <c r="D46" s="101" t="str">
        <f>IF(OR(ISNUMBER(SEARCH("1100",D9)),ISNUMBER(SEARCH("1101",D9)),ISNUMBER(SEARCH("1107",D9)),ISNUMBER(SEARCH("1108",D9))),"yes","no")</f>
        <v>yes</v>
      </c>
      <c r="E46" s="101" t="str">
        <f>IF(OR(ISNUMBER(SEARCH("1100",E9)),ISNUMBER(SEARCH("1101",E9)),ISNUMBER(SEARCH("1107",E9)),ISNUMBER(SEARCH("1108",E9))),"yes","no")</f>
        <v>yes</v>
      </c>
      <c r="P46" s="36">
        <f t="shared" si="44"/>
        <v>4.1271999999999966</v>
      </c>
      <c r="Q46" s="31">
        <f t="shared" si="0"/>
        <v>7.3422732852855034E-3</v>
      </c>
      <c r="R46" s="31">
        <f t="shared" si="1"/>
        <v>3.6711366426427514E-2</v>
      </c>
      <c r="S46" s="31">
        <f t="shared" si="2"/>
        <v>4.0588086721058257E-2</v>
      </c>
      <c r="T46" s="31">
        <f t="shared" si="3"/>
        <v>1.853556890870325E-2</v>
      </c>
      <c r="U46" s="31">
        <f t="shared" si="4"/>
        <v>7.2688505524326475E-4</v>
      </c>
      <c r="V46" s="31">
        <f t="shared" si="5"/>
        <v>4.8459003682884316E-4</v>
      </c>
      <c r="W46" s="31">
        <f t="shared" si="6"/>
        <v>4.0000000000000001E-3</v>
      </c>
      <c r="X46" s="31">
        <f t="shared" si="7"/>
        <v>8.9999999999999993E-3</v>
      </c>
      <c r="Y46" s="31">
        <f t="shared" si="8"/>
        <v>1.3999999999999999E-2</v>
      </c>
      <c r="Z46" s="31">
        <f t="shared" si="9"/>
        <v>1E-3</v>
      </c>
      <c r="AA46" s="31">
        <f t="shared" si="10"/>
        <v>0</v>
      </c>
      <c r="AB46" s="31">
        <f t="shared" si="45"/>
        <v>2.6926684525017602E-2</v>
      </c>
      <c r="AC46" s="31">
        <f t="shared" si="11"/>
        <v>5.6703645355458812E-2</v>
      </c>
      <c r="AD46" s="103">
        <f t="shared" si="46"/>
        <v>6.1476190901772733E-2</v>
      </c>
      <c r="AE46" s="121">
        <f t="shared" si="63"/>
        <v>6.9543005181347208</v>
      </c>
      <c r="AF46" s="31">
        <f t="shared" si="12"/>
        <v>4.3574519427236613E-3</v>
      </c>
      <c r="AG46" s="31">
        <f t="shared" si="13"/>
        <v>2.1787259713618307E-2</v>
      </c>
      <c r="AH46" s="31">
        <f t="shared" si="14"/>
        <v>2.40879943393764E-2</v>
      </c>
      <c r="AI46" s="31">
        <f t="shared" si="15"/>
        <v>1.1000387429405883E-2</v>
      </c>
      <c r="AJ46" s="31">
        <f t="shared" si="16"/>
        <v>4.313877423296424E-4</v>
      </c>
      <c r="AK46" s="31">
        <f t="shared" si="17"/>
        <v>2.8759182821976162E-4</v>
      </c>
      <c r="AL46" s="31">
        <f t="shared" si="18"/>
        <v>4.0000000000000001E-3</v>
      </c>
      <c r="AM46" s="31">
        <f t="shared" si="19"/>
        <v>8.9999999999999993E-3</v>
      </c>
      <c r="AN46" s="31">
        <f t="shared" si="20"/>
        <v>1.3999999999999999E-2</v>
      </c>
      <c r="AO46" s="31">
        <f t="shared" si="21"/>
        <v>1E-3</v>
      </c>
      <c r="AP46" s="31">
        <f t="shared" si="22"/>
        <v>0</v>
      </c>
      <c r="AQ46" s="31">
        <f t="shared" si="47"/>
        <v>1.6321225503363158E-2</v>
      </c>
      <c r="AR46" s="31">
        <f t="shared" si="23"/>
        <v>3.4432353793692548E-2</v>
      </c>
      <c r="AS46" s="122">
        <f t="shared" si="48"/>
        <v>3.8193412196112761E-2</v>
      </c>
      <c r="AT46" s="121">
        <f t="shared" si="64"/>
        <v>6.8377202072538834</v>
      </c>
      <c r="AU46" s="31">
        <f t="shared" si="24"/>
        <v>8.774854510184291E-3</v>
      </c>
      <c r="AV46" s="31">
        <f t="shared" si="25"/>
        <v>1.2284796314258007E-2</v>
      </c>
      <c r="AW46" s="31">
        <f t="shared" si="26"/>
        <v>1.5940985693501462E-2</v>
      </c>
      <c r="AX46" s="31">
        <f t="shared" si="27"/>
        <v>9.9448351115421964E-3</v>
      </c>
      <c r="AY46" s="31">
        <f t="shared" si="28"/>
        <v>4.3874272550921444E-4</v>
      </c>
      <c r="AZ46" s="31">
        <f t="shared" si="29"/>
        <v>2.6590468212679668E-2</v>
      </c>
      <c r="BA46" s="31">
        <f t="shared" si="30"/>
        <v>7.0000000000000001E-3</v>
      </c>
      <c r="BB46" s="31">
        <f t="shared" si="31"/>
        <v>1.15E-2</v>
      </c>
      <c r="BC46" s="31">
        <f t="shared" si="32"/>
        <v>1.47E-2</v>
      </c>
      <c r="BD46" s="31">
        <f t="shared" si="49"/>
        <v>5.0000000000000001E-4</v>
      </c>
      <c r="BE46" s="31">
        <f t="shared" si="33"/>
        <v>8.7017307225994225E-3</v>
      </c>
      <c r="BF46" s="31">
        <f t="shared" si="50"/>
        <v>3.462757062431273E-2</v>
      </c>
      <c r="BG46" s="31">
        <f t="shared" si="51"/>
        <v>3.7803813352648853E-2</v>
      </c>
      <c r="BH46" s="103">
        <f t="shared" si="52"/>
        <v>4.1135091617890841E-2</v>
      </c>
      <c r="BI46" s="121">
        <f t="shared" si="65"/>
        <v>2.3688082901554401</v>
      </c>
      <c r="BJ46" s="31">
        <f t="shared" si="34"/>
        <v>2.5329192003149748E-2</v>
      </c>
      <c r="BK46" s="31">
        <f t="shared" si="35"/>
        <v>4.2215320005249579E-2</v>
      </c>
      <c r="BL46" s="31">
        <f t="shared" si="36"/>
        <v>5.2769150006561974E-2</v>
      </c>
      <c r="BM46" s="31">
        <f t="shared" si="37"/>
        <v>0</v>
      </c>
      <c r="BN46" s="31">
        <f t="shared" si="38"/>
        <v>1.2664596001574872E-3</v>
      </c>
      <c r="BO46" s="31">
        <f t="shared" si="39"/>
        <v>7.6755127282271962E-2</v>
      </c>
      <c r="BP46" s="31">
        <f t="shared" si="40"/>
        <v>1.2E-2</v>
      </c>
      <c r="BQ46" s="31">
        <f t="shared" si="41"/>
        <v>2.2499999999999999E-2</v>
      </c>
      <c r="BR46" s="31">
        <f t="shared" si="42"/>
        <v>2.8499999999999998E-2</v>
      </c>
      <c r="BS46" s="31">
        <f t="shared" si="53"/>
        <v>5.0000000000000001E-3</v>
      </c>
      <c r="BT46" s="31">
        <f t="shared" si="43"/>
        <v>0</v>
      </c>
      <c r="BU46" s="31">
        <f t="shared" si="54"/>
        <v>8.2265899668831605E-2</v>
      </c>
      <c r="BV46" s="31">
        <f t="shared" si="55"/>
        <v>9.1177106346774159E-2</v>
      </c>
      <c r="BW46" s="103">
        <f t="shared" si="56"/>
        <v>9.8226506960634424E-2</v>
      </c>
    </row>
    <row r="47" spans="2:75" ht="15.75" thickBot="1" x14ac:dyDescent="0.3">
      <c r="B47" s="99" t="s">
        <v>563</v>
      </c>
      <c r="C47" s="101">
        <f>VLOOKUP(C9,'TMCS Parametric Table'!$A$3:$AJ$608,36,FALSE)</f>
        <v>51.314999999999998</v>
      </c>
      <c r="D47" s="101">
        <f>VLOOKUP(D9,'TMCS Parametric Table'!$A$3:$AJ$608,36,FALSE)</f>
        <v>39.65</v>
      </c>
      <c r="E47" s="101">
        <f>VLOOKUP(E9,'TMCS Parametric Table'!$A$3:$AJ$608,36,FALSE)</f>
        <v>125.2</v>
      </c>
      <c r="P47" s="36">
        <f t="shared" si="44"/>
        <v>4.2209999999999965</v>
      </c>
      <c r="Q47" s="31">
        <f t="shared" si="0"/>
        <v>7.1791116567236028E-3</v>
      </c>
      <c r="R47" s="31">
        <f t="shared" si="1"/>
        <v>3.5895558283618012E-2</v>
      </c>
      <c r="S47" s="31">
        <f t="shared" si="2"/>
        <v>3.9686129238368076E-2</v>
      </c>
      <c r="T47" s="31">
        <f t="shared" si="3"/>
        <v>1.8123667377398737E-2</v>
      </c>
      <c r="U47" s="31">
        <f t="shared" si="4"/>
        <v>7.1073205401563663E-4</v>
      </c>
      <c r="V47" s="31">
        <f t="shared" si="5"/>
        <v>4.7382136934375776E-4</v>
      </c>
      <c r="W47" s="31">
        <f t="shared" si="6"/>
        <v>4.0000000000000001E-3</v>
      </c>
      <c r="X47" s="31">
        <f t="shared" si="7"/>
        <v>8.9999999999999993E-3</v>
      </c>
      <c r="Y47" s="31">
        <f t="shared" si="8"/>
        <v>1.3999999999999999E-2</v>
      </c>
      <c r="Z47" s="31">
        <f t="shared" si="9"/>
        <v>1E-3</v>
      </c>
      <c r="AA47" s="31">
        <f t="shared" si="10"/>
        <v>0</v>
      </c>
      <c r="AB47" s="31">
        <f t="shared" si="45"/>
        <v>2.6342499232660601E-2</v>
      </c>
      <c r="AC47" s="31">
        <f t="shared" si="11"/>
        <v>5.5476055899633669E-2</v>
      </c>
      <c r="AD47" s="103">
        <f t="shared" si="46"/>
        <v>6.018203039513436E-2</v>
      </c>
      <c r="AE47" s="121">
        <f t="shared" si="63"/>
        <v>7.1920725388601099</v>
      </c>
      <c r="AF47" s="31">
        <f t="shared" si="12"/>
        <v>4.2133933076032503E-3</v>
      </c>
      <c r="AG47" s="31">
        <f t="shared" si="13"/>
        <v>2.1066966538016249E-2</v>
      </c>
      <c r="AH47" s="31">
        <f t="shared" si="14"/>
        <v>2.3291638204430764E-2</v>
      </c>
      <c r="AI47" s="31">
        <f t="shared" si="15"/>
        <v>1.0636711405044404E-2</v>
      </c>
      <c r="AJ47" s="31">
        <f t="shared" si="16"/>
        <v>4.1712593745272169E-4</v>
      </c>
      <c r="AK47" s="31">
        <f t="shared" si="17"/>
        <v>2.7808395830181452E-4</v>
      </c>
      <c r="AL47" s="31">
        <f t="shared" si="18"/>
        <v>4.0000000000000001E-3</v>
      </c>
      <c r="AM47" s="31">
        <f t="shared" si="19"/>
        <v>8.9999999999999993E-3</v>
      </c>
      <c r="AN47" s="31">
        <f t="shared" si="20"/>
        <v>1.3999999999999999E-2</v>
      </c>
      <c r="AO47" s="31">
        <f t="shared" si="21"/>
        <v>1E-3</v>
      </c>
      <c r="AP47" s="31">
        <f t="shared" si="22"/>
        <v>0</v>
      </c>
      <c r="AQ47" s="31">
        <f t="shared" si="47"/>
        <v>1.5816626138694344E-2</v>
      </c>
      <c r="AR47" s="31">
        <f t="shared" si="23"/>
        <v>3.3373992458473827E-2</v>
      </c>
      <c r="AS47" s="122">
        <f t="shared" si="48"/>
        <v>3.7103760203414514E-2</v>
      </c>
      <c r="AT47" s="121">
        <f t="shared" si="64"/>
        <v>7.0708290155440388</v>
      </c>
      <c r="AU47" s="31">
        <f t="shared" si="24"/>
        <v>8.4855679395018611E-3</v>
      </c>
      <c r="AV47" s="31">
        <f t="shared" si="25"/>
        <v>1.1879795115302606E-2</v>
      </c>
      <c r="AW47" s="31">
        <f t="shared" si="26"/>
        <v>1.5415448423428381E-2</v>
      </c>
      <c r="AX47" s="31">
        <f t="shared" si="27"/>
        <v>9.6169769981021089E-3</v>
      </c>
      <c r="AY47" s="31">
        <f t="shared" si="28"/>
        <v>4.2427839697509298E-4</v>
      </c>
      <c r="AZ47" s="31">
        <f t="shared" si="29"/>
        <v>2.571384224091473E-2</v>
      </c>
      <c r="BA47" s="31">
        <f t="shared" si="30"/>
        <v>7.0000000000000001E-3</v>
      </c>
      <c r="BB47" s="31">
        <f t="shared" si="31"/>
        <v>1.15E-2</v>
      </c>
      <c r="BC47" s="31">
        <f t="shared" si="32"/>
        <v>1.47E-2</v>
      </c>
      <c r="BD47" s="31">
        <f t="shared" si="49"/>
        <v>5.0000000000000001E-4</v>
      </c>
      <c r="BE47" s="31">
        <f t="shared" si="33"/>
        <v>8.4148548733393464E-3</v>
      </c>
      <c r="BF47" s="31">
        <f t="shared" si="50"/>
        <v>3.3533634580831181E-2</v>
      </c>
      <c r="BG47" s="31">
        <f t="shared" si="51"/>
        <v>3.6674840433308452E-2</v>
      </c>
      <c r="BH47" s="103">
        <f t="shared" si="52"/>
        <v>3.9954915024726687E-2</v>
      </c>
      <c r="BI47" s="121">
        <f t="shared" si="65"/>
        <v>2.4231606217616579</v>
      </c>
      <c r="BJ47" s="31">
        <f t="shared" si="34"/>
        <v>2.4761049457951122E-2</v>
      </c>
      <c r="BK47" s="31">
        <f t="shared" si="35"/>
        <v>4.1268415763251867E-2</v>
      </c>
      <c r="BL47" s="31">
        <f t="shared" si="36"/>
        <v>5.1585519704064831E-2</v>
      </c>
      <c r="BM47" s="31">
        <f t="shared" si="37"/>
        <v>0</v>
      </c>
      <c r="BN47" s="31">
        <f t="shared" si="38"/>
        <v>1.2380524728975559E-3</v>
      </c>
      <c r="BO47" s="31">
        <f t="shared" si="39"/>
        <v>7.5033483205912493E-2</v>
      </c>
      <c r="BP47" s="31">
        <f t="shared" si="40"/>
        <v>1.2E-2</v>
      </c>
      <c r="BQ47" s="31">
        <f t="shared" si="41"/>
        <v>2.2499999999999999E-2</v>
      </c>
      <c r="BR47" s="31">
        <f t="shared" si="42"/>
        <v>2.8499999999999998E-2</v>
      </c>
      <c r="BS47" s="31">
        <f t="shared" si="53"/>
        <v>5.0000000000000001E-3</v>
      </c>
      <c r="BT47" s="31">
        <f t="shared" si="43"/>
        <v>0</v>
      </c>
      <c r="BU47" s="31">
        <f t="shared" si="54"/>
        <v>8.0467241180635807E-2</v>
      </c>
      <c r="BV47" s="31">
        <f t="shared" si="55"/>
        <v>8.9264065804346676E-2</v>
      </c>
      <c r="BW47" s="103">
        <f t="shared" si="56"/>
        <v>9.621644027683994E-2</v>
      </c>
    </row>
    <row r="48" spans="2:75" x14ac:dyDescent="0.25">
      <c r="B48" s="37" t="str">
        <f>_xlfn.CONCAT("System Level Error at ",I9,"A over lifetime")</f>
        <v>System Level Error at 5A over lifetime</v>
      </c>
      <c r="C48" s="67"/>
      <c r="D48" s="67"/>
      <c r="E48" s="67"/>
      <c r="P48" s="36">
        <f t="shared" si="44"/>
        <v>4.3147999999999964</v>
      </c>
      <c r="Q48" s="31">
        <f t="shared" si="0"/>
        <v>7.0230440120122202E-3</v>
      </c>
      <c r="R48" s="31">
        <f t="shared" si="1"/>
        <v>3.5115220060061104E-2</v>
      </c>
      <c r="S48" s="31">
        <f t="shared" si="2"/>
        <v>3.882338729840356E-2</v>
      </c>
      <c r="T48" s="31">
        <f t="shared" si="3"/>
        <v>1.772967460832485E-2</v>
      </c>
      <c r="U48" s="31">
        <f t="shared" si="4"/>
        <v>6.952813571892097E-4</v>
      </c>
      <c r="V48" s="31">
        <f t="shared" si="5"/>
        <v>4.6352090479280652E-4</v>
      </c>
      <c r="W48" s="31">
        <f t="shared" si="6"/>
        <v>4.0000000000000001E-3</v>
      </c>
      <c r="X48" s="31">
        <f t="shared" si="7"/>
        <v>8.9999999999999993E-3</v>
      </c>
      <c r="Y48" s="31">
        <f t="shared" si="8"/>
        <v>1.3999999999999999E-2</v>
      </c>
      <c r="Z48" s="31">
        <f t="shared" si="9"/>
        <v>1E-3</v>
      </c>
      <c r="AA48" s="31">
        <f t="shared" si="10"/>
        <v>0</v>
      </c>
      <c r="AB48" s="31">
        <f t="shared" si="45"/>
        <v>2.5784017423306195E-2</v>
      </c>
      <c r="AC48" s="31">
        <f t="shared" si="11"/>
        <v>5.4302534936029948E-2</v>
      </c>
      <c r="AD48" s="103">
        <f t="shared" si="46"/>
        <v>5.8945633070589053E-2</v>
      </c>
      <c r="AE48" s="121">
        <f t="shared" si="63"/>
        <v>7.4298445595854989</v>
      </c>
      <c r="AF48" s="31">
        <f t="shared" si="12"/>
        <v>4.078555084161932E-3</v>
      </c>
      <c r="AG48" s="31">
        <f t="shared" si="13"/>
        <v>2.0392775420809656E-2</v>
      </c>
      <c r="AH48" s="31">
        <f t="shared" si="14"/>
        <v>2.2546252505247156E-2</v>
      </c>
      <c r="AI48" s="31">
        <f t="shared" si="15"/>
        <v>1.0296312309966795E-2</v>
      </c>
      <c r="AJ48" s="31">
        <f t="shared" si="16"/>
        <v>4.0377695333203116E-4</v>
      </c>
      <c r="AK48" s="31">
        <f t="shared" si="17"/>
        <v>2.6918463555468744E-4</v>
      </c>
      <c r="AL48" s="31">
        <f t="shared" si="18"/>
        <v>4.0000000000000001E-3</v>
      </c>
      <c r="AM48" s="31">
        <f t="shared" si="19"/>
        <v>8.9999999999999993E-3</v>
      </c>
      <c r="AN48" s="31">
        <f t="shared" si="20"/>
        <v>1.3999999999999999E-2</v>
      </c>
      <c r="AO48" s="31">
        <f t="shared" si="21"/>
        <v>1E-3</v>
      </c>
      <c r="AP48" s="31">
        <f t="shared" si="22"/>
        <v>0</v>
      </c>
      <c r="AQ48" s="31">
        <f t="shared" si="47"/>
        <v>1.5345383316058043E-2</v>
      </c>
      <c r="AR48" s="31">
        <f t="shared" si="23"/>
        <v>3.2385779203723028E-2</v>
      </c>
      <c r="AS48" s="122">
        <f t="shared" si="48"/>
        <v>3.6088664444101887E-2</v>
      </c>
      <c r="AT48" s="121">
        <f t="shared" si="64"/>
        <v>7.3039378238341941</v>
      </c>
      <c r="AU48" s="31">
        <f t="shared" si="24"/>
        <v>8.214746818381741E-3</v>
      </c>
      <c r="AV48" s="31">
        <f t="shared" si="25"/>
        <v>1.1500645545734437E-2</v>
      </c>
      <c r="AW48" s="31">
        <f t="shared" si="26"/>
        <v>1.4923456720060162E-2</v>
      </c>
      <c r="AX48" s="31">
        <f t="shared" si="27"/>
        <v>9.3100463941659731E-3</v>
      </c>
      <c r="AY48" s="31">
        <f t="shared" si="28"/>
        <v>4.1073734091908695E-4</v>
      </c>
      <c r="AZ48" s="31">
        <f t="shared" si="29"/>
        <v>2.4893172176914367E-2</v>
      </c>
      <c r="BA48" s="31">
        <f t="shared" si="30"/>
        <v>7.0000000000000001E-3</v>
      </c>
      <c r="BB48" s="31">
        <f t="shared" si="31"/>
        <v>1.15E-2</v>
      </c>
      <c r="BC48" s="31">
        <f t="shared" si="32"/>
        <v>1.47E-2</v>
      </c>
      <c r="BD48" s="31">
        <f t="shared" si="49"/>
        <v>5.0000000000000001E-4</v>
      </c>
      <c r="BE48" s="31">
        <f t="shared" si="33"/>
        <v>8.1462905948952273E-3</v>
      </c>
      <c r="BF48" s="31">
        <f t="shared" si="50"/>
        <v>3.2511003179236456E-2</v>
      </c>
      <c r="BG48" s="31">
        <f t="shared" si="51"/>
        <v>3.5621357809701826E-2</v>
      </c>
      <c r="BH48" s="103">
        <f t="shared" si="52"/>
        <v>3.885499529142937E-2</v>
      </c>
      <c r="BI48" s="121">
        <f t="shared" si="65"/>
        <v>2.4775129533678757</v>
      </c>
      <c r="BJ48" s="31">
        <f t="shared" si="34"/>
        <v>2.4217835034298144E-2</v>
      </c>
      <c r="BK48" s="31">
        <f t="shared" si="35"/>
        <v>4.0363058390496906E-2</v>
      </c>
      <c r="BL48" s="31">
        <f t="shared" si="36"/>
        <v>5.0453822988121136E-2</v>
      </c>
      <c r="BM48" s="31">
        <f t="shared" si="37"/>
        <v>0</v>
      </c>
      <c r="BN48" s="31">
        <f t="shared" si="38"/>
        <v>1.2108917517149069E-3</v>
      </c>
      <c r="BO48" s="31">
        <f t="shared" si="39"/>
        <v>7.3387378891812544E-2</v>
      </c>
      <c r="BP48" s="31">
        <f t="shared" si="40"/>
        <v>1.2E-2</v>
      </c>
      <c r="BQ48" s="31">
        <f t="shared" si="41"/>
        <v>2.2499999999999999E-2</v>
      </c>
      <c r="BR48" s="31">
        <f t="shared" si="42"/>
        <v>2.8499999999999998E-2</v>
      </c>
      <c r="BS48" s="31">
        <f t="shared" si="53"/>
        <v>5.0000000000000001E-3</v>
      </c>
      <c r="BT48" s="31">
        <f t="shared" si="43"/>
        <v>0</v>
      </c>
      <c r="BU48" s="31">
        <f t="shared" si="54"/>
        <v>7.8748508091062597E-2</v>
      </c>
      <c r="BV48" s="31">
        <f t="shared" si="55"/>
        <v>8.7437696167257092E-2</v>
      </c>
      <c r="BW48" s="103">
        <f t="shared" si="56"/>
        <v>9.4298463029675539E-2</v>
      </c>
    </row>
    <row r="49" spans="2:75" hidden="1" x14ac:dyDescent="0.25">
      <c r="B49" s="109" t="s">
        <v>0</v>
      </c>
      <c r="C49" s="110">
        <f>IF($I$13="no",IF($I$15="no",(Voe_25C_mV+Voe_drift_uV_C*10^(-3)*(Max_Temp_Delta))/(Sensitivity_mV_A*IIN__A)+Lifetime_Offset_Error__mA*10^(-3)/IIN__A,(Voe_drift_uV_C*10^(-3)*Max_Temp_Delta)/(Sensitivity_mV_A*IIN__A)+Lifetime_Offset_Error__mA*10^(-3)/IIN__A),Lifetime_Offset_Error__mA*10^(-3)/IIN__A)</f>
        <v>3.3503030303030305E-2</v>
      </c>
      <c r="D49" s="110">
        <f>IF($I$13="no",IF($I$15="no",(Voe_25C_mV_2+Voe_drift_2*10^(-3)*(Max_Temp_Delta))/(Sensitivity_mV_A_2*IIN__A)+Lifetime_offset_error_2*10^(-3)/IIN__A,(Voe_drift_2*10^(-3)*Max_Temp_Delta)/(Sensitivity_mV_A_2*IIN__A)+Lifetime_offset_error_2*10^(-3)/IIN__A),Lifetime_offset_error_2*10^(-3)/IIN__A)</f>
        <v>2.1800000000000003E-2</v>
      </c>
      <c r="E49" s="104">
        <f>IF($I$13="no",IF($I$15="no",(Voe_25C_mV_3+Voe_drift_3*10^(-3)*(Max_Temp_Delta))/(Sensitivity_mV_A_3*IIN__A)+Lifetime_offset_error_3*10^(-3)/IIN__A,(Voe_drift_3*10^(-3)*Max_Temp_Delta)/(Sensitivity_mV_A_3*IIN__A)+Lifetime_offset_error_3*10^(-3)/IIN__A),Lifetime_offset_error_3*10^(-3)/IIN__A)</f>
        <v>2.5000000000000001E-2</v>
      </c>
      <c r="P49" s="36">
        <f t="shared" si="44"/>
        <v>4.4085999999999963</v>
      </c>
      <c r="Q49" s="31">
        <f t="shared" si="0"/>
        <v>6.8736175436715343E-3</v>
      </c>
      <c r="R49" s="31">
        <f t="shared" si="1"/>
        <v>3.4368087718357671E-2</v>
      </c>
      <c r="S49" s="31">
        <f t="shared" si="2"/>
        <v>3.799735778141624E-2</v>
      </c>
      <c r="T49" s="31">
        <f t="shared" si="3"/>
        <v>1.7352447488998789E-2</v>
      </c>
      <c r="U49" s="31">
        <f t="shared" si="4"/>
        <v>6.8048813682348183E-4</v>
      </c>
      <c r="V49" s="31">
        <f t="shared" si="5"/>
        <v>4.5365875788232131E-4</v>
      </c>
      <c r="W49" s="31">
        <f t="shared" si="6"/>
        <v>4.0000000000000001E-3</v>
      </c>
      <c r="X49" s="31">
        <f t="shared" si="7"/>
        <v>8.9999999999999993E-3</v>
      </c>
      <c r="Y49" s="31">
        <f t="shared" si="8"/>
        <v>1.3999999999999999E-2</v>
      </c>
      <c r="Z49" s="31">
        <f t="shared" si="9"/>
        <v>1E-3</v>
      </c>
      <c r="AA49" s="31">
        <f t="shared" si="10"/>
        <v>0</v>
      </c>
      <c r="AB49" s="31">
        <f t="shared" si="45"/>
        <v>2.5249597958253218E-2</v>
      </c>
      <c r="AC49" s="31">
        <f t="shared" si="11"/>
        <v>5.3179630064394912E-2</v>
      </c>
      <c r="AD49" s="103">
        <f t="shared" si="46"/>
        <v>5.7763306567143805E-2</v>
      </c>
      <c r="AE49" s="121">
        <f t="shared" si="63"/>
        <v>7.667616580310888</v>
      </c>
      <c r="AF49" s="31">
        <f t="shared" si="12"/>
        <v>3.952079500276949E-3</v>
      </c>
      <c r="AG49" s="31">
        <f t="shared" si="13"/>
        <v>1.9760397501384745E-2</v>
      </c>
      <c r="AH49" s="31">
        <f t="shared" si="14"/>
        <v>2.1847095477530974E-2</v>
      </c>
      <c r="AI49" s="31">
        <f t="shared" si="15"/>
        <v>9.9770246984491572E-3</v>
      </c>
      <c r="AJ49" s="31">
        <f t="shared" si="16"/>
        <v>3.9125587052741791E-4</v>
      </c>
      <c r="AK49" s="31">
        <f t="shared" si="17"/>
        <v>2.6083724701827859E-4</v>
      </c>
      <c r="AL49" s="31">
        <f t="shared" si="18"/>
        <v>4.0000000000000001E-3</v>
      </c>
      <c r="AM49" s="31">
        <f t="shared" si="19"/>
        <v>8.9999999999999993E-3</v>
      </c>
      <c r="AN49" s="31">
        <f t="shared" si="20"/>
        <v>1.3999999999999999E-2</v>
      </c>
      <c r="AO49" s="31">
        <f t="shared" si="21"/>
        <v>1E-3</v>
      </c>
      <c r="AP49" s="31">
        <f t="shared" si="22"/>
        <v>0</v>
      </c>
      <c r="AQ49" s="31">
        <f t="shared" si="47"/>
        <v>1.4904386890526656E-2</v>
      </c>
      <c r="AR49" s="31">
        <f t="shared" si="23"/>
        <v>3.1461170962583433E-2</v>
      </c>
      <c r="AS49" s="122">
        <f t="shared" si="48"/>
        <v>3.5141122490428854E-2</v>
      </c>
      <c r="AT49" s="121">
        <f t="shared" si="64"/>
        <v>7.5370466321243494</v>
      </c>
      <c r="AU49" s="31">
        <f t="shared" si="24"/>
        <v>7.9606778262812389E-3</v>
      </c>
      <c r="AV49" s="31">
        <f t="shared" si="25"/>
        <v>1.1144948956793735E-2</v>
      </c>
      <c r="AW49" s="31">
        <f t="shared" si="26"/>
        <v>1.4461898051077584E-2</v>
      </c>
      <c r="AX49" s="31">
        <f t="shared" si="27"/>
        <v>9.0221015364520714E-3</v>
      </c>
      <c r="AY49" s="31">
        <f t="shared" si="28"/>
        <v>3.9803389131406189E-4</v>
      </c>
      <c r="AZ49" s="31">
        <f t="shared" si="29"/>
        <v>2.412326614024618E-2</v>
      </c>
      <c r="BA49" s="31">
        <f t="shared" si="30"/>
        <v>7.0000000000000001E-3</v>
      </c>
      <c r="BB49" s="31">
        <f t="shared" si="31"/>
        <v>1.15E-2</v>
      </c>
      <c r="BC49" s="31">
        <f t="shared" si="32"/>
        <v>1.47E-2</v>
      </c>
      <c r="BD49" s="31">
        <f t="shared" si="49"/>
        <v>5.0000000000000001E-4</v>
      </c>
      <c r="BE49" s="31">
        <f t="shared" si="33"/>
        <v>7.8943388443955629E-3</v>
      </c>
      <c r="BF49" s="31">
        <f t="shared" si="50"/>
        <v>3.1553054122150349E-2</v>
      </c>
      <c r="BG49" s="31">
        <f t="shared" si="51"/>
        <v>3.4636328483361921E-2</v>
      </c>
      <c r="BH49" s="103">
        <f t="shared" si="52"/>
        <v>3.7827821482975893E-2</v>
      </c>
      <c r="BI49" s="121">
        <f t="shared" si="65"/>
        <v>2.5318652849740935</v>
      </c>
      <c r="BJ49" s="31">
        <f t="shared" si="34"/>
        <v>2.3697943313209863E-2</v>
      </c>
      <c r="BK49" s="31">
        <f t="shared" si="35"/>
        <v>3.9496572188683104E-2</v>
      </c>
      <c r="BL49" s="31">
        <f t="shared" si="36"/>
        <v>4.9370715235853881E-2</v>
      </c>
      <c r="BM49" s="31">
        <f t="shared" si="37"/>
        <v>0</v>
      </c>
      <c r="BN49" s="31">
        <f t="shared" si="38"/>
        <v>1.184897165660493E-3</v>
      </c>
      <c r="BO49" s="31">
        <f t="shared" si="39"/>
        <v>7.1811949433969277E-2</v>
      </c>
      <c r="BP49" s="31">
        <f t="shared" si="40"/>
        <v>1.2E-2</v>
      </c>
      <c r="BQ49" s="31">
        <f t="shared" si="41"/>
        <v>2.2499999999999999E-2</v>
      </c>
      <c r="BR49" s="31">
        <f t="shared" si="42"/>
        <v>2.8499999999999998E-2</v>
      </c>
      <c r="BS49" s="31">
        <f t="shared" si="53"/>
        <v>5.0000000000000001E-3</v>
      </c>
      <c r="BT49" s="31">
        <f t="shared" si="43"/>
        <v>0</v>
      </c>
      <c r="BU49" s="31">
        <f t="shared" si="54"/>
        <v>7.7104551304082364E-2</v>
      </c>
      <c r="BV49" s="31">
        <f t="shared" si="55"/>
        <v>8.56924035742688E-2</v>
      </c>
      <c r="BW49" s="103">
        <f t="shared" si="56"/>
        <v>9.2466621149467312E-2</v>
      </c>
    </row>
    <row r="50" spans="2:75" x14ac:dyDescent="0.25">
      <c r="B50" s="99" t="s">
        <v>522</v>
      </c>
      <c r="C50" s="100">
        <f>IF($I$13="no",IF($I$15="no",(Voe_25C_mV+Voe_drift_uV_C*10^(-3)*(Max_Temp_Delta))/(Sensitivity_mV_A*IIN__A),(Voe_drift_uV_C*10^(-3)*Max_Temp_Delta)/(Sensitivity_mV_A*IIN__A)),0)</f>
        <v>3.0303030303030304E-2</v>
      </c>
      <c r="D50" s="100">
        <f>IF($I$13="no",IF($I$15="no",(Voe_25C_mV_2+Voe_drift_2*10^(-3)*(Max_Temp_Delta))/(Sensitivity_mV_A_2*IIN__A),(Voe_drift_2*10^(-3)*Max_Temp_Delta)/(Sensitivity_mV_A_2*IIN__A)),0)</f>
        <v>1.6800000000000002E-2</v>
      </c>
      <c r="E50" s="105">
        <f>IF($I$13="no",IF($I$15="no",(Voe_25C_mV_3+Voe_drift_3*10^(-3)*(Max_Temp_Delta))/(Sensitivity_mV_A_3*IIN__A),(Voe_drift_3*10^(-3)*Max_Temp_Delta)/(Sensitivity_mV_A_3*IIN__A)),0)</f>
        <v>0.02</v>
      </c>
      <c r="P50" s="36">
        <f t="shared" si="44"/>
        <v>4.5023999999999962</v>
      </c>
      <c r="Q50" s="31">
        <f t="shared" si="0"/>
        <v>6.7304171781783781E-3</v>
      </c>
      <c r="R50" s="31">
        <f t="shared" si="1"/>
        <v>3.3652085890891893E-2</v>
      </c>
      <c r="S50" s="31">
        <f t="shared" si="2"/>
        <v>3.7205746160970075E-2</v>
      </c>
      <c r="T50" s="31">
        <f t="shared" si="3"/>
        <v>1.6990938166311316E-2</v>
      </c>
      <c r="U50" s="31">
        <f t="shared" si="4"/>
        <v>6.6631130063965938E-4</v>
      </c>
      <c r="V50" s="31">
        <f t="shared" si="5"/>
        <v>4.4420753375977294E-4</v>
      </c>
      <c r="W50" s="31">
        <f t="shared" si="6"/>
        <v>4.0000000000000001E-3</v>
      </c>
      <c r="X50" s="31">
        <f t="shared" si="7"/>
        <v>8.9999999999999993E-3</v>
      </c>
      <c r="Y50" s="31">
        <f t="shared" si="8"/>
        <v>1.3999999999999999E-2</v>
      </c>
      <c r="Z50" s="31">
        <f t="shared" si="9"/>
        <v>1E-3</v>
      </c>
      <c r="AA50" s="31">
        <f t="shared" si="10"/>
        <v>0</v>
      </c>
      <c r="AB50" s="31">
        <f t="shared" si="45"/>
        <v>2.4737736451159058E-2</v>
      </c>
      <c r="AC50" s="31">
        <f t="shared" si="11"/>
        <v>5.2104176561928645E-2</v>
      </c>
      <c r="AD50" s="103">
        <f t="shared" si="46"/>
        <v>5.6631666138321712E-2</v>
      </c>
      <c r="AE50" s="121">
        <f t="shared" si="63"/>
        <v>7.9053886010362771</v>
      </c>
      <c r="AF50" s="31">
        <f t="shared" si="12"/>
        <v>3.8332119813892554E-3</v>
      </c>
      <c r="AG50" s="31">
        <f t="shared" si="13"/>
        <v>1.9166059906946278E-2</v>
      </c>
      <c r="AH50" s="31">
        <f t="shared" si="14"/>
        <v>2.1189995833119805E-2</v>
      </c>
      <c r="AI50" s="31">
        <f t="shared" si="15"/>
        <v>9.6769436470171763E-3</v>
      </c>
      <c r="AJ50" s="31">
        <f t="shared" si="16"/>
        <v>3.7948798615753624E-4</v>
      </c>
      <c r="AK50" s="31">
        <f t="shared" si="17"/>
        <v>2.5299199077169086E-4</v>
      </c>
      <c r="AL50" s="31">
        <f t="shared" si="18"/>
        <v>4.0000000000000001E-3</v>
      </c>
      <c r="AM50" s="31">
        <f t="shared" si="19"/>
        <v>8.9999999999999993E-3</v>
      </c>
      <c r="AN50" s="31">
        <f t="shared" si="20"/>
        <v>1.3999999999999999E-2</v>
      </c>
      <c r="AO50" s="31">
        <f t="shared" si="21"/>
        <v>1E-3</v>
      </c>
      <c r="AP50" s="31">
        <f t="shared" si="22"/>
        <v>0</v>
      </c>
      <c r="AQ50" s="31">
        <f t="shared" si="47"/>
        <v>1.4490900754852759E-2</v>
      </c>
      <c r="AR50" s="31">
        <f t="shared" si="23"/>
        <v>3.0594411528248707E-2</v>
      </c>
      <c r="AS50" s="122">
        <f t="shared" si="48"/>
        <v>3.4254973862985198E-2</v>
      </c>
      <c r="AT50" s="121">
        <f t="shared" si="64"/>
        <v>7.7701554404145048</v>
      </c>
      <c r="AU50" s="31">
        <f t="shared" si="24"/>
        <v>7.7218532447787501E-3</v>
      </c>
      <c r="AV50" s="31">
        <f t="shared" si="25"/>
        <v>1.0810594542690252E-2</v>
      </c>
      <c r="AW50" s="31">
        <f t="shared" si="26"/>
        <v>1.4028033394681397E-2</v>
      </c>
      <c r="AX50" s="31">
        <f t="shared" si="27"/>
        <v>8.7514336774159179E-3</v>
      </c>
      <c r="AY50" s="31">
        <f t="shared" si="28"/>
        <v>3.8609266223893745E-4</v>
      </c>
      <c r="AZ50" s="31">
        <f t="shared" si="29"/>
        <v>2.3399555287208332E-2</v>
      </c>
      <c r="BA50" s="31">
        <f t="shared" si="30"/>
        <v>7.0000000000000001E-3</v>
      </c>
      <c r="BB50" s="31">
        <f t="shared" si="31"/>
        <v>1.15E-2</v>
      </c>
      <c r="BC50" s="31">
        <f t="shared" si="32"/>
        <v>1.47E-2</v>
      </c>
      <c r="BD50" s="31">
        <f t="shared" si="49"/>
        <v>5.0000000000000001E-4</v>
      </c>
      <c r="BE50" s="31">
        <f t="shared" si="33"/>
        <v>7.6575044677389282E-3</v>
      </c>
      <c r="BF50" s="31">
        <f t="shared" si="50"/>
        <v>3.0653959650990895E-2</v>
      </c>
      <c r="BG50" s="31">
        <f t="shared" si="51"/>
        <v>3.3713559424202219E-2</v>
      </c>
      <c r="BH50" s="103">
        <f t="shared" si="52"/>
        <v>3.6866783425160136E-2</v>
      </c>
      <c r="BI50" s="121">
        <f t="shared" si="65"/>
        <v>2.5862176165803112</v>
      </c>
      <c r="BJ50" s="31">
        <f t="shared" si="34"/>
        <v>2.3199903834595501E-2</v>
      </c>
      <c r="BK50" s="31">
        <f t="shared" si="35"/>
        <v>3.8666506390992506E-2</v>
      </c>
      <c r="BL50" s="31">
        <f t="shared" si="36"/>
        <v>4.8333132988740632E-2</v>
      </c>
      <c r="BM50" s="31">
        <f t="shared" si="37"/>
        <v>0</v>
      </c>
      <c r="BN50" s="31">
        <f t="shared" si="38"/>
        <v>1.1599951917297749E-3</v>
      </c>
      <c r="BO50" s="31">
        <f t="shared" si="39"/>
        <v>7.0302738892713643E-2</v>
      </c>
      <c r="BP50" s="31">
        <f t="shared" si="40"/>
        <v>1.2E-2</v>
      </c>
      <c r="BQ50" s="31">
        <f t="shared" si="41"/>
        <v>2.2499999999999999E-2</v>
      </c>
      <c r="BR50" s="31">
        <f t="shared" si="42"/>
        <v>2.8499999999999998E-2</v>
      </c>
      <c r="BS50" s="31">
        <f t="shared" si="53"/>
        <v>5.0000000000000001E-3</v>
      </c>
      <c r="BT50" s="31">
        <f t="shared" si="43"/>
        <v>0</v>
      </c>
      <c r="BU50" s="31">
        <f t="shared" si="54"/>
        <v>7.5530654547606269E-2</v>
      </c>
      <c r="BV50" s="31">
        <f t="shared" si="55"/>
        <v>8.4023064239145975E-2</v>
      </c>
      <c r="BW50" s="103">
        <f t="shared" si="56"/>
        <v>9.0715460826176403E-2</v>
      </c>
    </row>
    <row r="51" spans="2:75" x14ac:dyDescent="0.25">
      <c r="B51" s="52" t="s">
        <v>1</v>
      </c>
      <c r="C51" s="68">
        <f>IF(OR(I13="yes",I15="yes"),0,((PSRR__mA_V/1000*ABS(Vs_1-Dataheet_Vs))/IIN__A))</f>
        <v>1.5299999999999999E-2</v>
      </c>
      <c r="D51" s="68">
        <f>IF(OR($I$13="yes",$I$15="yes"),0,((PSRR_2/1000*ABS(Vs_2-Datasheet_Vs_2))/IIN__A))</f>
        <v>1.3600000000000001E-2</v>
      </c>
      <c r="E51" s="106">
        <f>IF(OR($I$13="yes",$I$15="yes"),0,((PSRR_3/1000*ABS(Vs_3-Datasheet_Vs_3))/IIN__A))</f>
        <v>0</v>
      </c>
      <c r="P51" s="36">
        <f t="shared" si="44"/>
        <v>4.5961999999999961</v>
      </c>
      <c r="Q51" s="31">
        <f t="shared" si="0"/>
        <v>6.5930617255624919E-3</v>
      </c>
      <c r="R51" s="31">
        <f t="shared" si="1"/>
        <v>3.296530862781246E-2</v>
      </c>
      <c r="S51" s="31">
        <f t="shared" si="2"/>
        <v>3.6446445218909454E-2</v>
      </c>
      <c r="T51" s="31">
        <f t="shared" si="3"/>
        <v>1.6644184326182511E-2</v>
      </c>
      <c r="U51" s="31">
        <f t="shared" si="4"/>
        <v>6.5271311083068672E-4</v>
      </c>
      <c r="V51" s="31">
        <f t="shared" si="5"/>
        <v>4.3514207388712452E-4</v>
      </c>
      <c r="W51" s="31">
        <f t="shared" si="6"/>
        <v>4.0000000000000001E-3</v>
      </c>
      <c r="X51" s="31">
        <f t="shared" si="7"/>
        <v>8.9999999999999993E-3</v>
      </c>
      <c r="Y51" s="31">
        <f t="shared" si="8"/>
        <v>1.3999999999999999E-2</v>
      </c>
      <c r="Z51" s="31">
        <f t="shared" si="9"/>
        <v>1E-3</v>
      </c>
      <c r="AA51" s="31">
        <f t="shared" si="10"/>
        <v>0</v>
      </c>
      <c r="AB51" s="31">
        <f t="shared" si="45"/>
        <v>2.4247051313798985E-2</v>
      </c>
      <c r="AC51" s="31">
        <f t="shared" si="11"/>
        <v>5.1073268028661176E-2</v>
      </c>
      <c r="AD51" s="103">
        <f t="shared" si="46"/>
        <v>5.5547603264734846E-2</v>
      </c>
      <c r="AE51" s="121">
        <f t="shared" si="63"/>
        <v>8.1431606217616661</v>
      </c>
      <c r="AF51" s="31">
        <f t="shared" si="12"/>
        <v>3.7212860841831998E-3</v>
      </c>
      <c r="AG51" s="31">
        <f t="shared" si="13"/>
        <v>1.8606430420915997E-2</v>
      </c>
      <c r="AH51" s="31">
        <f t="shared" si="14"/>
        <v>2.0571269473364726E-2</v>
      </c>
      <c r="AI51" s="31">
        <f t="shared" si="15"/>
        <v>9.3943867195204877E-3</v>
      </c>
      <c r="AJ51" s="31">
        <f t="shared" si="16"/>
        <v>3.6840732233413677E-4</v>
      </c>
      <c r="AK51" s="31">
        <f t="shared" si="17"/>
        <v>2.4560488155609122E-4</v>
      </c>
      <c r="AL51" s="31">
        <f t="shared" si="18"/>
        <v>4.0000000000000001E-3</v>
      </c>
      <c r="AM51" s="31">
        <f t="shared" si="19"/>
        <v>8.9999999999999993E-3</v>
      </c>
      <c r="AN51" s="31">
        <f t="shared" si="20"/>
        <v>1.3999999999999999E-2</v>
      </c>
      <c r="AO51" s="31">
        <f t="shared" si="21"/>
        <v>1E-3</v>
      </c>
      <c r="AP51" s="31">
        <f t="shared" si="22"/>
        <v>0</v>
      </c>
      <c r="AQ51" s="31">
        <f t="shared" si="47"/>
        <v>1.4102508238013988E-2</v>
      </c>
      <c r="AR51" s="31">
        <f t="shared" si="23"/>
        <v>2.9780416692465995E-2</v>
      </c>
      <c r="AS51" s="122">
        <f t="shared" si="48"/>
        <v>3.3424777203493905E-2</v>
      </c>
      <c r="AT51" s="121">
        <f t="shared" si="64"/>
        <v>8.0032642487046601</v>
      </c>
      <c r="AU51" s="31">
        <f t="shared" si="24"/>
        <v>7.4969410150003595E-3</v>
      </c>
      <c r="AV51" s="31">
        <f t="shared" si="25"/>
        <v>1.0495717421000503E-2</v>
      </c>
      <c r="AW51" s="31">
        <f t="shared" si="26"/>
        <v>1.361944284391732E-2</v>
      </c>
      <c r="AX51" s="31">
        <f t="shared" si="27"/>
        <v>8.4965331503337408E-3</v>
      </c>
      <c r="AY51" s="31">
        <f t="shared" si="28"/>
        <v>3.7484705075001789E-4</v>
      </c>
      <c r="AZ51" s="31">
        <f t="shared" si="29"/>
        <v>2.2718003075758664E-2</v>
      </c>
      <c r="BA51" s="31">
        <f t="shared" si="30"/>
        <v>7.0000000000000001E-3</v>
      </c>
      <c r="BB51" s="31">
        <f t="shared" si="31"/>
        <v>1.15E-2</v>
      </c>
      <c r="BC51" s="31">
        <f t="shared" si="32"/>
        <v>1.47E-2</v>
      </c>
      <c r="BD51" s="31">
        <f t="shared" si="49"/>
        <v>5.0000000000000001E-4</v>
      </c>
      <c r="BE51" s="31">
        <f t="shared" si="33"/>
        <v>7.4344665065420243E-3</v>
      </c>
      <c r="BF51" s="31">
        <f t="shared" si="50"/>
        <v>2.9808570838267049E-2</v>
      </c>
      <c r="BG51" s="31">
        <f t="shared" si="51"/>
        <v>3.2847578697529856E-2</v>
      </c>
      <c r="BH51" s="103">
        <f t="shared" si="52"/>
        <v>3.5966040610951697E-2</v>
      </c>
      <c r="BI51" s="121">
        <f t="shared" si="65"/>
        <v>2.640569948186529</v>
      </c>
      <c r="BJ51" s="31">
        <f t="shared" si="34"/>
        <v>2.2722367207581966E-2</v>
      </c>
      <c r="BK51" s="31">
        <f t="shared" si="35"/>
        <v>3.7870612012636605E-2</v>
      </c>
      <c r="BL51" s="31">
        <f t="shared" si="36"/>
        <v>4.7338265015795758E-2</v>
      </c>
      <c r="BM51" s="31">
        <f t="shared" si="37"/>
        <v>0</v>
      </c>
      <c r="BN51" s="31">
        <f t="shared" si="38"/>
        <v>1.1361183603790983E-3</v>
      </c>
      <c r="BO51" s="31">
        <f t="shared" si="39"/>
        <v>6.8855658204793849E-2</v>
      </c>
      <c r="BP51" s="31">
        <f t="shared" si="40"/>
        <v>1.2E-2</v>
      </c>
      <c r="BQ51" s="31">
        <f t="shared" si="41"/>
        <v>2.2499999999999999E-2</v>
      </c>
      <c r="BR51" s="31">
        <f t="shared" si="42"/>
        <v>2.8499999999999998E-2</v>
      </c>
      <c r="BS51" s="31">
        <f t="shared" si="53"/>
        <v>5.0000000000000001E-3</v>
      </c>
      <c r="BT51" s="31">
        <f t="shared" si="43"/>
        <v>0</v>
      </c>
      <c r="BU51" s="31">
        <f t="shared" si="54"/>
        <v>7.402248982851091E-2</v>
      </c>
      <c r="BV51" s="31">
        <f t="shared" si="55"/>
        <v>8.2424976076481457E-2</v>
      </c>
      <c r="BW51" s="103">
        <f t="shared" si="56"/>
        <v>8.9039977035687598E-2</v>
      </c>
    </row>
    <row r="52" spans="2:75" x14ac:dyDescent="0.25">
      <c r="B52" s="52" t="s">
        <v>3</v>
      </c>
      <c r="C52" s="69">
        <f>IF(OR($I$13="yes",$I$15="yes"),0,(CMRR_uA_V*10^(-6)*Max_VCM/IIN__A))</f>
        <v>5.9999999999999995E-4</v>
      </c>
      <c r="D52" s="69">
        <f>IF(OR($I$13="yes",$I$15="yes"),0,(CMRR_2*10^(-6)*Max_VCM/IIN__A))</f>
        <v>5.9999999999999995E-4</v>
      </c>
      <c r="E52" s="107">
        <f>IF(OR($I$13="yes",$I$15="yes"),0,(CMRR_3*10^(-6)*Max_VCM/IIN__A))</f>
        <v>5.9999999999999995E-4</v>
      </c>
      <c r="P52" s="36">
        <f t="shared" si="44"/>
        <v>4.6899999999999959</v>
      </c>
      <c r="Q52" s="31">
        <f t="shared" si="0"/>
        <v>6.4612004910512425E-3</v>
      </c>
      <c r="R52" s="31">
        <f t="shared" si="1"/>
        <v>3.2306002455256215E-2</v>
      </c>
      <c r="S52" s="31">
        <f t="shared" si="2"/>
        <v>3.5717516314531274E-2</v>
      </c>
      <c r="T52" s="31">
        <f t="shared" si="3"/>
        <v>1.6311300639658861E-2</v>
      </c>
      <c r="U52" s="31">
        <f t="shared" si="4"/>
        <v>6.3965884861407298E-4</v>
      </c>
      <c r="V52" s="31">
        <f t="shared" si="5"/>
        <v>4.2643923240938202E-4</v>
      </c>
      <c r="W52" s="31">
        <f t="shared" si="6"/>
        <v>4.0000000000000001E-3</v>
      </c>
      <c r="X52" s="31">
        <f t="shared" si="7"/>
        <v>8.9999999999999993E-3</v>
      </c>
      <c r="Y52" s="31">
        <f t="shared" si="8"/>
        <v>1.3999999999999999E-2</v>
      </c>
      <c r="Z52" s="31">
        <f t="shared" si="9"/>
        <v>1E-3</v>
      </c>
      <c r="AA52" s="31">
        <f t="shared" si="10"/>
        <v>0</v>
      </c>
      <c r="AB52" s="31">
        <f t="shared" si="45"/>
        <v>2.3776271476335528E-2</v>
      </c>
      <c r="AC52" s="31">
        <f t="shared" si="11"/>
        <v>5.0084230555387563E-2</v>
      </c>
      <c r="AD52" s="103">
        <f t="shared" si="46"/>
        <v>5.4508258033159625E-2</v>
      </c>
      <c r="AE52" s="121">
        <f t="shared" si="63"/>
        <v>8.3809326424870552</v>
      </c>
      <c r="AF52" s="31">
        <f t="shared" si="12"/>
        <v>3.6157109949087759E-3</v>
      </c>
      <c r="AG52" s="31">
        <f t="shared" si="13"/>
        <v>1.807855497454388E-2</v>
      </c>
      <c r="AH52" s="31">
        <f t="shared" si="14"/>
        <v>1.9987650379855712E-2</v>
      </c>
      <c r="AI52" s="31">
        <f t="shared" si="15"/>
        <v>9.1278624066472042E-3</v>
      </c>
      <c r="AJ52" s="31">
        <f t="shared" si="16"/>
        <v>3.5795538849596871E-4</v>
      </c>
      <c r="AK52" s="31">
        <f t="shared" si="17"/>
        <v>2.3863692566397917E-4</v>
      </c>
      <c r="AL52" s="31">
        <f t="shared" si="18"/>
        <v>4.0000000000000001E-3</v>
      </c>
      <c r="AM52" s="31">
        <f t="shared" si="19"/>
        <v>8.9999999999999993E-3</v>
      </c>
      <c r="AN52" s="31">
        <f t="shared" si="20"/>
        <v>1.3999999999999999E-2</v>
      </c>
      <c r="AO52" s="31">
        <f t="shared" si="21"/>
        <v>1E-3</v>
      </c>
      <c r="AP52" s="31">
        <f t="shared" si="22"/>
        <v>0</v>
      </c>
      <c r="AQ52" s="31">
        <f t="shared" si="47"/>
        <v>1.3737066798223355E-2</v>
      </c>
      <c r="AR52" s="31">
        <f t="shared" si="23"/>
        <v>2.9014678936161869E-2</v>
      </c>
      <c r="AS52" s="122">
        <f t="shared" si="48"/>
        <v>3.2645708352629782E-2</v>
      </c>
      <c r="AT52" s="121">
        <f t="shared" si="64"/>
        <v>8.2363730569948164</v>
      </c>
      <c r="AU52" s="31">
        <f t="shared" si="24"/>
        <v>7.2847598797196834E-3</v>
      </c>
      <c r="AV52" s="31">
        <f t="shared" si="25"/>
        <v>1.0198663831607557E-2</v>
      </c>
      <c r="AW52" s="31">
        <f t="shared" si="26"/>
        <v>1.3233980448157425E-2</v>
      </c>
      <c r="AX52" s="31">
        <f t="shared" si="27"/>
        <v>8.256061197015642E-3</v>
      </c>
      <c r="AY52" s="31">
        <f t="shared" si="28"/>
        <v>3.6423799398598413E-4</v>
      </c>
      <c r="AZ52" s="31">
        <f t="shared" si="29"/>
        <v>2.2075029938544495E-2</v>
      </c>
      <c r="BA52" s="31">
        <f t="shared" si="30"/>
        <v>7.0000000000000001E-3</v>
      </c>
      <c r="BB52" s="31">
        <f t="shared" si="31"/>
        <v>1.15E-2</v>
      </c>
      <c r="BC52" s="31">
        <f t="shared" si="32"/>
        <v>1.47E-2</v>
      </c>
      <c r="BD52" s="31">
        <f t="shared" si="49"/>
        <v>5.0000000000000001E-4</v>
      </c>
      <c r="BE52" s="31">
        <f t="shared" si="33"/>
        <v>7.2240535473886876E-3</v>
      </c>
      <c r="BF52" s="31">
        <f t="shared" si="50"/>
        <v>2.9012321528728256E-2</v>
      </c>
      <c r="BG52" s="31">
        <f t="shared" si="51"/>
        <v>3.2033533456200344E-2</v>
      </c>
      <c r="BH52" s="103">
        <f t="shared" si="52"/>
        <v>3.5120413365872231E-2</v>
      </c>
      <c r="BI52" s="121">
        <f t="shared" si="65"/>
        <v>2.6949222797927468</v>
      </c>
      <c r="BJ52" s="31">
        <f t="shared" si="34"/>
        <v>2.2264092901638079E-2</v>
      </c>
      <c r="BK52" s="31">
        <f t="shared" si="35"/>
        <v>3.7106821502730133E-2</v>
      </c>
      <c r="BL52" s="31">
        <f t="shared" si="36"/>
        <v>4.638352687841267E-2</v>
      </c>
      <c r="BM52" s="31">
        <f t="shared" si="37"/>
        <v>0</v>
      </c>
      <c r="BN52" s="31">
        <f t="shared" si="38"/>
        <v>1.1132046450819037E-3</v>
      </c>
      <c r="BO52" s="31">
        <f t="shared" si="39"/>
        <v>6.7466948186782047E-2</v>
      </c>
      <c r="BP52" s="31">
        <f t="shared" si="40"/>
        <v>1.2E-2</v>
      </c>
      <c r="BQ52" s="31">
        <f t="shared" si="41"/>
        <v>2.2499999999999999E-2</v>
      </c>
      <c r="BR52" s="31">
        <f t="shared" si="42"/>
        <v>2.8499999999999998E-2</v>
      </c>
      <c r="BS52" s="31">
        <f t="shared" si="53"/>
        <v>5.0000000000000001E-3</v>
      </c>
      <c r="BT52" s="31">
        <f t="shared" si="43"/>
        <v>0</v>
      </c>
      <c r="BU52" s="31">
        <f t="shared" si="54"/>
        <v>7.2576078278078743E-2</v>
      </c>
      <c r="BV52" s="31">
        <f t="shared" si="55"/>
        <v>8.0893816181321104E-2</v>
      </c>
      <c r="BW52" s="103">
        <f t="shared" si="56"/>
        <v>8.7435568294904203E-2</v>
      </c>
    </row>
    <row r="53" spans="2:75" x14ac:dyDescent="0.25">
      <c r="B53" s="52" t="s">
        <v>4</v>
      </c>
      <c r="C53" s="69">
        <f>IF($C$46="yes",ABS(BEXT__uT/G)/IIN__A*10^(-3),(BEXT__uT*CMFR_mA_mT)/IIN__A*10^(-6))</f>
        <v>3.9999999999999996E-4</v>
      </c>
      <c r="D53" s="69">
        <f>IF($D$46="yes",ABS(BEXT__uT/G_2)/IIN__A*10^(-3),(BEXT__uT*CMFR_2)/IIN__A*10^(-6))</f>
        <v>3.6363636363636362E-2</v>
      </c>
      <c r="E53" s="107">
        <f>IF($E$46="yes",ABS(BEXT__uT/G_3)/IIN__A*10^(-3),(BEXT__uT*CMFR_3)/IIN__A*10^(-6))</f>
        <v>3.6363636363636362E-2</v>
      </c>
      <c r="P53" s="36">
        <f t="shared" si="44"/>
        <v>4.7837999999999958</v>
      </c>
      <c r="Q53" s="31">
        <f t="shared" si="0"/>
        <v>6.3345102853443564E-3</v>
      </c>
      <c r="R53" s="31">
        <f t="shared" si="1"/>
        <v>3.1672551426721783E-2</v>
      </c>
      <c r="S53" s="31">
        <f t="shared" si="2"/>
        <v>3.5017172857383601E-2</v>
      </c>
      <c r="T53" s="31">
        <f t="shared" si="3"/>
        <v>1.5991471215351827E-2</v>
      </c>
      <c r="U53" s="31">
        <f t="shared" si="4"/>
        <v>6.2711651824909115E-4</v>
      </c>
      <c r="V53" s="31">
        <f t="shared" si="5"/>
        <v>4.1807767883272749E-4</v>
      </c>
      <c r="W53" s="31">
        <f t="shared" si="6"/>
        <v>4.0000000000000001E-3</v>
      </c>
      <c r="X53" s="31">
        <f t="shared" si="7"/>
        <v>8.9999999999999993E-3</v>
      </c>
      <c r="Y53" s="31">
        <f t="shared" si="8"/>
        <v>1.3999999999999999E-2</v>
      </c>
      <c r="Z53" s="31">
        <f t="shared" si="9"/>
        <v>1E-3</v>
      </c>
      <c r="AA53" s="31">
        <f t="shared" si="10"/>
        <v>0</v>
      </c>
      <c r="AB53" s="31">
        <f t="shared" si="45"/>
        <v>2.3324225552263201E-2</v>
      </c>
      <c r="AC53" s="31">
        <f t="shared" si="11"/>
        <v>4.9134599930671978E-2</v>
      </c>
      <c r="AD53" s="103">
        <f t="shared" si="46"/>
        <v>5.3510994765141567E-2</v>
      </c>
      <c r="AE53" s="121">
        <f t="shared" si="63"/>
        <v>8.6187046632124442</v>
      </c>
      <c r="AF53" s="31">
        <f t="shared" si="12"/>
        <v>3.5159610970745894E-3</v>
      </c>
      <c r="AG53" s="31">
        <f t="shared" si="13"/>
        <v>1.7579805485372947E-2</v>
      </c>
      <c r="AH53" s="31">
        <f t="shared" si="14"/>
        <v>1.9436232944628332E-2</v>
      </c>
      <c r="AI53" s="31">
        <f t="shared" si="15"/>
        <v>8.8760437895648008E-3</v>
      </c>
      <c r="AJ53" s="31">
        <f t="shared" si="16"/>
        <v>3.4808014861038427E-4</v>
      </c>
      <c r="AK53" s="31">
        <f t="shared" si="17"/>
        <v>2.3205343240692287E-4</v>
      </c>
      <c r="AL53" s="31">
        <f t="shared" si="18"/>
        <v>4.0000000000000001E-3</v>
      </c>
      <c r="AM53" s="31">
        <f t="shared" si="19"/>
        <v>8.9999999999999993E-3</v>
      </c>
      <c r="AN53" s="31">
        <f t="shared" si="20"/>
        <v>1.3999999999999999E-2</v>
      </c>
      <c r="AO53" s="31">
        <f t="shared" si="21"/>
        <v>1E-3</v>
      </c>
      <c r="AP53" s="31">
        <f t="shared" si="22"/>
        <v>0</v>
      </c>
      <c r="AQ53" s="31">
        <f t="shared" si="47"/>
        <v>1.3392670215490529E-2</v>
      </c>
      <c r="AR53" s="31">
        <f t="shared" si="23"/>
        <v>2.8293187896347795E-2</v>
      </c>
      <c r="AS53" s="122">
        <f t="shared" si="48"/>
        <v>3.191347529563577E-2</v>
      </c>
      <c r="AT53" s="121">
        <f t="shared" si="64"/>
        <v>8.4694818652849726</v>
      </c>
      <c r="AU53" s="31">
        <f t="shared" si="24"/>
        <v>7.0842586304990197E-3</v>
      </c>
      <c r="AV53" s="31">
        <f t="shared" si="25"/>
        <v>9.9179620826986281E-3</v>
      </c>
      <c r="AW53" s="31">
        <f t="shared" si="26"/>
        <v>1.286973651207322E-2</v>
      </c>
      <c r="AX53" s="31">
        <f t="shared" si="27"/>
        <v>8.0288264478988892E-3</v>
      </c>
      <c r="AY53" s="31">
        <f t="shared" si="28"/>
        <v>3.5421293152495094E-4</v>
      </c>
      <c r="AZ53" s="31">
        <f t="shared" si="29"/>
        <v>2.1467450395451577E-2</v>
      </c>
      <c r="BA53" s="31">
        <f t="shared" si="30"/>
        <v>7.0000000000000001E-3</v>
      </c>
      <c r="BB53" s="31">
        <f t="shared" si="31"/>
        <v>1.15E-2</v>
      </c>
      <c r="BC53" s="31">
        <f t="shared" si="32"/>
        <v>1.47E-2</v>
      </c>
      <c r="BD53" s="31">
        <f t="shared" si="49"/>
        <v>5.0000000000000001E-4</v>
      </c>
      <c r="BE53" s="31">
        <f t="shared" si="33"/>
        <v>7.0252231419115291E-3</v>
      </c>
      <c r="BF53" s="31">
        <f t="shared" si="50"/>
        <v>2.8261148143742976E-2</v>
      </c>
      <c r="BG53" s="31">
        <f t="shared" si="51"/>
        <v>3.1267104777888091E-2</v>
      </c>
      <c r="BH53" s="103">
        <f t="shared" si="52"/>
        <v>3.4325291983740243E-2</v>
      </c>
      <c r="BI53" s="121">
        <f t="shared" si="65"/>
        <v>2.7492746113989646</v>
      </c>
      <c r="BJ53" s="31">
        <f t="shared" si="34"/>
        <v>2.1823938485893587E-2</v>
      </c>
      <c r="BK53" s="31">
        <f t="shared" si="35"/>
        <v>3.6373230809822646E-2</v>
      </c>
      <c r="BL53" s="31">
        <f t="shared" si="36"/>
        <v>4.5466538512278304E-2</v>
      </c>
      <c r="BM53" s="31">
        <f t="shared" si="37"/>
        <v>0</v>
      </c>
      <c r="BN53" s="31">
        <f t="shared" si="38"/>
        <v>1.0911969242946792E-3</v>
      </c>
      <c r="BO53" s="31">
        <f t="shared" si="39"/>
        <v>6.6133146926950256E-2</v>
      </c>
      <c r="BP53" s="31">
        <f t="shared" si="40"/>
        <v>1.2E-2</v>
      </c>
      <c r="BQ53" s="31">
        <f t="shared" si="41"/>
        <v>2.2499999999999999E-2</v>
      </c>
      <c r="BR53" s="31">
        <f t="shared" si="42"/>
        <v>2.8499999999999998E-2</v>
      </c>
      <c r="BS53" s="31">
        <f t="shared" si="53"/>
        <v>5.0000000000000001E-3</v>
      </c>
      <c r="BT53" s="31">
        <f t="shared" si="43"/>
        <v>0</v>
      </c>
      <c r="BU53" s="31">
        <f t="shared" si="54"/>
        <v>7.1187755641885869E-2</v>
      </c>
      <c r="BV53" s="31">
        <f t="shared" si="55"/>
        <v>7.9425603352486329E-2</v>
      </c>
      <c r="BW53" s="103">
        <f t="shared" si="56"/>
        <v>8.5897996783647484E-2</v>
      </c>
    </row>
    <row r="54" spans="2:75" hidden="1" x14ac:dyDescent="0.25">
      <c r="B54" s="52" t="s">
        <v>6</v>
      </c>
      <c r="C54" s="69">
        <f>IF($I$14="no",IF($I$16="no",Sensitivity_Error_25C+(Sensitivity_Drift_ppm_c*(Max_Temp_Delta)*10^(-6))+Sensitivity_Lifetime_Error_max,Sensitivity_Drift_ppm_c*(Max_Temp_Delta)*10^(-6)+Sensitivity_Lifetime_Error_max),Sensitivity_Lifetime_Error_max)</f>
        <v>1.3999999999999999E-2</v>
      </c>
      <c r="D54" s="69">
        <f>IF($I$14="no",IF($I$16="no",Sensitivity_Error_25C_2+(Sensitivity_Drift_2*(Max_Temp_Delta)*10^(-6))+Sensitivity_lifetime_2,Sensitivity_Drift_2*(Max_Temp_Delta)*10^(-6)+Sensitivity_lifetime_2),Sensitivity_lifetime_2)</f>
        <v>1.47E-2</v>
      </c>
      <c r="E54" s="107">
        <f>IF($I$14="no",IF($I$16="no",Sensitivity_Error_25C_3+(Sensitivity_Drift_3*(Max_Temp_Delta)*10^(-6))+Sensitivity_lifetime_3,Sensitivity_Drift_3*(Max_Temp_Delta)*10^(-6)+Sensitivity_lifetime_3),Sensitivity_lifetime_3)</f>
        <v>2.8499999999999998E-2</v>
      </c>
      <c r="P54" s="36">
        <f t="shared" si="44"/>
        <v>4.8775999999999957</v>
      </c>
      <c r="Q54" s="31">
        <f t="shared" si="0"/>
        <v>6.2126927798569643E-3</v>
      </c>
      <c r="R54" s="31">
        <f t="shared" si="1"/>
        <v>3.106346389928482E-2</v>
      </c>
      <c r="S54" s="31">
        <f t="shared" si="2"/>
        <v>3.4343765687049298E-2</v>
      </c>
      <c r="T54" s="31">
        <f t="shared" si="3"/>
        <v>1.5683942922748908E-2</v>
      </c>
      <c r="U54" s="31">
        <f t="shared" si="4"/>
        <v>6.1505658520583941E-4</v>
      </c>
      <c r="V54" s="31">
        <f t="shared" si="5"/>
        <v>4.1003772347055959E-4</v>
      </c>
      <c r="W54" s="31">
        <f t="shared" si="6"/>
        <v>4.0000000000000001E-3</v>
      </c>
      <c r="X54" s="31">
        <f t="shared" si="7"/>
        <v>8.9999999999999993E-3</v>
      </c>
      <c r="Y54" s="31">
        <f t="shared" si="8"/>
        <v>1.3999999999999999E-2</v>
      </c>
      <c r="Z54" s="31">
        <f t="shared" si="9"/>
        <v>1E-3</v>
      </c>
      <c r="AA54" s="31">
        <f t="shared" si="10"/>
        <v>0</v>
      </c>
      <c r="AB54" s="31">
        <f t="shared" si="45"/>
        <v>2.2889832253552889E-2</v>
      </c>
      <c r="AC54" s="31">
        <f t="shared" si="11"/>
        <v>4.8222101477815915E-2</v>
      </c>
      <c r="AD54" s="103">
        <f t="shared" si="46"/>
        <v>5.2553380457692554E-2</v>
      </c>
      <c r="AE54" s="121">
        <f t="shared" si="63"/>
        <v>8.8564766839378333</v>
      </c>
      <c r="AF54" s="31">
        <f t="shared" si="12"/>
        <v>3.4215672196131995E-3</v>
      </c>
      <c r="AG54" s="31">
        <f t="shared" si="13"/>
        <v>1.7107836098065998E-2</v>
      </c>
      <c r="AH54" s="31">
        <f t="shared" si="14"/>
        <v>1.8914423590021767E-2</v>
      </c>
      <c r="AI54" s="31">
        <f t="shared" si="15"/>
        <v>8.6377464459135231E-3</v>
      </c>
      <c r="AJ54" s="31">
        <f t="shared" si="16"/>
        <v>3.3873515474170675E-4</v>
      </c>
      <c r="AK54" s="31">
        <f t="shared" si="17"/>
        <v>2.2582343649447115E-4</v>
      </c>
      <c r="AL54" s="31">
        <f t="shared" si="18"/>
        <v>4.0000000000000001E-3</v>
      </c>
      <c r="AM54" s="31">
        <f t="shared" si="19"/>
        <v>8.9999999999999993E-3</v>
      </c>
      <c r="AN54" s="31">
        <f t="shared" si="20"/>
        <v>1.3999999999999999E-2</v>
      </c>
      <c r="AO54" s="31">
        <f t="shared" si="21"/>
        <v>1E-3</v>
      </c>
      <c r="AP54" s="31">
        <f t="shared" si="22"/>
        <v>0</v>
      </c>
      <c r="AQ54" s="31">
        <f t="shared" si="47"/>
        <v>1.3067616874328294E-2</v>
      </c>
      <c r="AR54" s="31">
        <f t="shared" si="23"/>
        <v>2.761236364443094E-2</v>
      </c>
      <c r="AS54" s="122">
        <f t="shared" si="48"/>
        <v>3.1224246805644538E-2</v>
      </c>
      <c r="AT54" s="121">
        <f t="shared" si="64"/>
        <v>8.7025906735751288</v>
      </c>
      <c r="AU54" s="31">
        <f t="shared" si="24"/>
        <v>6.8944986901643256E-3</v>
      </c>
      <c r="AV54" s="31">
        <f t="shared" si="25"/>
        <v>9.6522981662300559E-3</v>
      </c>
      <c r="AW54" s="31">
        <f t="shared" si="26"/>
        <v>1.2525005953798525E-2</v>
      </c>
      <c r="AX54" s="31">
        <f t="shared" si="27"/>
        <v>7.8137651821862351E-3</v>
      </c>
      <c r="AY54" s="31">
        <f t="shared" si="28"/>
        <v>3.4472493450821623E-4</v>
      </c>
      <c r="AZ54" s="31">
        <f t="shared" si="29"/>
        <v>2.0892420273225229E-2</v>
      </c>
      <c r="BA54" s="31">
        <f t="shared" si="30"/>
        <v>7.0000000000000001E-3</v>
      </c>
      <c r="BB54" s="31">
        <f t="shared" si="31"/>
        <v>1.15E-2</v>
      </c>
      <c r="BC54" s="31">
        <f t="shared" si="32"/>
        <v>1.47E-2</v>
      </c>
      <c r="BD54" s="31">
        <f t="shared" si="49"/>
        <v>5.0000000000000001E-4</v>
      </c>
      <c r="BE54" s="31">
        <f t="shared" si="33"/>
        <v>6.8370445344129571E-3</v>
      </c>
      <c r="BF54" s="31">
        <f t="shared" si="50"/>
        <v>2.7551422374498823E-2</v>
      </c>
      <c r="BG54" s="31">
        <f t="shared" si="51"/>
        <v>3.0544436188899928E-2</v>
      </c>
      <c r="BH54" s="103">
        <f t="shared" si="52"/>
        <v>3.3576560463167114E-2</v>
      </c>
      <c r="BI54" s="121">
        <f t="shared" si="65"/>
        <v>2.8036269430051823</v>
      </c>
      <c r="BJ54" s="31">
        <f t="shared" si="34"/>
        <v>2.1400850120125662E-2</v>
      </c>
      <c r="BK54" s="31">
        <f t="shared" si="35"/>
        <v>3.5668083533542769E-2</v>
      </c>
      <c r="BL54" s="31">
        <f t="shared" si="36"/>
        <v>4.4585104416928464E-2</v>
      </c>
      <c r="BM54" s="31">
        <f t="shared" si="37"/>
        <v>0</v>
      </c>
      <c r="BN54" s="31">
        <f t="shared" si="38"/>
        <v>1.0700425060062829E-3</v>
      </c>
      <c r="BO54" s="31">
        <f t="shared" si="39"/>
        <v>6.485106097007777E-2</v>
      </c>
      <c r="BP54" s="31">
        <f t="shared" si="40"/>
        <v>1.2E-2</v>
      </c>
      <c r="BQ54" s="31">
        <f t="shared" si="41"/>
        <v>2.2499999999999999E-2</v>
      </c>
      <c r="BR54" s="31">
        <f t="shared" si="42"/>
        <v>2.8499999999999998E-2</v>
      </c>
      <c r="BS54" s="31">
        <f t="shared" si="53"/>
        <v>5.0000000000000001E-3</v>
      </c>
      <c r="BT54" s="31">
        <f t="shared" si="43"/>
        <v>0</v>
      </c>
      <c r="BU54" s="31">
        <f t="shared" si="54"/>
        <v>6.9854141783861998E-2</v>
      </c>
      <c r="BV54" s="31">
        <f t="shared" si="55"/>
        <v>7.8016664975135513E-2</v>
      </c>
      <c r="BW54" s="103">
        <f t="shared" si="56"/>
        <v>8.4423353105047325E-2</v>
      </c>
    </row>
    <row r="55" spans="2:75" x14ac:dyDescent="0.25">
      <c r="B55" s="52" t="s">
        <v>523</v>
      </c>
      <c r="C55" s="69">
        <f>IF($I$14="no",IF($I$16="no",Sensitivity_Error_25C+(Sensitivity_Drift_ppm_c*(Max_Temp_Delta)*10^(-6)),Sensitivity_Drift_ppm_c*(Max_Temp_Delta)*10^(-6)),0)</f>
        <v>8.9999999999999993E-3</v>
      </c>
      <c r="D55" s="69">
        <f>IF($I$14="no",IF($I$16="no",Sensitivity_Error_25C_2+(Sensitivity_Drift_2*(Max_Temp_Delta)*10^(-6)),Sensitivity_Drift_2*(Max_Temp_Delta)*10^(-6)),0)</f>
        <v>1.15E-2</v>
      </c>
      <c r="E55" s="107">
        <f>IF($I$14="no",IF($I$16="no",Sensitivity_Error_25C_3+(Sensitivity_Drift_3*(Max_Temp_Delta)*10^(-6)),Sensitivity_Drift_3*(Max_Temp_Delta)*10^(-6)),0)</f>
        <v>2.2499999999999999E-2</v>
      </c>
      <c r="P55" s="36">
        <f t="shared" si="44"/>
        <v>4.9713999999999956</v>
      </c>
      <c r="Q55" s="31">
        <f t="shared" si="0"/>
        <v>6.0954721613690971E-3</v>
      </c>
      <c r="R55" s="31">
        <f t="shared" si="1"/>
        <v>3.0477360806845488E-2</v>
      </c>
      <c r="S55" s="31">
        <f t="shared" si="2"/>
        <v>3.3695770108048369E-2</v>
      </c>
      <c r="T55" s="31">
        <f t="shared" si="3"/>
        <v>1.5388019471376286E-2</v>
      </c>
      <c r="U55" s="31">
        <f t="shared" si="4"/>
        <v>6.0345174397554054E-4</v>
      </c>
      <c r="V55" s="31">
        <f t="shared" si="5"/>
        <v>4.0230116265036039E-4</v>
      </c>
      <c r="W55" s="31">
        <f t="shared" si="6"/>
        <v>4.0000000000000001E-3</v>
      </c>
      <c r="X55" s="31">
        <f t="shared" si="7"/>
        <v>8.9999999999999993E-3</v>
      </c>
      <c r="Y55" s="31">
        <f t="shared" si="8"/>
        <v>1.3999999999999999E-2</v>
      </c>
      <c r="Z55" s="31">
        <f t="shared" si="9"/>
        <v>1E-3</v>
      </c>
      <c r="AA55" s="31">
        <f t="shared" si="10"/>
        <v>0</v>
      </c>
      <c r="AB55" s="31">
        <f t="shared" si="45"/>
        <v>2.2472091890875359E-2</v>
      </c>
      <c r="AC55" s="31">
        <f t="shared" si="11"/>
        <v>4.7344632174436213E-2</v>
      </c>
      <c r="AD55" s="103">
        <f t="shared" si="46"/>
        <v>5.1633165664670203E-2</v>
      </c>
      <c r="AE55" s="121">
        <f t="shared" si="63"/>
        <v>9.0942487046632223</v>
      </c>
      <c r="AF55" s="31">
        <f t="shared" si="12"/>
        <v>3.3321092579634351E-3</v>
      </c>
      <c r="AG55" s="31">
        <f t="shared" si="13"/>
        <v>1.6660546289817176E-2</v>
      </c>
      <c r="AH55" s="31">
        <f t="shared" si="14"/>
        <v>1.8419899978021868E-2</v>
      </c>
      <c r="AI55" s="31">
        <f t="shared" si="15"/>
        <v>8.4119098217286924E-3</v>
      </c>
      <c r="AJ55" s="31">
        <f t="shared" si="16"/>
        <v>3.2987881653838007E-4</v>
      </c>
      <c r="AK55" s="31">
        <f t="shared" si="17"/>
        <v>2.1991921102558674E-4</v>
      </c>
      <c r="AL55" s="31">
        <f t="shared" si="18"/>
        <v>4.0000000000000001E-3</v>
      </c>
      <c r="AM55" s="31">
        <f t="shared" si="19"/>
        <v>8.9999999999999993E-3</v>
      </c>
      <c r="AN55" s="31">
        <f t="shared" si="20"/>
        <v>1.3999999999999999E-2</v>
      </c>
      <c r="AO55" s="31">
        <f t="shared" si="21"/>
        <v>1E-3</v>
      </c>
      <c r="AP55" s="31">
        <f t="shared" si="22"/>
        <v>0</v>
      </c>
      <c r="AQ55" s="31">
        <f t="shared" si="47"/>
        <v>1.2760383021993409E-2</v>
      </c>
      <c r="AR55" s="31">
        <f t="shared" si="23"/>
        <v>2.6969000431197803E-2</v>
      </c>
      <c r="AS55" s="122">
        <f t="shared" si="48"/>
        <v>3.0574592277700426E-2</v>
      </c>
      <c r="AT55" s="121">
        <f t="shared" si="64"/>
        <v>8.9356994818652851</v>
      </c>
      <c r="AU55" s="31">
        <f t="shared" si="24"/>
        <v>6.7146394215436712E-3</v>
      </c>
      <c r="AV55" s="31">
        <f t="shared" si="25"/>
        <v>9.4004951901611386E-3</v>
      </c>
      <c r="AW55" s="31">
        <f t="shared" si="26"/>
        <v>1.2198261615804335E-2</v>
      </c>
      <c r="AX55" s="31">
        <f t="shared" si="27"/>
        <v>7.6099246777494942E-3</v>
      </c>
      <c r="AY55" s="31">
        <f t="shared" si="28"/>
        <v>3.3573197107718354E-4</v>
      </c>
      <c r="AZ55" s="31">
        <f t="shared" si="29"/>
        <v>2.0347392186495974E-2</v>
      </c>
      <c r="BA55" s="31">
        <f t="shared" si="30"/>
        <v>7.0000000000000001E-3</v>
      </c>
      <c r="BB55" s="31">
        <f t="shared" si="31"/>
        <v>1.15E-2</v>
      </c>
      <c r="BC55" s="31">
        <f t="shared" si="32"/>
        <v>1.47E-2</v>
      </c>
      <c r="BD55" s="31">
        <f t="shared" si="49"/>
        <v>5.0000000000000001E-4</v>
      </c>
      <c r="BE55" s="31">
        <f t="shared" si="33"/>
        <v>6.6586840930308085E-3</v>
      </c>
      <c r="BF55" s="31">
        <f t="shared" si="50"/>
        <v>2.6879894410372508E-2</v>
      </c>
      <c r="BG55" s="31">
        <f t="shared" si="51"/>
        <v>2.9862073375153963E-2</v>
      </c>
      <c r="BH55" s="103">
        <f t="shared" si="52"/>
        <v>3.287053217844204E-2</v>
      </c>
      <c r="BI55" s="121">
        <f t="shared" si="65"/>
        <v>2.8579792746114001</v>
      </c>
      <c r="BJ55" s="31">
        <f t="shared" si="34"/>
        <v>2.0993854130785538E-2</v>
      </c>
      <c r="BK55" s="31">
        <f t="shared" si="35"/>
        <v>3.4989756884642564E-2</v>
      </c>
      <c r="BL55" s="31">
        <f t="shared" si="36"/>
        <v>4.3737196105803205E-2</v>
      </c>
      <c r="BM55" s="31">
        <f t="shared" si="37"/>
        <v>0</v>
      </c>
      <c r="BN55" s="31">
        <f t="shared" si="38"/>
        <v>1.0496927065392768E-3</v>
      </c>
      <c r="BO55" s="31">
        <f t="shared" si="39"/>
        <v>6.3617739790259212E-2</v>
      </c>
      <c r="BP55" s="31">
        <f t="shared" si="40"/>
        <v>1.2E-2</v>
      </c>
      <c r="BQ55" s="31">
        <f t="shared" si="41"/>
        <v>2.2499999999999999E-2</v>
      </c>
      <c r="BR55" s="31">
        <f t="shared" si="42"/>
        <v>2.8499999999999998E-2</v>
      </c>
      <c r="BS55" s="31">
        <f t="shared" si="53"/>
        <v>5.0000000000000001E-3</v>
      </c>
      <c r="BT55" s="31">
        <f t="shared" si="43"/>
        <v>0</v>
      </c>
      <c r="BU55" s="31">
        <f t="shared" si="54"/>
        <v>6.857211367013899E-2</v>
      </c>
      <c r="BV55" s="31">
        <f t="shared" si="55"/>
        <v>7.6663607682240384E-2</v>
      </c>
      <c r="BW55" s="103">
        <f t="shared" si="56"/>
        <v>8.3008025066919025E-2</v>
      </c>
    </row>
    <row r="56" spans="2:75" x14ac:dyDescent="0.25">
      <c r="B56" s="61" t="s">
        <v>8</v>
      </c>
      <c r="C56" s="70">
        <f>C38</f>
        <v>1E-3</v>
      </c>
      <c r="D56" s="70">
        <f>D38</f>
        <v>5.0000000000000001E-4</v>
      </c>
      <c r="E56" s="108">
        <f>E38</f>
        <v>5.0000000000000001E-3</v>
      </c>
      <c r="P56" s="36">
        <f t="shared" si="44"/>
        <v>5.0651999999999955</v>
      </c>
      <c r="Q56" s="31">
        <f t="shared" si="0"/>
        <v>5.9825930472696695E-3</v>
      </c>
      <c r="R56" s="31">
        <f t="shared" si="1"/>
        <v>2.9912965236348347E-2</v>
      </c>
      <c r="S56" s="31">
        <f t="shared" si="2"/>
        <v>3.3071774365306734E-2</v>
      </c>
      <c r="T56" s="31">
        <f t="shared" si="3"/>
        <v>1.5103056147832281E-2</v>
      </c>
      <c r="U56" s="31">
        <f t="shared" si="4"/>
        <v>5.9227671167969725E-4</v>
      </c>
      <c r="V56" s="31">
        <f t="shared" si="5"/>
        <v>3.9485114111979813E-4</v>
      </c>
      <c r="W56" s="31">
        <f t="shared" si="6"/>
        <v>4.0000000000000001E-3</v>
      </c>
      <c r="X56" s="31">
        <f t="shared" si="7"/>
        <v>8.9999999999999993E-3</v>
      </c>
      <c r="Y56" s="31">
        <f t="shared" si="8"/>
        <v>1.3999999999999999E-2</v>
      </c>
      <c r="Z56" s="31">
        <f t="shared" si="9"/>
        <v>1E-3</v>
      </c>
      <c r="AA56" s="31">
        <f t="shared" si="10"/>
        <v>0</v>
      </c>
      <c r="AB56" s="31">
        <f t="shared" si="45"/>
        <v>2.207007881824527E-2</v>
      </c>
      <c r="AC56" s="31">
        <f t="shared" si="11"/>
        <v>4.6500244758759066E-2</v>
      </c>
      <c r="AD56" s="103">
        <f t="shared" si="46"/>
        <v>5.0748267502453807E-2</v>
      </c>
      <c r="AE56" s="121">
        <f t="shared" si="63"/>
        <v>9.3320207253886114</v>
      </c>
      <c r="AF56" s="31">
        <f t="shared" si="12"/>
        <v>3.2472099232043234E-3</v>
      </c>
      <c r="AG56" s="31">
        <f t="shared" si="13"/>
        <v>1.6236049616021615E-2</v>
      </c>
      <c r="AH56" s="31">
        <f t="shared" si="14"/>
        <v>1.7950576455473499E-2</v>
      </c>
      <c r="AI56" s="31">
        <f t="shared" si="15"/>
        <v>8.1975814511293134E-3</v>
      </c>
      <c r="AJ56" s="31">
        <f t="shared" si="16"/>
        <v>3.2147378239722791E-4</v>
      </c>
      <c r="AK56" s="31">
        <f t="shared" si="17"/>
        <v>2.143158549314853E-4</v>
      </c>
      <c r="AL56" s="31">
        <f t="shared" si="18"/>
        <v>4.0000000000000001E-3</v>
      </c>
      <c r="AM56" s="31">
        <f t="shared" si="19"/>
        <v>8.9999999999999993E-3</v>
      </c>
      <c r="AN56" s="31">
        <f t="shared" si="20"/>
        <v>1.3999999999999999E-2</v>
      </c>
      <c r="AO56" s="31">
        <f t="shared" si="21"/>
        <v>1E-3</v>
      </c>
      <c r="AP56" s="31">
        <f t="shared" si="22"/>
        <v>0</v>
      </c>
      <c r="AQ56" s="31">
        <f t="shared" si="47"/>
        <v>1.2469600114846258E-2</v>
      </c>
      <c r="AR56" s="31">
        <f t="shared" si="23"/>
        <v>2.6360219031673425E-2</v>
      </c>
      <c r="AS56" s="122">
        <f t="shared" si="48"/>
        <v>2.996143075750873E-2</v>
      </c>
      <c r="AT56" s="121">
        <f t="shared" si="64"/>
        <v>9.1688082901554413</v>
      </c>
      <c r="AU56" s="31">
        <f t="shared" si="24"/>
        <v>6.543925677279354E-3</v>
      </c>
      <c r="AV56" s="31">
        <f t="shared" si="25"/>
        <v>9.1614959481910955E-3</v>
      </c>
      <c r="AW56" s="31">
        <f t="shared" si="26"/>
        <v>1.1888131647057494E-2</v>
      </c>
      <c r="AX56" s="31">
        <f t="shared" si="27"/>
        <v>7.4164491009166018E-3</v>
      </c>
      <c r="AY56" s="31">
        <f t="shared" si="28"/>
        <v>3.2719628386396763E-4</v>
      </c>
      <c r="AZ56" s="31">
        <f t="shared" si="29"/>
        <v>1.9830077809937435E-2</v>
      </c>
      <c r="BA56" s="31">
        <f t="shared" si="30"/>
        <v>7.0000000000000001E-3</v>
      </c>
      <c r="BB56" s="31">
        <f t="shared" si="31"/>
        <v>1.15E-2</v>
      </c>
      <c r="BC56" s="31">
        <f t="shared" si="32"/>
        <v>1.47E-2</v>
      </c>
      <c r="BD56" s="31">
        <f t="shared" si="49"/>
        <v>5.0000000000000001E-4</v>
      </c>
      <c r="BE56" s="31">
        <f t="shared" si="33"/>
        <v>6.4893929633020268E-3</v>
      </c>
      <c r="BF56" s="31">
        <f t="shared" si="50"/>
        <v>2.624364482753375E-2</v>
      </c>
      <c r="BG56" s="31">
        <f t="shared" si="51"/>
        <v>2.9216913089306237E-2</v>
      </c>
      <c r="BH56" s="103">
        <f t="shared" si="52"/>
        <v>3.2203895360780992E-2</v>
      </c>
      <c r="BI56" s="121">
        <f t="shared" si="65"/>
        <v>2.9123316062176179</v>
      </c>
      <c r="BJ56" s="31">
        <f t="shared" si="34"/>
        <v>2.0602049530315962E-2</v>
      </c>
      <c r="BK56" s="31">
        <f t="shared" si="35"/>
        <v>3.433674921719327E-2</v>
      </c>
      <c r="BL56" s="31">
        <f t="shared" si="36"/>
        <v>4.2920936521491586E-2</v>
      </c>
      <c r="BM56" s="31">
        <f t="shared" si="37"/>
        <v>0</v>
      </c>
      <c r="BN56" s="31">
        <f t="shared" si="38"/>
        <v>1.0301024765157979E-3</v>
      </c>
      <c r="BO56" s="31">
        <f t="shared" si="39"/>
        <v>6.2430453122169577E-2</v>
      </c>
      <c r="BP56" s="31">
        <f t="shared" si="40"/>
        <v>1.2E-2</v>
      </c>
      <c r="BQ56" s="31">
        <f t="shared" si="41"/>
        <v>2.2499999999999999E-2</v>
      </c>
      <c r="BR56" s="31">
        <f t="shared" si="42"/>
        <v>2.8499999999999998E-2</v>
      </c>
      <c r="BS56" s="31">
        <f t="shared" si="53"/>
        <v>5.0000000000000001E-3</v>
      </c>
      <c r="BT56" s="31">
        <f t="shared" si="43"/>
        <v>0</v>
      </c>
      <c r="BU56" s="31">
        <f t="shared" si="54"/>
        <v>6.7338781378089171E-2</v>
      </c>
      <c r="BV56" s="31">
        <f t="shared" si="55"/>
        <v>7.5363291301297514E-2</v>
      </c>
      <c r="BW56" s="103">
        <f t="shared" si="56"/>
        <v>8.1648669958816714E-2</v>
      </c>
    </row>
    <row r="57" spans="2:75" x14ac:dyDescent="0.25">
      <c r="B57" s="52" t="s">
        <v>473</v>
      </c>
      <c r="C57" s="69">
        <f>IF(ISNUMBER(SEARCH("TMCS1100",C9)),ABS((RVRR__mV_V*(Vref-Vs_1/2)/Sensitivity_mV_A))/IIN__A,0)</f>
        <v>0</v>
      </c>
      <c r="D57" s="69">
        <f>IF(ISNUMBER(SEARCH("TMCS1100",D9)),ABS((RVRR_2*(Vref_2-Vs_2/2)/Sensitivity_mV_A_2))/IIN__A,0)</f>
        <v>1.1900000000000003E-2</v>
      </c>
      <c r="E57" s="107">
        <f>IF(ISNUMBER(SEARCH("TMCS1100",E9)),ABS((RVRR_3*(Vref_3-Vs_3/2)/Sensitivity_mV_A_3))/IIN__A,0)</f>
        <v>0</v>
      </c>
      <c r="P57" s="36">
        <f t="shared" si="44"/>
        <v>5.1589999999999954</v>
      </c>
      <c r="Q57" s="31">
        <f t="shared" si="0"/>
        <v>5.8738186282284027E-3</v>
      </c>
      <c r="R57" s="31">
        <f t="shared" si="1"/>
        <v>2.9369093141142014E-2</v>
      </c>
      <c r="S57" s="31">
        <f t="shared" si="2"/>
        <v>3.2470469376846611E-2</v>
      </c>
      <c r="T57" s="31">
        <f t="shared" si="3"/>
        <v>1.4828455126962603E-2</v>
      </c>
      <c r="U57" s="31">
        <f t="shared" si="4"/>
        <v>5.8150804419461184E-4</v>
      </c>
      <c r="V57" s="31">
        <f t="shared" si="5"/>
        <v>3.8767202946307454E-4</v>
      </c>
      <c r="W57" s="31">
        <f t="shared" si="6"/>
        <v>4.0000000000000001E-3</v>
      </c>
      <c r="X57" s="31">
        <f t="shared" si="7"/>
        <v>8.9999999999999993E-3</v>
      </c>
      <c r="Y57" s="31">
        <f t="shared" si="8"/>
        <v>1.3999999999999999E-2</v>
      </c>
      <c r="Z57" s="31">
        <f t="shared" si="9"/>
        <v>1E-3</v>
      </c>
      <c r="AA57" s="31">
        <f t="shared" si="10"/>
        <v>0</v>
      </c>
      <c r="AB57" s="31">
        <f t="shared" si="45"/>
        <v>2.1682934701886793E-2</v>
      </c>
      <c r="AC57" s="31">
        <f t="shared" si="11"/>
        <v>4.568713356977535E-2</v>
      </c>
      <c r="AD57" s="103">
        <f t="shared" si="46"/>
        <v>4.9896754509550743E-2</v>
      </c>
      <c r="AE57" s="121">
        <f t="shared" si="63"/>
        <v>9.5697927461140004</v>
      </c>
      <c r="AF57" s="31">
        <f t="shared" si="12"/>
        <v>3.166529423046851E-3</v>
      </c>
      <c r="AG57" s="31">
        <f t="shared" si="13"/>
        <v>1.5832647115234254E-2</v>
      </c>
      <c r="AH57" s="31">
        <f t="shared" si="14"/>
        <v>1.750457465060299E-2</v>
      </c>
      <c r="AI57" s="31">
        <f t="shared" si="15"/>
        <v>7.9939035284817741E-3</v>
      </c>
      <c r="AJ57" s="31">
        <f t="shared" si="16"/>
        <v>3.1348641288163819E-4</v>
      </c>
      <c r="AK57" s="31">
        <f t="shared" si="17"/>
        <v>2.0899094192109214E-4</v>
      </c>
      <c r="AL57" s="31">
        <f t="shared" si="18"/>
        <v>4.0000000000000001E-3</v>
      </c>
      <c r="AM57" s="31">
        <f t="shared" si="19"/>
        <v>8.9999999999999993E-3</v>
      </c>
      <c r="AN57" s="31">
        <f t="shared" si="20"/>
        <v>1.3999999999999999E-2</v>
      </c>
      <c r="AO57" s="31">
        <f t="shared" si="21"/>
        <v>1E-3</v>
      </c>
      <c r="AP57" s="31">
        <f t="shared" si="22"/>
        <v>0</v>
      </c>
      <c r="AQ57" s="31">
        <f t="shared" si="47"/>
        <v>1.2194035541804604E-2</v>
      </c>
      <c r="AR57" s="31">
        <f t="shared" si="23"/>
        <v>2.5783426194121554E-2</v>
      </c>
      <c r="AS57" s="122">
        <f t="shared" si="48"/>
        <v>2.9381987565696308E-2</v>
      </c>
      <c r="AT57" s="121">
        <f t="shared" si="64"/>
        <v>9.4019170984455975</v>
      </c>
      <c r="AU57" s="31">
        <f t="shared" si="24"/>
        <v>6.3816772017612974E-3</v>
      </c>
      <c r="AV57" s="31">
        <f t="shared" si="25"/>
        <v>8.9343480824658171E-3</v>
      </c>
      <c r="AW57" s="31">
        <f t="shared" si="26"/>
        <v>1.1593380249866357E-2</v>
      </c>
      <c r="AX57" s="31">
        <f t="shared" si="27"/>
        <v>7.2325674953294715E-3</v>
      </c>
      <c r="AY57" s="31">
        <f t="shared" si="28"/>
        <v>3.1908386008806485E-4</v>
      </c>
      <c r="AZ57" s="31">
        <f t="shared" si="29"/>
        <v>1.9338415762913022E-2</v>
      </c>
      <c r="BA57" s="31">
        <f t="shared" si="30"/>
        <v>7.0000000000000001E-3</v>
      </c>
      <c r="BB57" s="31">
        <f t="shared" si="31"/>
        <v>1.15E-2</v>
      </c>
      <c r="BC57" s="31">
        <f t="shared" si="32"/>
        <v>1.47E-2</v>
      </c>
      <c r="BD57" s="31">
        <f t="shared" si="49"/>
        <v>5.0000000000000001E-4</v>
      </c>
      <c r="BE57" s="31">
        <f t="shared" si="33"/>
        <v>6.3284965584132881E-3</v>
      </c>
      <c r="BF57" s="31">
        <f t="shared" si="50"/>
        <v>2.5640043634741087E-2</v>
      </c>
      <c r="BG57" s="31">
        <f t="shared" si="51"/>
        <v>2.8606159657930702E-2</v>
      </c>
      <c r="BH57" s="103">
        <f t="shared" si="52"/>
        <v>3.1573666687232431E-2</v>
      </c>
      <c r="BI57" s="121">
        <f t="shared" si="65"/>
        <v>2.9666839378238357</v>
      </c>
      <c r="BJ57" s="31">
        <f t="shared" si="34"/>
        <v>2.0224601358785815E-2</v>
      </c>
      <c r="BK57" s="31">
        <f t="shared" si="35"/>
        <v>3.3707668931309692E-2</v>
      </c>
      <c r="BL57" s="31">
        <f t="shared" si="36"/>
        <v>4.2134586164137115E-2</v>
      </c>
      <c r="BM57" s="31">
        <f t="shared" si="37"/>
        <v>0</v>
      </c>
      <c r="BN57" s="31">
        <f t="shared" si="38"/>
        <v>1.0112300679392906E-3</v>
      </c>
      <c r="BO57" s="31">
        <f t="shared" si="39"/>
        <v>6.1286670784199436E-2</v>
      </c>
      <c r="BP57" s="31">
        <f t="shared" si="40"/>
        <v>1.2E-2</v>
      </c>
      <c r="BQ57" s="31">
        <f t="shared" si="41"/>
        <v>2.2499999999999999E-2</v>
      </c>
      <c r="BR57" s="31">
        <f t="shared" si="42"/>
        <v>2.8499999999999998E-2</v>
      </c>
      <c r="BS57" s="31">
        <f t="shared" si="53"/>
        <v>5.0000000000000001E-3</v>
      </c>
      <c r="BT57" s="31">
        <f t="shared" si="43"/>
        <v>0</v>
      </c>
      <c r="BU57" s="31">
        <f t="shared" si="54"/>
        <v>6.6151466742583487E-2</v>
      </c>
      <c r="BV57" s="31">
        <f t="shared" si="55"/>
        <v>7.4112805664951695E-2</v>
      </c>
      <c r="BW57" s="103">
        <f t="shared" si="56"/>
        <v>8.0342189876446313E-2</v>
      </c>
    </row>
    <row r="58" spans="2:75" x14ac:dyDescent="0.25">
      <c r="B58" s="71" t="s">
        <v>546</v>
      </c>
      <c r="C58" s="69">
        <f>SQRT((Input_Offset_Error__T0+PSRR_Error+CMRR_Error)^2+Vref_error__1100_only^2+External_Field_Error^2+Sensitivity_Error__T0^2+Nonlinearity_Error^2)</f>
        <v>4.7083755257867198E-2</v>
      </c>
      <c r="D58" s="69">
        <f>SQRT((Input_Offset_Error_T02+PSRR_Error_2+CMRR_Error_2)^2+vref_error_2^2+External_Field_error_2^2+Sensitivity_Error_T02^2+nonlinearity_error_2^2)</f>
        <v>5.0570980310715517E-2</v>
      </c>
      <c r="E58" s="107">
        <f>SQRT((Input_Offset_Error_T03+PSRR_error_3+CMRR_Error_3)^2+vref_error_3^2+external_field_error_3^2+Sensitivity_Error_T03^2+nonlinearity_error_3^2)</f>
        <v>4.7727602596262637E-2</v>
      </c>
      <c r="P58" s="36">
        <f t="shared" si="44"/>
        <v>5.2527999999999953</v>
      </c>
      <c r="Q58" s="31">
        <f t="shared" si="0"/>
        <v>5.7689290098671808E-3</v>
      </c>
      <c r="R58" s="31">
        <f t="shared" si="1"/>
        <v>2.8844645049335906E-2</v>
      </c>
      <c r="S58" s="31">
        <f t="shared" si="2"/>
        <v>3.1890639566545781E-2</v>
      </c>
      <c r="T58" s="31">
        <f t="shared" si="3"/>
        <v>1.45636612854097E-2</v>
      </c>
      <c r="U58" s="31">
        <f t="shared" si="4"/>
        <v>5.7112397197685088E-4</v>
      </c>
      <c r="V58" s="31">
        <f t="shared" si="5"/>
        <v>3.8074931465123399E-4</v>
      </c>
      <c r="W58" s="31">
        <f t="shared" si="6"/>
        <v>4.0000000000000001E-3</v>
      </c>
      <c r="X58" s="31">
        <f t="shared" si="7"/>
        <v>8.9999999999999993E-3</v>
      </c>
      <c r="Y58" s="31">
        <f t="shared" si="8"/>
        <v>1.3999999999999999E-2</v>
      </c>
      <c r="Z58" s="31">
        <f t="shared" si="9"/>
        <v>1E-3</v>
      </c>
      <c r="AA58" s="31">
        <f t="shared" si="10"/>
        <v>0</v>
      </c>
      <c r="AB58" s="31">
        <f t="shared" si="45"/>
        <v>2.1309862510293081E-2</v>
      </c>
      <c r="AC58" s="31">
        <f t="shared" si="11"/>
        <v>4.4903621904524203E-2</v>
      </c>
      <c r="AD58" s="103">
        <f t="shared" si="46"/>
        <v>4.9076833128390826E-2</v>
      </c>
      <c r="AE58" s="121">
        <f t="shared" si="63"/>
        <v>9.8075647668393895</v>
      </c>
      <c r="AF58" s="31">
        <f t="shared" si="12"/>
        <v>3.0897609165415518E-3</v>
      </c>
      <c r="AG58" s="31">
        <f t="shared" si="13"/>
        <v>1.5448804582707759E-2</v>
      </c>
      <c r="AH58" s="31">
        <f t="shared" si="14"/>
        <v>1.7080198346641699E-2</v>
      </c>
      <c r="AI58" s="31">
        <f t="shared" si="15"/>
        <v>7.8001014338091477E-3</v>
      </c>
      <c r="AJ58" s="31">
        <f t="shared" si="16"/>
        <v>3.0588633073761357E-4</v>
      </c>
      <c r="AK58" s="31">
        <f t="shared" si="17"/>
        <v>2.0392422049174243E-4</v>
      </c>
      <c r="AL58" s="31">
        <f t="shared" si="18"/>
        <v>4.0000000000000001E-3</v>
      </c>
      <c r="AM58" s="31">
        <f t="shared" si="19"/>
        <v>8.9999999999999993E-3</v>
      </c>
      <c r="AN58" s="31">
        <f t="shared" si="20"/>
        <v>1.3999999999999999E-2</v>
      </c>
      <c r="AO58" s="31">
        <f t="shared" si="21"/>
        <v>1E-3</v>
      </c>
      <c r="AP58" s="31">
        <f t="shared" si="22"/>
        <v>0</v>
      </c>
      <c r="AQ58" s="31">
        <f t="shared" si="47"/>
        <v>1.1932576151770157E-2</v>
      </c>
      <c r="AR58" s="31">
        <f t="shared" si="23"/>
        <v>2.5236279987549338E-2</v>
      </c>
      <c r="AS58" s="122">
        <f t="shared" si="48"/>
        <v>2.8833757228552883E-2</v>
      </c>
      <c r="AT58" s="121">
        <f t="shared" si="64"/>
        <v>9.6350259067357538</v>
      </c>
      <c r="AU58" s="31">
        <f t="shared" si="24"/>
        <v>6.2272795715115391E-3</v>
      </c>
      <c r="AV58" s="31">
        <f t="shared" si="25"/>
        <v>8.7181914001161556E-3</v>
      </c>
      <c r="AW58" s="31">
        <f t="shared" si="26"/>
        <v>1.1312891221579297E-2</v>
      </c>
      <c r="AX58" s="31">
        <f t="shared" si="27"/>
        <v>7.0575835143797446E-3</v>
      </c>
      <c r="AY58" s="31">
        <f t="shared" si="28"/>
        <v>3.113639785755769E-4</v>
      </c>
      <c r="AZ58" s="31">
        <f t="shared" si="29"/>
        <v>1.8870544156095573E-2</v>
      </c>
      <c r="BA58" s="31">
        <f t="shared" si="30"/>
        <v>7.0000000000000001E-3</v>
      </c>
      <c r="BB58" s="31">
        <f t="shared" si="31"/>
        <v>1.15E-2</v>
      </c>
      <c r="BC58" s="31">
        <f t="shared" si="32"/>
        <v>1.47E-2</v>
      </c>
      <c r="BD58" s="31">
        <f t="shared" si="49"/>
        <v>5.0000000000000001E-4</v>
      </c>
      <c r="BE58" s="31">
        <f t="shared" si="33"/>
        <v>6.1753855750822772E-3</v>
      </c>
      <c r="BF58" s="31">
        <f t="shared" si="50"/>
        <v>2.506671526420301E-2</v>
      </c>
      <c r="BG58" s="31">
        <f t="shared" si="51"/>
        <v>2.8027287801588297E-2</v>
      </c>
      <c r="BH58" s="103">
        <f t="shared" si="52"/>
        <v>3.0977151604109302E-2</v>
      </c>
      <c r="BI58" s="121">
        <f t="shared" si="65"/>
        <v>3.0210362694300534</v>
      </c>
      <c r="BJ58" s="31">
        <f t="shared" si="34"/>
        <v>1.9860734744280167E-2</v>
      </c>
      <c r="BK58" s="31">
        <f t="shared" si="35"/>
        <v>3.3101224573800277E-2</v>
      </c>
      <c r="BL58" s="31">
        <f t="shared" si="36"/>
        <v>4.1376530717250344E-2</v>
      </c>
      <c r="BM58" s="31">
        <f t="shared" si="37"/>
        <v>0</v>
      </c>
      <c r="BN58" s="31">
        <f t="shared" si="38"/>
        <v>9.9303673721400825E-4</v>
      </c>
      <c r="BO58" s="31">
        <f t="shared" si="39"/>
        <v>6.0184044679636874E-2</v>
      </c>
      <c r="BP58" s="31">
        <f t="shared" si="40"/>
        <v>1.2E-2</v>
      </c>
      <c r="BQ58" s="31">
        <f t="shared" si="41"/>
        <v>2.2499999999999999E-2</v>
      </c>
      <c r="BR58" s="31">
        <f t="shared" si="42"/>
        <v>2.8499999999999998E-2</v>
      </c>
      <c r="BS58" s="31">
        <f t="shared" si="53"/>
        <v>5.0000000000000001E-3</v>
      </c>
      <c r="BT58" s="31">
        <f t="shared" si="43"/>
        <v>0</v>
      </c>
      <c r="BU58" s="31">
        <f t="shared" si="54"/>
        <v>6.5007684307340982E-2</v>
      </c>
      <c r="BV58" s="31">
        <f t="shared" si="55"/>
        <v>7.2909449924850295E-2</v>
      </c>
      <c r="BW58" s="103">
        <f t="shared" si="56"/>
        <v>7.9085709709649385E-2</v>
      </c>
    </row>
    <row r="59" spans="2:75" x14ac:dyDescent="0.25">
      <c r="B59" s="71" t="s">
        <v>533</v>
      </c>
      <c r="C59" s="68">
        <f>SQRT((Input_Offset_Error+PSRR_Error+CMRR_Error)^2+Vref_error__1100_only^2+External_Field_Error^2+Sensitivity_Error^2+Nonlinearity_Error^2)</f>
        <v>5.1359706026437996E-2</v>
      </c>
      <c r="D59" s="68">
        <f>SQRT((Input_Offset_Error_2+PSRR_Error_2+CMRR_Error_2)^2+vref_error_2^2+External_Field_error_2^2+Sensitivity_error_2^2+nonlinearity_error_2^2)</f>
        <v>5.4555146866146154E-2</v>
      </c>
      <c r="E59" s="106">
        <f>SQRT((input_offset_error_3+PSRR_error_3+CMRR_Error_3)^2+vref_error_3^2+external_field_error_3^2+sensitivity_error_3^2+nonlinearity_error_3^2)</f>
        <v>5.3055857825378493E-2</v>
      </c>
      <c r="P59" s="36">
        <f t="shared" si="44"/>
        <v>5.3465999999999951</v>
      </c>
      <c r="Q59" s="31">
        <f t="shared" si="0"/>
        <v>5.6677197289923186E-3</v>
      </c>
      <c r="R59" s="31">
        <f t="shared" si="1"/>
        <v>2.8338598644961594E-2</v>
      </c>
      <c r="S59" s="31">
        <f t="shared" si="2"/>
        <v>3.1331154661869538E-2</v>
      </c>
      <c r="T59" s="31">
        <f t="shared" si="3"/>
        <v>1.4308158455841108E-2</v>
      </c>
      <c r="U59" s="31">
        <f t="shared" si="4"/>
        <v>5.6110425317023942E-4</v>
      </c>
      <c r="V59" s="31">
        <f t="shared" si="5"/>
        <v>3.7406950211349297E-4</v>
      </c>
      <c r="W59" s="31">
        <f t="shared" si="6"/>
        <v>4.0000000000000001E-3</v>
      </c>
      <c r="X59" s="31">
        <f t="shared" si="7"/>
        <v>8.9999999999999993E-3</v>
      </c>
      <c r="Y59" s="31">
        <f t="shared" si="8"/>
        <v>1.3999999999999999E-2</v>
      </c>
      <c r="Z59" s="31">
        <f t="shared" si="9"/>
        <v>1E-3</v>
      </c>
      <c r="AA59" s="31">
        <f t="shared" si="10"/>
        <v>0</v>
      </c>
      <c r="AB59" s="31">
        <f t="shared" si="45"/>
        <v>2.095012113691189E-2</v>
      </c>
      <c r="AC59" s="31">
        <f t="shared" si="11"/>
        <v>4.4148150706191075E-2</v>
      </c>
      <c r="AD59" s="103">
        <f t="shared" si="46"/>
        <v>4.828683561009154E-2</v>
      </c>
      <c r="AE59" s="121">
        <f t="shared" si="63"/>
        <v>10.045336787564779</v>
      </c>
      <c r="AF59" s="31">
        <f t="shared" si="12"/>
        <v>3.0166266143055276E-3</v>
      </c>
      <c r="AG59" s="31">
        <f t="shared" si="13"/>
        <v>1.5083133071527638E-2</v>
      </c>
      <c r="AH59" s="31">
        <f t="shared" si="14"/>
        <v>1.6675911923880956E-2</v>
      </c>
      <c r="AI59" s="31">
        <f t="shared" si="15"/>
        <v>7.6154738878143041E-3</v>
      </c>
      <c r="AJ59" s="31">
        <f t="shared" si="16"/>
        <v>2.9864603481624718E-4</v>
      </c>
      <c r="AK59" s="31">
        <f t="shared" si="17"/>
        <v>1.9909735654416482E-4</v>
      </c>
      <c r="AL59" s="31">
        <f t="shared" si="18"/>
        <v>4.0000000000000001E-3</v>
      </c>
      <c r="AM59" s="31">
        <f t="shared" si="19"/>
        <v>8.9999999999999993E-3</v>
      </c>
      <c r="AN59" s="31">
        <f t="shared" si="20"/>
        <v>1.3999999999999999E-2</v>
      </c>
      <c r="AO59" s="31">
        <f t="shared" si="21"/>
        <v>1E-3</v>
      </c>
      <c r="AP59" s="31">
        <f t="shared" si="22"/>
        <v>0</v>
      </c>
      <c r="AQ59" s="31">
        <f t="shared" si="47"/>
        <v>1.1684214120432874E-2</v>
      </c>
      <c r="AR59" s="31">
        <f t="shared" si="23"/>
        <v>2.4716660070379669E-2</v>
      </c>
      <c r="AS59" s="122">
        <f t="shared" si="48"/>
        <v>2.831447167032846E-2</v>
      </c>
      <c r="AT59" s="121">
        <f t="shared" si="64"/>
        <v>9.86813471502591</v>
      </c>
      <c r="AU59" s="31">
        <f t="shared" si="24"/>
        <v>6.0801764196266811E-3</v>
      </c>
      <c r="AV59" s="31">
        <f t="shared" si="25"/>
        <v>8.5122469874773544E-3</v>
      </c>
      <c r="AW59" s="31">
        <f t="shared" si="26"/>
        <v>1.1045653828988472E-2</v>
      </c>
      <c r="AX59" s="31">
        <f t="shared" si="27"/>
        <v>6.8908666089102398E-3</v>
      </c>
      <c r="AY59" s="31">
        <f t="shared" si="28"/>
        <v>3.0400882098133406E-4</v>
      </c>
      <c r="AZ59" s="31">
        <f t="shared" si="29"/>
        <v>1.8424777029171762E-2</v>
      </c>
      <c r="BA59" s="31">
        <f t="shared" si="30"/>
        <v>7.0000000000000001E-3</v>
      </c>
      <c r="BB59" s="31">
        <f t="shared" si="31"/>
        <v>1.15E-2</v>
      </c>
      <c r="BC59" s="31">
        <f t="shared" si="32"/>
        <v>1.47E-2</v>
      </c>
      <c r="BD59" s="31">
        <f t="shared" si="49"/>
        <v>5.0000000000000001E-4</v>
      </c>
      <c r="BE59" s="31">
        <f t="shared" si="33"/>
        <v>6.0295082827964601E-3</v>
      </c>
      <c r="BF59" s="31">
        <f t="shared" si="50"/>
        <v>2.4521508524444506E-2</v>
      </c>
      <c r="BG59" s="31">
        <f t="shared" si="51"/>
        <v>2.7478010723871918E-2</v>
      </c>
      <c r="BH59" s="103">
        <f t="shared" si="52"/>
        <v>3.0411910271324054E-2</v>
      </c>
      <c r="BI59" s="121">
        <f t="shared" si="65"/>
        <v>3.0753886010362712</v>
      </c>
      <c r="BJ59" s="31">
        <f t="shared" si="34"/>
        <v>1.9509729593126093E-2</v>
      </c>
      <c r="BK59" s="31">
        <f t="shared" si="35"/>
        <v>3.2516215988543491E-2</v>
      </c>
      <c r="BL59" s="31">
        <f t="shared" si="36"/>
        <v>4.0645269985679362E-2</v>
      </c>
      <c r="BM59" s="31">
        <f t="shared" si="37"/>
        <v>0</v>
      </c>
      <c r="BN59" s="31">
        <f t="shared" si="38"/>
        <v>9.754864796563046E-4</v>
      </c>
      <c r="BO59" s="31">
        <f t="shared" si="39"/>
        <v>5.9120392706442711E-2</v>
      </c>
      <c r="BP59" s="31">
        <f t="shared" si="40"/>
        <v>1.2E-2</v>
      </c>
      <c r="BQ59" s="31">
        <f t="shared" si="41"/>
        <v>2.2499999999999999E-2</v>
      </c>
      <c r="BR59" s="31">
        <f t="shared" si="42"/>
        <v>2.8499999999999998E-2</v>
      </c>
      <c r="BS59" s="31">
        <f t="shared" si="53"/>
        <v>5.0000000000000001E-3</v>
      </c>
      <c r="BT59" s="31">
        <f t="shared" si="43"/>
        <v>0</v>
      </c>
      <c r="BU59" s="31">
        <f t="shared" si="54"/>
        <v>6.3905124296198559E-2</v>
      </c>
      <c r="BV59" s="31">
        <f t="shared" si="55"/>
        <v>7.1750714059042126E-2</v>
      </c>
      <c r="BW59" s="103">
        <f t="shared" si="56"/>
        <v>7.7876557464430743E-2</v>
      </c>
    </row>
    <row r="60" spans="2:75" x14ac:dyDescent="0.25">
      <c r="B60" s="71" t="s">
        <v>474</v>
      </c>
      <c r="C60" s="72">
        <f>IIN__A*C59*1000</f>
        <v>256.79853013219002</v>
      </c>
      <c r="D60" s="72">
        <f>IIN__A*D59*1000</f>
        <v>272.77573433073076</v>
      </c>
      <c r="E60" s="73">
        <f>IIN__A*E59*1000</f>
        <v>265.27928912689248</v>
      </c>
      <c r="P60" s="36">
        <f t="shared" si="44"/>
        <v>5.440399999999995</v>
      </c>
      <c r="Q60" s="31">
        <f t="shared" si="0"/>
        <v>5.5700004233200373E-3</v>
      </c>
      <c r="R60" s="31">
        <f t="shared" si="1"/>
        <v>2.785000211660019E-2</v>
      </c>
      <c r="S60" s="31">
        <f t="shared" si="2"/>
        <v>3.0790962340113168E-2</v>
      </c>
      <c r="T60" s="31">
        <f t="shared" si="3"/>
        <v>1.4061466068671433E-2</v>
      </c>
      <c r="U60" s="31">
        <f t="shared" si="4"/>
        <v>5.5143004190868366E-4</v>
      </c>
      <c r="V60" s="31">
        <f t="shared" si="5"/>
        <v>3.6762002793912246E-4</v>
      </c>
      <c r="W60" s="31">
        <f t="shared" si="6"/>
        <v>4.0000000000000001E-3</v>
      </c>
      <c r="X60" s="31">
        <f t="shared" si="7"/>
        <v>8.9999999999999993E-3</v>
      </c>
      <c r="Y60" s="31">
        <f t="shared" si="8"/>
        <v>1.3999999999999999E-2</v>
      </c>
      <c r="Z60" s="31">
        <f t="shared" si="9"/>
        <v>1E-3</v>
      </c>
      <c r="AA60" s="31">
        <f t="shared" si="10"/>
        <v>0</v>
      </c>
      <c r="AB60" s="31">
        <f t="shared" si="45"/>
        <v>2.0603020579105891E-2</v>
      </c>
      <c r="AC60" s="31">
        <f t="shared" si="11"/>
        <v>4.3419268422404518E-2</v>
      </c>
      <c r="AD60" s="103">
        <f t="shared" si="46"/>
        <v>4.7525209170455357E-2</v>
      </c>
      <c r="AE60" s="121">
        <f t="shared" si="63"/>
        <v>10.283108808290168</v>
      </c>
      <c r="AF60" s="31">
        <f t="shared" si="12"/>
        <v>2.9468744197863801E-3</v>
      </c>
      <c r="AG60" s="31">
        <f t="shared" si="13"/>
        <v>1.47343720989319E-2</v>
      </c>
      <c r="AH60" s="31">
        <f t="shared" si="14"/>
        <v>1.629032179257911E-2</v>
      </c>
      <c r="AI60" s="31">
        <f t="shared" si="15"/>
        <v>7.4393844727507165E-3</v>
      </c>
      <c r="AJ60" s="31">
        <f t="shared" si="16"/>
        <v>2.9174056755885161E-4</v>
      </c>
      <c r="AK60" s="31">
        <f t="shared" si="17"/>
        <v>1.9449371170590109E-4</v>
      </c>
      <c r="AL60" s="31">
        <f t="shared" si="18"/>
        <v>4.0000000000000001E-3</v>
      </c>
      <c r="AM60" s="31">
        <f t="shared" si="19"/>
        <v>8.9999999999999993E-3</v>
      </c>
      <c r="AN60" s="31">
        <f t="shared" si="20"/>
        <v>1.3999999999999999E-2</v>
      </c>
      <c r="AO60" s="31">
        <f t="shared" si="21"/>
        <v>1E-3</v>
      </c>
      <c r="AP60" s="31">
        <f t="shared" si="22"/>
        <v>0</v>
      </c>
      <c r="AQ60" s="31">
        <f t="shared" si="47"/>
        <v>1.144803477779931E-2</v>
      </c>
      <c r="AR60" s="31">
        <f t="shared" si="23"/>
        <v>2.4222642083743876E-2</v>
      </c>
      <c r="AS60" s="122">
        <f t="shared" si="48"/>
        <v>2.7822072815467773E-2</v>
      </c>
      <c r="AT60" s="121">
        <f t="shared" si="64"/>
        <v>10.101243523316066</v>
      </c>
      <c r="AU60" s="31">
        <f t="shared" si="24"/>
        <v>5.9398627368507425E-3</v>
      </c>
      <c r="AV60" s="31">
        <f t="shared" si="25"/>
        <v>8.3158078315910388E-3</v>
      </c>
      <c r="AW60" s="31">
        <f t="shared" si="26"/>
        <v>1.0790750638612182E-2</v>
      </c>
      <c r="AX60" s="31">
        <f t="shared" si="27"/>
        <v>6.7318444350975082E-3</v>
      </c>
      <c r="AY60" s="31">
        <f t="shared" si="28"/>
        <v>2.9699313684253704E-4</v>
      </c>
      <c r="AZ60" s="31">
        <f t="shared" si="29"/>
        <v>1.7999584051062854E-2</v>
      </c>
      <c r="BA60" s="31">
        <f t="shared" si="30"/>
        <v>7.0000000000000001E-3</v>
      </c>
      <c r="BB60" s="31">
        <f t="shared" si="31"/>
        <v>1.15E-2</v>
      </c>
      <c r="BC60" s="31">
        <f t="shared" si="32"/>
        <v>1.47E-2</v>
      </c>
      <c r="BD60" s="31">
        <f t="shared" si="49"/>
        <v>5.0000000000000001E-4</v>
      </c>
      <c r="BE60" s="31">
        <f t="shared" si="33"/>
        <v>5.8903638807103198E-3</v>
      </c>
      <c r="BF60" s="31">
        <f t="shared" si="50"/>
        <v>2.4002470713609534E-2</v>
      </c>
      <c r="BG60" s="31">
        <f t="shared" si="51"/>
        <v>2.6956252618243519E-2</v>
      </c>
      <c r="BH60" s="103">
        <f t="shared" si="52"/>
        <v>2.9875728219611736E-2</v>
      </c>
      <c r="BI60" s="121">
        <f t="shared" si="65"/>
        <v>3.129740932642489</v>
      </c>
      <c r="BJ60" s="31">
        <f t="shared" si="34"/>
        <v>1.9170915833388504E-2</v>
      </c>
      <c r="BK60" s="31">
        <f t="shared" si="35"/>
        <v>3.1951526388980842E-2</v>
      </c>
      <c r="BL60" s="31">
        <f t="shared" si="36"/>
        <v>3.9939407986226055E-2</v>
      </c>
      <c r="BM60" s="31">
        <f t="shared" si="37"/>
        <v>0</v>
      </c>
      <c r="BN60" s="31">
        <f t="shared" si="38"/>
        <v>9.585457916694251E-4</v>
      </c>
      <c r="BO60" s="31">
        <f t="shared" si="39"/>
        <v>5.8093684343601529E-2</v>
      </c>
      <c r="BP60" s="31">
        <f t="shared" si="40"/>
        <v>1.2E-2</v>
      </c>
      <c r="BQ60" s="31">
        <f t="shared" si="41"/>
        <v>2.2499999999999999E-2</v>
      </c>
      <c r="BR60" s="31">
        <f t="shared" si="42"/>
        <v>2.8499999999999998E-2</v>
      </c>
      <c r="BS60" s="31">
        <f t="shared" si="53"/>
        <v>5.0000000000000001E-3</v>
      </c>
      <c r="BT60" s="31">
        <f t="shared" si="43"/>
        <v>0</v>
      </c>
      <c r="BU60" s="31">
        <f t="shared" si="54"/>
        <v>6.2841637358750396E-2</v>
      </c>
      <c r="BV60" s="31">
        <f t="shared" si="55"/>
        <v>7.0634262306260576E-2</v>
      </c>
      <c r="BW60" s="103">
        <f t="shared" si="56"/>
        <v>7.67122466352856E-2</v>
      </c>
    </row>
    <row r="61" spans="2:75" ht="15.75" thickBot="1" x14ac:dyDescent="0.3">
      <c r="B61" s="74" t="s">
        <v>475</v>
      </c>
      <c r="C61" s="75">
        <f>Sensitivity_mV_A*C60*10^-3</f>
        <v>8.4743514943622706</v>
      </c>
      <c r="D61" s="75">
        <f>Sensitivity_mV_A_2*D60*10^-3</f>
        <v>13.638786716536538</v>
      </c>
      <c r="E61" s="76">
        <f>Sensitivity_mV_A_3*E60*10^-3</f>
        <v>53.055857825378496</v>
      </c>
      <c r="P61" s="36">
        <f t="shared" si="44"/>
        <v>5.5341999999999949</v>
      </c>
      <c r="Q61" s="31">
        <f t="shared" si="0"/>
        <v>5.4755936364841041E-3</v>
      </c>
      <c r="R61" s="31">
        <f t="shared" si="1"/>
        <v>2.7377968182420522E-2</v>
      </c>
      <c r="S61" s="31">
        <f t="shared" si="2"/>
        <v>3.026908162248413E-2</v>
      </c>
      <c r="T61" s="31">
        <f t="shared" si="3"/>
        <v>1.3823136135304122E-2</v>
      </c>
      <c r="U61" s="31">
        <f t="shared" si="4"/>
        <v>5.4208377001192624E-4</v>
      </c>
      <c r="V61" s="31">
        <f t="shared" si="5"/>
        <v>3.6138918000795087E-4</v>
      </c>
      <c r="W61" s="31">
        <f t="shared" si="6"/>
        <v>4.0000000000000001E-3</v>
      </c>
      <c r="X61" s="31">
        <f t="shared" si="7"/>
        <v>8.9999999999999993E-3</v>
      </c>
      <c r="Y61" s="31">
        <f t="shared" si="8"/>
        <v>1.3999999999999999E-2</v>
      </c>
      <c r="Z61" s="31">
        <f t="shared" si="9"/>
        <v>1E-3</v>
      </c>
      <c r="AA61" s="31">
        <f t="shared" si="10"/>
        <v>0</v>
      </c>
      <c r="AB61" s="31">
        <f t="shared" si="45"/>
        <v>2.0267917607388952E-2</v>
      </c>
      <c r="AC61" s="31">
        <f t="shared" si="11"/>
        <v>4.2715621894894362E-2</v>
      </c>
      <c r="AD61" s="103">
        <f t="shared" si="46"/>
        <v>4.679050624874679E-2</v>
      </c>
      <c r="AE61" s="121">
        <f t="shared" si="63"/>
        <v>10.520880829015557</v>
      </c>
      <c r="AF61" s="31">
        <f t="shared" si="12"/>
        <v>2.8802750259709739E-3</v>
      </c>
      <c r="AG61" s="31">
        <f t="shared" si="13"/>
        <v>1.4401375129854869E-2</v>
      </c>
      <c r="AH61" s="31">
        <f t="shared" si="14"/>
        <v>1.5922160343567544E-2</v>
      </c>
      <c r="AI61" s="31">
        <f t="shared" si="15"/>
        <v>7.271254303063723E-3</v>
      </c>
      <c r="AJ61" s="31">
        <f t="shared" si="16"/>
        <v>2.8514722757112636E-4</v>
      </c>
      <c r="AK61" s="31">
        <f t="shared" si="17"/>
        <v>1.9009815171408428E-4</v>
      </c>
      <c r="AL61" s="31">
        <f t="shared" si="18"/>
        <v>4.0000000000000001E-3</v>
      </c>
      <c r="AM61" s="31">
        <f t="shared" si="19"/>
        <v>8.9999999999999993E-3</v>
      </c>
      <c r="AN61" s="31">
        <f t="shared" si="20"/>
        <v>1.3999999999999999E-2</v>
      </c>
      <c r="AO61" s="31">
        <f t="shared" si="21"/>
        <v>1E-3</v>
      </c>
      <c r="AP61" s="31">
        <f t="shared" si="22"/>
        <v>0</v>
      </c>
      <c r="AQ61" s="31">
        <f t="shared" si="47"/>
        <v>1.1223206086252302E-2</v>
      </c>
      <c r="AR61" s="31">
        <f t="shared" si="23"/>
        <v>2.3752475516864175E-2</v>
      </c>
      <c r="AS61" s="122">
        <f t="shared" si="48"/>
        <v>2.7354688903148492E-2</v>
      </c>
      <c r="AT61" s="121">
        <f t="shared" si="64"/>
        <v>10.334352331606222</v>
      </c>
      <c r="AU61" s="31">
        <f t="shared" si="24"/>
        <v>5.8058790792818336E-3</v>
      </c>
      <c r="AV61" s="31">
        <f t="shared" si="25"/>
        <v>8.1282307109945672E-3</v>
      </c>
      <c r="AW61" s="31">
        <f t="shared" si="26"/>
        <v>1.0547346994028664E-2</v>
      </c>
      <c r="AX61" s="31">
        <f t="shared" si="27"/>
        <v>6.5799962898527445E-3</v>
      </c>
      <c r="AY61" s="31">
        <f t="shared" si="28"/>
        <v>2.9029395396409159E-4</v>
      </c>
      <c r="AZ61" s="31">
        <f t="shared" si="29"/>
        <v>1.7593572967520708E-2</v>
      </c>
      <c r="BA61" s="31">
        <f t="shared" si="30"/>
        <v>7.0000000000000001E-3</v>
      </c>
      <c r="BB61" s="31">
        <f t="shared" si="31"/>
        <v>1.15E-2</v>
      </c>
      <c r="BC61" s="31">
        <f t="shared" si="32"/>
        <v>1.47E-2</v>
      </c>
      <c r="BD61" s="31">
        <f t="shared" si="49"/>
        <v>5.0000000000000001E-4</v>
      </c>
      <c r="BE61" s="31">
        <f t="shared" si="33"/>
        <v>5.7574967536211524E-3</v>
      </c>
      <c r="BF61" s="31">
        <f t="shared" si="50"/>
        <v>2.3507825236276141E-2</v>
      </c>
      <c r="BG61" s="31">
        <f t="shared" si="51"/>
        <v>2.6460124895082232E-2</v>
      </c>
      <c r="BH61" s="103">
        <f t="shared" si="52"/>
        <v>2.9366590976492583E-2</v>
      </c>
      <c r="BI61" s="121">
        <f t="shared" si="65"/>
        <v>3.1840932642487068</v>
      </c>
      <c r="BJ61" s="31">
        <f t="shared" si="34"/>
        <v>1.8843669145525835E-2</v>
      </c>
      <c r="BK61" s="31">
        <f t="shared" si="35"/>
        <v>3.140611524254306E-2</v>
      </c>
      <c r="BL61" s="31">
        <f t="shared" si="36"/>
        <v>3.9257644053178824E-2</v>
      </c>
      <c r="BM61" s="31">
        <f t="shared" si="37"/>
        <v>0</v>
      </c>
      <c r="BN61" s="31">
        <f t="shared" si="38"/>
        <v>9.4218345727629168E-4</v>
      </c>
      <c r="BO61" s="31">
        <f t="shared" si="39"/>
        <v>5.7102027713714656E-2</v>
      </c>
      <c r="BP61" s="31">
        <f t="shared" si="40"/>
        <v>1.2E-2</v>
      </c>
      <c r="BQ61" s="31">
        <f t="shared" si="41"/>
        <v>2.2499999999999999E-2</v>
      </c>
      <c r="BR61" s="31">
        <f t="shared" si="42"/>
        <v>2.8499999999999998E-2</v>
      </c>
      <c r="BS61" s="31">
        <f t="shared" si="53"/>
        <v>5.0000000000000001E-3</v>
      </c>
      <c r="BT61" s="31">
        <f t="shared" si="43"/>
        <v>0</v>
      </c>
      <c r="BU61" s="31">
        <f t="shared" si="54"/>
        <v>6.1815220878337469E-2</v>
      </c>
      <c r="BV61" s="31">
        <f t="shared" si="55"/>
        <v>6.9557918296845045E-2</v>
      </c>
      <c r="BW61" s="103">
        <f t="shared" si="56"/>
        <v>7.5590460382829919E-2</v>
      </c>
    </row>
    <row r="62" spans="2:75" x14ac:dyDescent="0.25">
      <c r="C62" s="35"/>
      <c r="P62" s="36">
        <f t="shared" si="44"/>
        <v>5.6279999999999948</v>
      </c>
      <c r="Q62" s="31">
        <f t="shared" si="0"/>
        <v>5.3843337425427034E-3</v>
      </c>
      <c r="R62" s="31">
        <f t="shared" si="1"/>
        <v>2.6921668712713516E-2</v>
      </c>
      <c r="S62" s="31">
        <f t="shared" si="2"/>
        <v>2.9764596928776064E-2</v>
      </c>
      <c r="T62" s="31">
        <f t="shared" si="3"/>
        <v>1.3592750533049053E-2</v>
      </c>
      <c r="U62" s="31">
        <f t="shared" si="4"/>
        <v>5.330490405117275E-4</v>
      </c>
      <c r="V62" s="31">
        <f t="shared" si="5"/>
        <v>3.5536602700781837E-4</v>
      </c>
      <c r="W62" s="31">
        <f t="shared" si="6"/>
        <v>4.0000000000000001E-3</v>
      </c>
      <c r="X62" s="31">
        <f t="shared" si="7"/>
        <v>8.9999999999999993E-3</v>
      </c>
      <c r="Y62" s="31">
        <f t="shared" si="8"/>
        <v>1.3999999999999999E-2</v>
      </c>
      <c r="Z62" s="31">
        <f t="shared" si="9"/>
        <v>1E-3</v>
      </c>
      <c r="AA62" s="31">
        <f t="shared" si="10"/>
        <v>0</v>
      </c>
      <c r="AB62" s="31">
        <f t="shared" si="45"/>
        <v>1.9944211867739533E-2</v>
      </c>
      <c r="AC62" s="31">
        <f t="shared" si="11"/>
        <v>4.2035948160186007E-2</v>
      </c>
      <c r="AD62" s="103">
        <f t="shared" si="46"/>
        <v>4.6081375740590617E-2</v>
      </c>
      <c r="AE62" s="121">
        <f t="shared" si="63"/>
        <v>10.758652849740946</v>
      </c>
      <c r="AF62" s="31">
        <f t="shared" si="12"/>
        <v>2.8166193970799941E-3</v>
      </c>
      <c r="AG62" s="31">
        <f t="shared" si="13"/>
        <v>1.4083096985399971E-2</v>
      </c>
      <c r="AH62" s="31">
        <f t="shared" si="14"/>
        <v>1.5570272027058208E-2</v>
      </c>
      <c r="AI62" s="31">
        <f t="shared" si="15"/>
        <v>7.1105556679284454E-3</v>
      </c>
      <c r="AJ62" s="31">
        <f t="shared" si="16"/>
        <v>2.7884532031091939E-4</v>
      </c>
      <c r="AK62" s="31">
        <f t="shared" si="17"/>
        <v>1.8589688020727961E-4</v>
      </c>
      <c r="AL62" s="31">
        <f t="shared" si="18"/>
        <v>4.0000000000000001E-3</v>
      </c>
      <c r="AM62" s="31">
        <f t="shared" si="19"/>
        <v>8.9999999999999993E-3</v>
      </c>
      <c r="AN62" s="31">
        <f t="shared" si="20"/>
        <v>1.3999999999999999E-2</v>
      </c>
      <c r="AO62" s="31">
        <f t="shared" si="21"/>
        <v>1E-3</v>
      </c>
      <c r="AP62" s="31">
        <f t="shared" si="22"/>
        <v>0</v>
      </c>
      <c r="AQ62" s="31">
        <f t="shared" si="47"/>
        <v>1.1008969513793066E-2</v>
      </c>
      <c r="AR62" s="31">
        <f t="shared" si="23"/>
        <v>2.3304564507366711E-2</v>
      </c>
      <c r="AS62" s="122">
        <f t="shared" si="48"/>
        <v>2.6910613939846381E-2</v>
      </c>
      <c r="AT62" s="121">
        <f t="shared" si="64"/>
        <v>10.567461139896379</v>
      </c>
      <c r="AU62" s="31">
        <f t="shared" si="24"/>
        <v>5.67780654271593E-3</v>
      </c>
      <c r="AV62" s="31">
        <f t="shared" si="25"/>
        <v>7.948929159802302E-3</v>
      </c>
      <c r="AW62" s="31">
        <f t="shared" si="26"/>
        <v>1.031468188593394E-2</v>
      </c>
      <c r="AX62" s="31">
        <f t="shared" si="27"/>
        <v>6.4348474150780549E-3</v>
      </c>
      <c r="AY62" s="31">
        <f t="shared" si="28"/>
        <v>2.8389032713579645E-4</v>
      </c>
      <c r="AZ62" s="31">
        <f t="shared" si="29"/>
        <v>1.7205474371866456E-2</v>
      </c>
      <c r="BA62" s="31">
        <f t="shared" si="30"/>
        <v>7.0000000000000001E-3</v>
      </c>
      <c r="BB62" s="31">
        <f t="shared" si="31"/>
        <v>1.15E-2</v>
      </c>
      <c r="BC62" s="31">
        <f t="shared" si="32"/>
        <v>1.47E-2</v>
      </c>
      <c r="BD62" s="31">
        <f t="shared" si="49"/>
        <v>5.0000000000000001E-4</v>
      </c>
      <c r="BE62" s="31">
        <f t="shared" si="33"/>
        <v>5.6304914881932988E-3</v>
      </c>
      <c r="BF62" s="31">
        <f t="shared" si="50"/>
        <v>2.3035952182790184E-2</v>
      </c>
      <c r="BG62" s="31">
        <f t="shared" si="51"/>
        <v>2.5987905554470347E-2</v>
      </c>
      <c r="BH62" s="103">
        <f t="shared" si="52"/>
        <v>2.8882662048158599E-2</v>
      </c>
      <c r="BI62" s="121">
        <f t="shared" si="65"/>
        <v>3.2384455958549245</v>
      </c>
      <c r="BJ62" s="31">
        <f t="shared" si="34"/>
        <v>1.8527407122972052E-2</v>
      </c>
      <c r="BK62" s="31">
        <f t="shared" si="35"/>
        <v>3.0879011871620086E-2</v>
      </c>
      <c r="BL62" s="31">
        <f t="shared" si="36"/>
        <v>3.859876483952511E-2</v>
      </c>
      <c r="BM62" s="31">
        <f t="shared" si="37"/>
        <v>0</v>
      </c>
      <c r="BN62" s="31">
        <f t="shared" si="38"/>
        <v>9.2637035614860251E-4</v>
      </c>
      <c r="BO62" s="31">
        <f t="shared" si="39"/>
        <v>5.6143657948400157E-2</v>
      </c>
      <c r="BP62" s="31">
        <f t="shared" si="40"/>
        <v>1.2E-2</v>
      </c>
      <c r="BQ62" s="31">
        <f t="shared" si="41"/>
        <v>2.2499999999999999E-2</v>
      </c>
      <c r="BR62" s="31">
        <f t="shared" si="42"/>
        <v>2.8499999999999998E-2</v>
      </c>
      <c r="BS62" s="31">
        <f t="shared" si="53"/>
        <v>5.0000000000000001E-3</v>
      </c>
      <c r="BT62" s="31">
        <f t="shared" si="43"/>
        <v>0</v>
      </c>
      <c r="BU62" s="31">
        <f t="shared" si="54"/>
        <v>6.0824006658835771E-2</v>
      </c>
      <c r="BV62" s="31">
        <f t="shared" si="55"/>
        <v>6.851965168096974E-2</v>
      </c>
      <c r="BW62" s="103">
        <f t="shared" si="56"/>
        <v>7.4509037304633319E-2</v>
      </c>
    </row>
    <row r="63" spans="2:75" x14ac:dyDescent="0.25">
      <c r="C63" s="33"/>
      <c r="P63" s="36">
        <f t="shared" si="44"/>
        <v>5.7217999999999947</v>
      </c>
      <c r="Q63" s="31">
        <f t="shared" si="0"/>
        <v>5.2960659762715107E-3</v>
      </c>
      <c r="R63" s="31">
        <f t="shared" si="1"/>
        <v>2.6480329881357553E-2</v>
      </c>
      <c r="S63" s="31">
        <f t="shared" si="2"/>
        <v>2.9276652716828912E-2</v>
      </c>
      <c r="T63" s="31">
        <f t="shared" si="3"/>
        <v>1.3369918557097429E-2</v>
      </c>
      <c r="U63" s="31">
        <f t="shared" si="4"/>
        <v>5.2431053165087952E-4</v>
      </c>
      <c r="V63" s="31">
        <f t="shared" si="5"/>
        <v>3.4954035443391973E-4</v>
      </c>
      <c r="W63" s="31">
        <f t="shared" si="6"/>
        <v>4.0000000000000001E-3</v>
      </c>
      <c r="X63" s="31">
        <f t="shared" si="7"/>
        <v>8.9999999999999993E-3</v>
      </c>
      <c r="Y63" s="31">
        <f t="shared" si="8"/>
        <v>1.3999999999999999E-2</v>
      </c>
      <c r="Z63" s="31">
        <f t="shared" si="9"/>
        <v>1E-3</v>
      </c>
      <c r="AA63" s="31">
        <f t="shared" si="10"/>
        <v>0</v>
      </c>
      <c r="AB63" s="31">
        <f t="shared" si="45"/>
        <v>1.9631342367293733E-2</v>
      </c>
      <c r="AC63" s="31">
        <f t="shared" si="11"/>
        <v>4.137906705678529E-2</v>
      </c>
      <c r="AD63" s="103">
        <f t="shared" si="46"/>
        <v>4.5396555093206094E-2</v>
      </c>
      <c r="AE63" s="121">
        <f t="shared" si="63"/>
        <v>10.996424870466335</v>
      </c>
      <c r="AF63" s="31">
        <f t="shared" si="12"/>
        <v>2.7557165769773696E-3</v>
      </c>
      <c r="AG63" s="31">
        <f t="shared" si="13"/>
        <v>1.3778582884886847E-2</v>
      </c>
      <c r="AH63" s="31">
        <f t="shared" si="14"/>
        <v>1.5233601237530899E-2</v>
      </c>
      <c r="AI63" s="31">
        <f t="shared" si="15"/>
        <v>6.956806498579369E-3</v>
      </c>
      <c r="AJ63" s="31">
        <f t="shared" si="16"/>
        <v>2.7281594112075954E-4</v>
      </c>
      <c r="AK63" s="31">
        <f t="shared" si="17"/>
        <v>1.8187729408050639E-4</v>
      </c>
      <c r="AL63" s="31">
        <f t="shared" si="18"/>
        <v>4.0000000000000001E-3</v>
      </c>
      <c r="AM63" s="31">
        <f t="shared" si="19"/>
        <v>8.9999999999999993E-3</v>
      </c>
      <c r="AN63" s="31">
        <f t="shared" si="20"/>
        <v>1.3999999999999999E-2</v>
      </c>
      <c r="AO63" s="31">
        <f t="shared" si="21"/>
        <v>1E-3</v>
      </c>
      <c r="AP63" s="31">
        <f t="shared" si="22"/>
        <v>0</v>
      </c>
      <c r="AQ63" s="31">
        <f t="shared" si="47"/>
        <v>1.0804632091287699E-2</v>
      </c>
      <c r="AR63" s="31">
        <f t="shared" si="23"/>
        <v>2.2877451132285405E-2</v>
      </c>
      <c r="AS63" s="122">
        <f t="shared" si="48"/>
        <v>2.6488289814999663E-2</v>
      </c>
      <c r="AT63" s="121">
        <f t="shared" si="64"/>
        <v>10.800569948186535</v>
      </c>
      <c r="AU63" s="31">
        <f t="shared" si="24"/>
        <v>5.555262387803365E-3</v>
      </c>
      <c r="AV63" s="31">
        <f t="shared" si="25"/>
        <v>7.7773673429247115E-3</v>
      </c>
      <c r="AW63" s="31">
        <f t="shared" si="26"/>
        <v>1.0092060004509447E-2</v>
      </c>
      <c r="AX63" s="31">
        <f t="shared" si="27"/>
        <v>6.2959640395104811E-3</v>
      </c>
      <c r="AY63" s="31">
        <f t="shared" si="28"/>
        <v>2.7776311939016821E-4</v>
      </c>
      <c r="AZ63" s="31">
        <f t="shared" si="29"/>
        <v>1.6834128447888987E-2</v>
      </c>
      <c r="BA63" s="31">
        <f t="shared" si="30"/>
        <v>7.0000000000000001E-3</v>
      </c>
      <c r="BB63" s="31">
        <f t="shared" si="31"/>
        <v>1.15E-2</v>
      </c>
      <c r="BC63" s="31">
        <f t="shared" si="32"/>
        <v>1.47E-2</v>
      </c>
      <c r="BD63" s="31">
        <f t="shared" si="49"/>
        <v>5.0000000000000001E-4</v>
      </c>
      <c r="BE63" s="31">
        <f t="shared" si="33"/>
        <v>5.508968534571672E-3</v>
      </c>
      <c r="BF63" s="31">
        <f t="shared" si="50"/>
        <v>2.2585371423533892E-2</v>
      </c>
      <c r="BG63" s="31">
        <f t="shared" si="51"/>
        <v>2.5538021229438431E-2</v>
      </c>
      <c r="BH63" s="103">
        <f t="shared" si="52"/>
        <v>2.842226375028933E-2</v>
      </c>
      <c r="BI63" s="121">
        <f t="shared" si="65"/>
        <v>3.2927979274611423</v>
      </c>
      <c r="BJ63" s="31">
        <f t="shared" si="34"/>
        <v>1.8221585812969097E-2</v>
      </c>
      <c r="BK63" s="31">
        <f t="shared" si="35"/>
        <v>3.0369309688281828E-2</v>
      </c>
      <c r="BL63" s="31">
        <f t="shared" si="36"/>
        <v>3.7961637110352289E-2</v>
      </c>
      <c r="BM63" s="31">
        <f t="shared" si="37"/>
        <v>0</v>
      </c>
      <c r="BN63" s="31">
        <f t="shared" si="38"/>
        <v>9.1107929064845482E-4</v>
      </c>
      <c r="BO63" s="31">
        <f t="shared" si="39"/>
        <v>5.5216926705966965E-2</v>
      </c>
      <c r="BP63" s="31">
        <f t="shared" si="40"/>
        <v>1.2E-2</v>
      </c>
      <c r="BQ63" s="31">
        <f t="shared" si="41"/>
        <v>2.2499999999999999E-2</v>
      </c>
      <c r="BR63" s="31">
        <f t="shared" si="42"/>
        <v>2.8499999999999998E-2</v>
      </c>
      <c r="BS63" s="31">
        <f t="shared" si="53"/>
        <v>5.0000000000000001E-3</v>
      </c>
      <c r="BT63" s="31">
        <f t="shared" si="43"/>
        <v>0</v>
      </c>
      <c r="BU63" s="31">
        <f t="shared" si="54"/>
        <v>5.9866249830929884E-2</v>
      </c>
      <c r="BV63" s="31">
        <f t="shared" si="55"/>
        <v>6.7517566081171126E-2</v>
      </c>
      <c r="BW63" s="103">
        <f t="shared" si="56"/>
        <v>7.3465958615162433E-2</v>
      </c>
    </row>
    <row r="64" spans="2:75" x14ac:dyDescent="0.25">
      <c r="C64" s="34"/>
      <c r="P64" s="36">
        <f t="shared" si="44"/>
        <v>5.8155999999999946</v>
      </c>
      <c r="Q64" s="31">
        <f t="shared" si="0"/>
        <v>5.2106455572993897E-3</v>
      </c>
      <c r="R64" s="31">
        <f t="shared" si="1"/>
        <v>2.6053227786496949E-2</v>
      </c>
      <c r="S64" s="31">
        <f t="shared" si="2"/>
        <v>2.8804448640751028E-2</v>
      </c>
      <c r="T64" s="31">
        <f t="shared" si="3"/>
        <v>1.315427470940231E-2</v>
      </c>
      <c r="U64" s="31">
        <f t="shared" si="4"/>
        <v>5.1585391017263955E-4</v>
      </c>
      <c r="V64" s="31">
        <f t="shared" si="5"/>
        <v>3.4390260678175975E-4</v>
      </c>
      <c r="W64" s="31">
        <f t="shared" si="6"/>
        <v>4.0000000000000001E-3</v>
      </c>
      <c r="X64" s="31">
        <f t="shared" si="7"/>
        <v>8.9999999999999993E-3</v>
      </c>
      <c r="Y64" s="31">
        <f t="shared" si="8"/>
        <v>1.3999999999999999E-2</v>
      </c>
      <c r="Z64" s="31">
        <f t="shared" si="9"/>
        <v>1E-3</v>
      </c>
      <c r="AA64" s="31">
        <f t="shared" si="10"/>
        <v>0</v>
      </c>
      <c r="AB64" s="31">
        <f t="shared" si="45"/>
        <v>1.9328784300133212E-2</v>
      </c>
      <c r="AC64" s="31">
        <f t="shared" si="11"/>
        <v>4.0743874547798771E-2</v>
      </c>
      <c r="AD64" s="103">
        <f t="shared" si="46"/>
        <v>4.4734863165615611E-2</v>
      </c>
      <c r="AE64" s="121">
        <f t="shared" si="63"/>
        <v>11.234196891191724</v>
      </c>
      <c r="AF64" s="31">
        <f t="shared" si="12"/>
        <v>2.6973917758900661E-3</v>
      </c>
      <c r="AG64" s="31">
        <f t="shared" si="13"/>
        <v>1.3486958879450329E-2</v>
      </c>
      <c r="AH64" s="31">
        <f t="shared" si="14"/>
        <v>1.4911181737120284E-2</v>
      </c>
      <c r="AI64" s="31">
        <f t="shared" si="15"/>
        <v>6.8095655382344718E-3</v>
      </c>
      <c r="AJ64" s="31">
        <f t="shared" si="16"/>
        <v>2.6704178581311649E-4</v>
      </c>
      <c r="AK64" s="31">
        <f t="shared" si="17"/>
        <v>1.7802785720874434E-4</v>
      </c>
      <c r="AL64" s="31">
        <f t="shared" si="18"/>
        <v>4.0000000000000001E-3</v>
      </c>
      <c r="AM64" s="31">
        <f t="shared" si="19"/>
        <v>8.9999999999999993E-3</v>
      </c>
      <c r="AN64" s="31">
        <f t="shared" si="20"/>
        <v>1.3999999999999999E-2</v>
      </c>
      <c r="AO64" s="31">
        <f t="shared" si="21"/>
        <v>1E-3</v>
      </c>
      <c r="AP64" s="31">
        <f t="shared" si="22"/>
        <v>0</v>
      </c>
      <c r="AQ64" s="31">
        <f t="shared" si="47"/>
        <v>1.0609559478297129E-2</v>
      </c>
      <c r="AR64" s="31">
        <f t="shared" si="23"/>
        <v>2.2469800820736796E-2</v>
      </c>
      <c r="AS64" s="122">
        <f t="shared" si="48"/>
        <v>2.6086290685269069E-2</v>
      </c>
      <c r="AT64" s="121">
        <f t="shared" si="64"/>
        <v>11.033678756476691</v>
      </c>
      <c r="AU64" s="31">
        <f t="shared" si="24"/>
        <v>5.4378962197698961E-3</v>
      </c>
      <c r="AV64" s="31">
        <f t="shared" si="25"/>
        <v>7.6130547076778549E-3</v>
      </c>
      <c r="AW64" s="31">
        <f t="shared" si="26"/>
        <v>9.8788447992486442E-3</v>
      </c>
      <c r="AX64" s="31">
        <f t="shared" si="27"/>
        <v>6.162949049072549E-3</v>
      </c>
      <c r="AY64" s="31">
        <f t="shared" si="28"/>
        <v>2.7189481098849474E-4</v>
      </c>
      <c r="AZ64" s="31">
        <f t="shared" si="29"/>
        <v>1.6478473393242109E-2</v>
      </c>
      <c r="BA64" s="31">
        <f t="shared" si="30"/>
        <v>7.0000000000000001E-3</v>
      </c>
      <c r="BB64" s="31">
        <f t="shared" si="31"/>
        <v>1.15E-2</v>
      </c>
      <c r="BC64" s="31">
        <f t="shared" si="32"/>
        <v>1.47E-2</v>
      </c>
      <c r="BD64" s="31">
        <f t="shared" si="49"/>
        <v>5.0000000000000001E-4</v>
      </c>
      <c r="BE64" s="31">
        <f t="shared" si="33"/>
        <v>5.3925804179384808E-3</v>
      </c>
      <c r="BF64" s="31">
        <f t="shared" si="50"/>
        <v>2.2154727846194495E-2</v>
      </c>
      <c r="BG64" s="31">
        <f t="shared" si="51"/>
        <v>2.51090315047236E-2</v>
      </c>
      <c r="BH64" s="103">
        <f t="shared" si="52"/>
        <v>2.798386046650124E-2</v>
      </c>
      <c r="BI64" s="121">
        <f t="shared" si="65"/>
        <v>3.3471502590673601</v>
      </c>
      <c r="BJ64" s="31">
        <f t="shared" si="34"/>
        <v>1.7925696594427231E-2</v>
      </c>
      <c r="BK64" s="31">
        <f t="shared" si="35"/>
        <v>2.9876160990712053E-2</v>
      </c>
      <c r="BL64" s="31">
        <f t="shared" si="36"/>
        <v>3.7345201238390066E-2</v>
      </c>
      <c r="BM64" s="31">
        <f t="shared" si="37"/>
        <v>0</v>
      </c>
      <c r="BN64" s="31">
        <f t="shared" si="38"/>
        <v>8.962848297213614E-4</v>
      </c>
      <c r="BO64" s="31">
        <f t="shared" si="39"/>
        <v>5.4320292710385548E-2</v>
      </c>
      <c r="BP64" s="31">
        <f t="shared" si="40"/>
        <v>1.2E-2</v>
      </c>
      <c r="BQ64" s="31">
        <f t="shared" si="41"/>
        <v>2.2499999999999999E-2</v>
      </c>
      <c r="BR64" s="31">
        <f t="shared" si="42"/>
        <v>2.8499999999999998E-2</v>
      </c>
      <c r="BS64" s="31">
        <f t="shared" si="53"/>
        <v>5.0000000000000001E-3</v>
      </c>
      <c r="BT64" s="31">
        <f t="shared" si="43"/>
        <v>0</v>
      </c>
      <c r="BU64" s="31">
        <f t="shared" si="54"/>
        <v>5.8940318839254338E-2</v>
      </c>
      <c r="BV64" s="31">
        <f t="shared" si="55"/>
        <v>6.6549888218639969E-2</v>
      </c>
      <c r="BW64" s="103">
        <f t="shared" si="56"/>
        <v>7.2459336574657682E-2</v>
      </c>
    </row>
    <row r="65" spans="3:75" x14ac:dyDescent="0.25">
      <c r="C65" s="34"/>
      <c r="P65" s="36">
        <f t="shared" si="44"/>
        <v>5.9093999999999944</v>
      </c>
      <c r="Q65" s="31">
        <f t="shared" si="0"/>
        <v>5.127936897659717E-3</v>
      </c>
      <c r="R65" s="31">
        <f t="shared" si="1"/>
        <v>2.5639684488298585E-2</v>
      </c>
      <c r="S65" s="31">
        <f t="shared" si="2"/>
        <v>2.8347235170262917E-2</v>
      </c>
      <c r="T65" s="31">
        <f t="shared" si="3"/>
        <v>1.2945476698141955E-2</v>
      </c>
      <c r="U65" s="31">
        <f t="shared" si="4"/>
        <v>5.0766575286831188E-4</v>
      </c>
      <c r="V65" s="31">
        <f t="shared" si="5"/>
        <v>3.3844383524554131E-4</v>
      </c>
      <c r="W65" s="31">
        <f t="shared" si="6"/>
        <v>4.0000000000000001E-3</v>
      </c>
      <c r="X65" s="31">
        <f t="shared" si="7"/>
        <v>8.9999999999999993E-3</v>
      </c>
      <c r="Y65" s="31">
        <f t="shared" si="8"/>
        <v>1.3999999999999999E-2</v>
      </c>
      <c r="Z65" s="31">
        <f t="shared" si="9"/>
        <v>1E-3</v>
      </c>
      <c r="AA65" s="31">
        <f t="shared" si="10"/>
        <v>0</v>
      </c>
      <c r="AB65" s="31">
        <f t="shared" si="45"/>
        <v>1.9036046175379639E-2</v>
      </c>
      <c r="AC65" s="31">
        <f t="shared" si="11"/>
        <v>4.0129336679496301E-2</v>
      </c>
      <c r="AD65" s="103">
        <f t="shared" si="46"/>
        <v>4.4095193768829859E-2</v>
      </c>
      <c r="AE65" s="121">
        <f t="shared" si="63"/>
        <v>11.471968911917113</v>
      </c>
      <c r="AF65" s="31">
        <f t="shared" si="12"/>
        <v>2.6414846950597497E-3</v>
      </c>
      <c r="AG65" s="31">
        <f t="shared" si="13"/>
        <v>1.3207423475298749E-2</v>
      </c>
      <c r="AH65" s="31">
        <f t="shared" si="14"/>
        <v>1.4602127394290298E-2</v>
      </c>
      <c r="AI65" s="31">
        <f t="shared" si="15"/>
        <v>6.6684281126783377E-3</v>
      </c>
      <c r="AJ65" s="31">
        <f t="shared" si="16"/>
        <v>2.6150698481091516E-4</v>
      </c>
      <c r="AK65" s="31">
        <f t="shared" si="17"/>
        <v>1.7433798987394347E-4</v>
      </c>
      <c r="AL65" s="31">
        <f t="shared" si="18"/>
        <v>4.0000000000000001E-3</v>
      </c>
      <c r="AM65" s="31">
        <f t="shared" si="19"/>
        <v>8.9999999999999993E-3</v>
      </c>
      <c r="AN65" s="31">
        <f t="shared" si="20"/>
        <v>1.3999999999999999E-2</v>
      </c>
      <c r="AO65" s="31">
        <f t="shared" si="21"/>
        <v>1E-3</v>
      </c>
      <c r="AP65" s="31">
        <f t="shared" si="22"/>
        <v>0</v>
      </c>
      <c r="AQ65" s="31">
        <f t="shared" si="47"/>
        <v>1.0423169891156532E-2</v>
      </c>
      <c r="AR65" s="31">
        <f t="shared" si="23"/>
        <v>2.2080389580434304E-2</v>
      </c>
      <c r="AS65" s="122">
        <f t="shared" si="48"/>
        <v>2.5703309298310464E-2</v>
      </c>
      <c r="AT65" s="121">
        <f t="shared" si="64"/>
        <v>11.266787564766847</v>
      </c>
      <c r="AU65" s="31">
        <f t="shared" si="24"/>
        <v>5.3253866423851066E-3</v>
      </c>
      <c r="AV65" s="31">
        <f t="shared" si="25"/>
        <v>7.4555412993391494E-3</v>
      </c>
      <c r="AW65" s="31">
        <f t="shared" si="26"/>
        <v>9.6744524003329439E-3</v>
      </c>
      <c r="AX65" s="31">
        <f t="shared" si="27"/>
        <v>6.0354381947031223E-3</v>
      </c>
      <c r="AY65" s="31">
        <f t="shared" si="28"/>
        <v>2.6626933211925535E-4</v>
      </c>
      <c r="AZ65" s="31">
        <f t="shared" si="29"/>
        <v>1.6137535279954873E-2</v>
      </c>
      <c r="BA65" s="31">
        <f t="shared" si="30"/>
        <v>7.0000000000000001E-3</v>
      </c>
      <c r="BB65" s="31">
        <f t="shared" si="31"/>
        <v>1.15E-2</v>
      </c>
      <c r="BC65" s="31">
        <f t="shared" si="32"/>
        <v>1.47E-2</v>
      </c>
      <c r="BD65" s="31">
        <f t="shared" si="49"/>
        <v>5.0000000000000001E-4</v>
      </c>
      <c r="BE65" s="31">
        <f t="shared" si="33"/>
        <v>5.2810084203652324E-3</v>
      </c>
      <c r="BF65" s="31">
        <f t="shared" si="50"/>
        <v>2.1742778425660674E-2</v>
      </c>
      <c r="BG65" s="31">
        <f t="shared" si="51"/>
        <v>2.4699615181469518E-2</v>
      </c>
      <c r="BH65" s="103">
        <f t="shared" si="52"/>
        <v>2.7566043982875023E-2</v>
      </c>
      <c r="BI65" s="121">
        <f t="shared" si="65"/>
        <v>3.4015025906735779</v>
      </c>
      <c r="BJ65" s="31">
        <f t="shared" si="34"/>
        <v>1.7639263355115828E-2</v>
      </c>
      <c r="BK65" s="31">
        <f t="shared" si="35"/>
        <v>2.9398772258526381E-2</v>
      </c>
      <c r="BL65" s="31">
        <f t="shared" si="36"/>
        <v>3.6748465323157981E-2</v>
      </c>
      <c r="BM65" s="31">
        <f t="shared" si="37"/>
        <v>0</v>
      </c>
      <c r="BN65" s="31">
        <f t="shared" si="38"/>
        <v>8.8196316775579139E-4</v>
      </c>
      <c r="BO65" s="31">
        <f t="shared" si="39"/>
        <v>5.3452313197320696E-2</v>
      </c>
      <c r="BP65" s="31">
        <f t="shared" si="40"/>
        <v>1.2E-2</v>
      </c>
      <c r="BQ65" s="31">
        <f t="shared" si="41"/>
        <v>2.2499999999999999E-2</v>
      </c>
      <c r="BR65" s="31">
        <f t="shared" si="42"/>
        <v>2.8499999999999998E-2</v>
      </c>
      <c r="BS65" s="31">
        <f t="shared" si="53"/>
        <v>5.0000000000000001E-3</v>
      </c>
      <c r="BT65" s="31">
        <f t="shared" si="43"/>
        <v>0</v>
      </c>
      <c r="BU65" s="31">
        <f t="shared" si="54"/>
        <v>5.8044686389505003E-2</v>
      </c>
      <c r="BV65" s="31">
        <f t="shared" si="55"/>
        <v>6.5614958081987404E-2</v>
      </c>
      <c r="BW65" s="103">
        <f t="shared" si="56"/>
        <v>7.1487404027242726E-2</v>
      </c>
    </row>
    <row r="66" spans="3:75" x14ac:dyDescent="0.25">
      <c r="P66" s="36">
        <f t="shared" si="44"/>
        <v>6.0031999999999943</v>
      </c>
      <c r="Q66" s="31">
        <f t="shared" si="0"/>
        <v>5.0478128836337838E-3</v>
      </c>
      <c r="R66" s="31">
        <f t="shared" si="1"/>
        <v>2.5239064418168918E-2</v>
      </c>
      <c r="S66" s="31">
        <f t="shared" si="2"/>
        <v>2.7904309620727555E-2</v>
      </c>
      <c r="T66" s="31">
        <f t="shared" si="3"/>
        <v>1.2743203624733487E-2</v>
      </c>
      <c r="U66" s="31">
        <f t="shared" si="4"/>
        <v>4.9973347547974459E-4</v>
      </c>
      <c r="V66" s="31">
        <f t="shared" si="5"/>
        <v>3.3315565031982974E-4</v>
      </c>
      <c r="W66" s="31">
        <f t="shared" si="6"/>
        <v>4.0000000000000001E-3</v>
      </c>
      <c r="X66" s="31">
        <f t="shared" si="7"/>
        <v>8.9999999999999993E-3</v>
      </c>
      <c r="Y66" s="31">
        <f t="shared" si="8"/>
        <v>1.3999999999999999E-2</v>
      </c>
      <c r="Z66" s="31">
        <f t="shared" si="9"/>
        <v>1E-3</v>
      </c>
      <c r="AA66" s="31">
        <f t="shared" si="10"/>
        <v>0</v>
      </c>
      <c r="AB66" s="31">
        <f t="shared" si="45"/>
        <v>1.8752667214530835E-2</v>
      </c>
      <c r="AC66" s="31">
        <f t="shared" si="11"/>
        <v>3.953448410625976E-2</v>
      </c>
      <c r="AD66" s="103">
        <f t="shared" si="46"/>
        <v>4.3476509811636359E-2</v>
      </c>
      <c r="AE66" s="121">
        <f t="shared" si="63"/>
        <v>11.709740932642502</v>
      </c>
      <c r="AF66" s="31">
        <f t="shared" si="12"/>
        <v>2.5878480555070579E-3</v>
      </c>
      <c r="AG66" s="31">
        <f t="shared" si="13"/>
        <v>1.2939240277535291E-2</v>
      </c>
      <c r="AH66" s="31">
        <f t="shared" si="14"/>
        <v>1.4305624050843018E-2</v>
      </c>
      <c r="AI66" s="31">
        <f t="shared" si="15"/>
        <v>6.5330224161275676E-3</v>
      </c>
      <c r="AJ66" s="31">
        <f t="shared" si="16"/>
        <v>2.5619695749519873E-4</v>
      </c>
      <c r="AK66" s="31">
        <f t="shared" si="17"/>
        <v>1.7079797166346582E-4</v>
      </c>
      <c r="AL66" s="31">
        <f t="shared" si="18"/>
        <v>4.0000000000000001E-3</v>
      </c>
      <c r="AM66" s="31">
        <f t="shared" si="19"/>
        <v>8.9999999999999993E-3</v>
      </c>
      <c r="AN66" s="31">
        <f t="shared" si="20"/>
        <v>1.3999999999999999E-2</v>
      </c>
      <c r="AO66" s="31">
        <f t="shared" si="21"/>
        <v>1E-3</v>
      </c>
      <c r="AP66" s="31">
        <f t="shared" si="22"/>
        <v>0</v>
      </c>
      <c r="AQ66" s="31">
        <f t="shared" si="47"/>
        <v>1.0244928770741733E-2</v>
      </c>
      <c r="AR66" s="31">
        <f t="shared" si="23"/>
        <v>2.1708092780216688E-2</v>
      </c>
      <c r="AS66" s="122">
        <f t="shared" si="48"/>
        <v>2.5338144980441082E-2</v>
      </c>
      <c r="AT66" s="121">
        <f t="shared" si="64"/>
        <v>11.499896373057004</v>
      </c>
      <c r="AU66" s="31">
        <f t="shared" si="24"/>
        <v>5.2174383188855009E-3</v>
      </c>
      <c r="AV66" s="31">
        <f t="shared" si="25"/>
        <v>7.3044136464397013E-3</v>
      </c>
      <c r="AW66" s="31">
        <f t="shared" si="26"/>
        <v>9.4783462793086599E-3</v>
      </c>
      <c r="AX66" s="31">
        <f t="shared" si="27"/>
        <v>5.9130967614035683E-3</v>
      </c>
      <c r="AY66" s="31">
        <f t="shared" si="28"/>
        <v>2.6087191594427499E-4</v>
      </c>
      <c r="AZ66" s="31">
        <f t="shared" si="29"/>
        <v>1.581041914813788E-2</v>
      </c>
      <c r="BA66" s="31">
        <f t="shared" si="30"/>
        <v>7.0000000000000001E-3</v>
      </c>
      <c r="BB66" s="31">
        <f t="shared" si="31"/>
        <v>1.15E-2</v>
      </c>
      <c r="BC66" s="31">
        <f t="shared" si="32"/>
        <v>1.47E-2</v>
      </c>
      <c r="BD66" s="31">
        <f t="shared" si="49"/>
        <v>5.0000000000000001E-4</v>
      </c>
      <c r="BE66" s="31">
        <f t="shared" si="33"/>
        <v>5.1739596662281227E-3</v>
      </c>
      <c r="BF66" s="31">
        <f t="shared" si="50"/>
        <v>2.1348380866505878E-2</v>
      </c>
      <c r="BG66" s="31">
        <f t="shared" si="51"/>
        <v>2.4308558211744043E-2</v>
      </c>
      <c r="BH66" s="103">
        <f t="shared" si="52"/>
        <v>2.7167520604021507E-2</v>
      </c>
      <c r="BI66" s="121">
        <f t="shared" si="65"/>
        <v>3.4558549222797956</v>
      </c>
      <c r="BJ66" s="31">
        <f t="shared" si="34"/>
        <v>1.7361839935230428E-2</v>
      </c>
      <c r="BK66" s="31">
        <f t="shared" si="35"/>
        <v>2.8936399892050713E-2</v>
      </c>
      <c r="BL66" s="31">
        <f t="shared" si="36"/>
        <v>3.6170499865063391E-2</v>
      </c>
      <c r="BM66" s="31">
        <f t="shared" si="37"/>
        <v>0</v>
      </c>
      <c r="BN66" s="31">
        <f t="shared" si="38"/>
        <v>8.6809199676152128E-4</v>
      </c>
      <c r="BO66" s="31">
        <f t="shared" si="39"/>
        <v>5.2611636167364931E-2</v>
      </c>
      <c r="BP66" s="31">
        <f t="shared" si="40"/>
        <v>1.2E-2</v>
      </c>
      <c r="BQ66" s="31">
        <f t="shared" si="41"/>
        <v>2.2499999999999999E-2</v>
      </c>
      <c r="BR66" s="31">
        <f t="shared" si="42"/>
        <v>2.8499999999999998E-2</v>
      </c>
      <c r="BS66" s="31">
        <f t="shared" si="53"/>
        <v>5.0000000000000001E-3</v>
      </c>
      <c r="BT66" s="31">
        <f t="shared" si="43"/>
        <v>0</v>
      </c>
      <c r="BU66" s="31">
        <f t="shared" si="54"/>
        <v>5.7177921249834202E-2</v>
      </c>
      <c r="BV66" s="31">
        <f t="shared" si="55"/>
        <v>6.4711220023713475E-2</v>
      </c>
      <c r="BW66" s="103">
        <f t="shared" si="56"/>
        <v>7.0548504926143007E-2</v>
      </c>
    </row>
    <row r="67" spans="3:75" x14ac:dyDescent="0.25">
      <c r="P67" s="36">
        <f t="shared" si="44"/>
        <v>6.0969999999999942</v>
      </c>
      <c r="Q67" s="31">
        <f t="shared" ref="Q67:Q130" si="66">IF($I$13="no",IF($I$15="no",(Voe_25C_mV+Voe_drift_uV_C*10^(-3)*(0))/(Sensitivity_mV_A*P67),(Voe_drift_uV_C*10^(-3)*0)/(Sensitivity_mV_A*P67)),0)</f>
        <v>4.9701542238855725E-3</v>
      </c>
      <c r="R67" s="31">
        <f t="shared" ref="R67:R130" si="67">IF($I$13="no",IF($I$15="no",(Voe_25C_mV+Voe_drift_uV_C*10^(-3)*(Max_Temp_Delta))/(Sensitivity_mV_A*P67),(Voe_drift_uV_C*10^(-3)*Max_Temp_Delta)/(Sensitivity_mV_A*P67)),0)</f>
        <v>2.4850771119427861E-2</v>
      </c>
      <c r="S67" s="31">
        <f t="shared" ref="S67:S130" si="68">IF($I$13="no",IF($I$15="no",(Voe_25C_mV+Voe_drift_uV_C*10^(-3)*(Max_Temp_Delta))/(Sensitivity_mV_A*P67)+Lifetime_Offset_Error__mA*10^(-3)/P67,(Voe_drift_uV_C*10^(-3)*Max_Temp_Delta)/(Sensitivity_mV_A*P67)+Lifetime_Offset_Error__mA*10^(-3)/P67),Lifetime_Offset_Error__mA*10^(-3)/P67)</f>
        <v>2.7475012549639442E-2</v>
      </c>
      <c r="T67" s="31">
        <f t="shared" ref="T67:T130" si="69">IF(OR($I$13="yes",$I$15="yes"),0,((PSRR__mA_V/1000*ABS(Vs_1-Dataheet_Vs))/P67))</f>
        <v>1.2547154338199126E-2</v>
      </c>
      <c r="U67" s="31">
        <f t="shared" ref="U67:U130" si="70">IF(OR($I$13="yes",$I$15="yes"),0,(CMRR_uA_V*10^(-6)*Max_VCM/P67))</f>
        <v>4.9204526816467155E-4</v>
      </c>
      <c r="V67" s="31">
        <f t="shared" ref="V67:V130" si="71">IF($C$46="yes",ABS(BEXT__uT/G)/P67*10^(-3),(BEXT__uT*CMFR_mA_mT)/P67*10^(-6))</f>
        <v>3.2803017877644774E-4</v>
      </c>
      <c r="W67" s="31">
        <f t="shared" ref="W67:W130" si="72">IF($I$14="no",IF($I$16="no",Sensitivity_Error_25C+(Sensitivity_Drift_ppm_c*(0)*10^(-6)),Sensitivity_Drift_ppm_c*(0)*10^(-6)),0)</f>
        <v>4.0000000000000001E-3</v>
      </c>
      <c r="X67" s="31">
        <f t="shared" ref="X67:X130" si="73">IF($I$14="no",IF($I$16="no",Sensitivity_Error_25C+(Sensitivity_Drift_ppm_c*(Max_Temp_Delta)*10^(-6)),Sensitivity_Drift_ppm_c*(Max_Temp_Delta)*10^(-6)),0)</f>
        <v>8.9999999999999993E-3</v>
      </c>
      <c r="Y67" s="31">
        <f t="shared" ref="Y67:Y130" si="74">IF($I$14="no",IF($I$16="no",Sensitivity_Error_25C+(Sensitivity_Drift_ppm_c*(Max_Temp_Delta)*10^(-6))+Sensitivity_Lifetime_Error_max,Sensitivity_Drift_ppm_c*(Max_Temp_Delta)*10^(-6)+Sensitivity_Lifetime_Error_max),Sensitivity_Lifetime_Error_max)</f>
        <v>1.3999999999999999E-2</v>
      </c>
      <c r="Z67" s="31">
        <f t="shared" ref="Z67:Z130" si="75">$C$38</f>
        <v>1E-3</v>
      </c>
      <c r="AA67" s="31">
        <f t="shared" ref="AA67:AA130" si="76">IF(ISNUMBER(SEARCH("TMCS1100",$C$9)),ABS((RVRR__mV_V*(Vref-Vs_1/2)/Sensitivity_mV_A))/P67,0)</f>
        <v>0</v>
      </c>
      <c r="AB67" s="31">
        <f t="shared" si="45"/>
        <v>1.8478214989043337E-2</v>
      </c>
      <c r="AC67" s="31">
        <f t="shared" ref="AC67:AC130" si="77">SQRT((R67+T67+U67)^2+AA67^2+V67^2+X67^2+Z67^2)</f>
        <v>3.8958407120922404E-2</v>
      </c>
      <c r="AD67" s="103">
        <f t="shared" si="46"/>
        <v>4.2877837986771541E-2</v>
      </c>
      <c r="AE67" s="121">
        <f t="shared" si="63"/>
        <v>11.947512953367891</v>
      </c>
      <c r="AF67" s="31">
        <f t="shared" ref="AF67:AF130" si="78">IF($I$13="no",IF($I$15="no",(Voe_25C_mV+Voe_drift_uV_C*10^(-3)*(0))/(Sensitivity_mV_A*AE67),(Voe_drift_uV_C*10^(-3)*0)/(Sensitivity_mV_A*AE67)),0)</f>
        <v>2.5363463024736179E-3</v>
      </c>
      <c r="AG67" s="31">
        <f t="shared" ref="AG67:AG130" si="79">IF($I$13="no",IF($I$15="no",(Voe_25C_mV+Voe_drift_uV_C*10^(-3)*(Max_Temp_Delta))/(Sensitivity_mV_A*AE67),(Voe_drift_uV_C*10^(-3)*Max_Temp_Delta)/(Sensitivity_mV_A*AE67)),0)</f>
        <v>1.2681731512368089E-2</v>
      </c>
      <c r="AH67" s="31">
        <f t="shared" ref="AH67:AH130" si="80">IF($I$13="no",IF($I$15="no",(Voe_25C_mV+Voe_drift_uV_C*10^(-3)*(Max_Temp_Delta))/(Sensitivity_mV_A*AE67)+Lifetime_Offset_Error__mA*10^(-3)/AE67,(Voe_drift_uV_C*10^(-3)*Max_Temp_Delta)/(Sensitivity_mV_A*AE67)+Lifetime_Offset_Error__mA*10^(-3)/AE67),Lifetime_Offset_Error__mA*10^(-3)/AE67)</f>
        <v>1.402092236007416E-2</v>
      </c>
      <c r="AI67" s="31">
        <f t="shared" ref="AI67:AI130" si="81">IF(OR($I$13="yes",$I$15="yes"),0,((PSRR__mA_V/1000*ABS(Vs_1-Dataheet_Vs))/AE67))</f>
        <v>6.4030062405946477E-3</v>
      </c>
      <c r="AJ67" s="31">
        <f t="shared" ref="AJ67:AJ130" si="82">IF(OR($I$13="yes",$I$15="yes"),0,(CMRR_uA_V*10^(-6)*Max_VCM/AE67))</f>
        <v>2.5109828394488811E-4</v>
      </c>
      <c r="AK67" s="31">
        <f t="shared" ref="AK67:AK130" si="83">IF($C$46="yes",ABS(BEXT__uT/G)/AE67*10^(-3),(BEXT__uT*CMFR_mA_mT)/AE67*10^(-6))</f>
        <v>1.6739885596325877E-4</v>
      </c>
      <c r="AL67" s="31">
        <f t="shared" ref="AL67:AL130" si="84">IF($I$14="no",IF($I$16="no",Sensitivity_Error_25C+(Sensitivity_Drift_ppm_c*(0)*10^(-6)),Sensitivity_Drift_ppm_c*(0)*10^(-6)),0)</f>
        <v>4.0000000000000001E-3</v>
      </c>
      <c r="AM67" s="31">
        <f t="shared" ref="AM67:AM130" si="85">IF($I$14="no",IF($I$16="no",Sensitivity_Error_25C+(Sensitivity_Drift_ppm_c*(Max_Temp_Delta)*10^(-6)),Sensitivity_Drift_ppm_c*(Max_Temp_Delta)*10^(-6)),0)</f>
        <v>8.9999999999999993E-3</v>
      </c>
      <c r="AN67" s="31">
        <f t="shared" ref="AN67:AN130" si="86">IF($I$14="no",IF($I$16="no",Sensitivity_Error_25C+(Sensitivity_Drift_ppm_c*(Max_Temp_Delta)*10^(-6))+Sensitivity_Lifetime_Error_max,Sensitivity_Drift_ppm_c*(Max_Temp_Delta)*10^(-6)+Sensitivity_Lifetime_Error_max),Sensitivity_Lifetime_Error_max)</f>
        <v>1.3999999999999999E-2</v>
      </c>
      <c r="AO67" s="31">
        <f t="shared" ref="AO67:AO130" si="87">$C$38</f>
        <v>1E-3</v>
      </c>
      <c r="AP67" s="31">
        <f t="shared" ref="AP67:AP130" si="88">IF(ISNUMBER(SEARCH("TMCS1100",$C$9)),ABS((RVRR__mV_V*(Vref-Vs_1/2)/Sensitivity_mV_A))/AE67,0)</f>
        <v>0</v>
      </c>
      <c r="AQ67" s="31">
        <f t="shared" si="47"/>
        <v>1.0074344086873575E-2</v>
      </c>
      <c r="AR67" s="31">
        <f t="shared" ref="AR67:AR130" si="89">SQRT((AG67+AI67+AJ67)^2+AP67^2+AK67^2+AM67^2+AO67^2)</f>
        <v>2.1351875271815198E-2</v>
      </c>
      <c r="AS67" s="122">
        <f t="shared" si="48"/>
        <v>2.4989693056467838E-2</v>
      </c>
      <c r="AT67" s="121">
        <f t="shared" si="64"/>
        <v>11.73300518134716</v>
      </c>
      <c r="AU67" s="31">
        <f t="shared" ref="AU67:AU130" si="90">IF($I$13="no",IF($I$15="no",(Voe_25C_mV_2+Voe_drift_2*10^(-3)*(0))/(Sensitivity_mV_A_2*AT67),(Voe_drift_2*10^(-3)*0)/(Sensitivity_mV_A_2*AT67)),0)</f>
        <v>5.1137793832552389E-3</v>
      </c>
      <c r="AV67" s="31">
        <f t="shared" ref="AV67:AV130" si="91">IF($I$13="no",IF($I$15="no",(Voe_25C_mV_2+Voe_drift_2*10^(-3)*(Max_Temp_Delta))/(Sensitivity_mV_A_2*AT67),(Voe_drift_2*10^(-3)*Max_Temp_Delta)/(Sensitivity_mV_A_2*AT67)),0)</f>
        <v>7.1592911365573348E-3</v>
      </c>
      <c r="AW67" s="31">
        <f t="shared" ref="AW67:AW130" si="92">IF($I$13="no",IF($I$15="no",(Voe_25C_mV_2+Voe_drift_2*10^(-3)*(Max_Temp_Delta))/(Sensitivity_mV_A_2*AT67)+Lifetime_offset_error_2*10^(-3)/AT67,(Voe_drift_2*10^(-3)*Max_Temp_Delta)/(Sensitivity_mV_A_2*AT67)+Lifetime_offset_error_2*10^(-3)/AT67),Lifetime_offset_error_2*10^(-3)/AT67)</f>
        <v>9.2900325462470183E-3</v>
      </c>
      <c r="AX67" s="31">
        <f t="shared" ref="AX67:AX130" si="93">IF(OR($I$13="yes",$I$15="yes"),0,((PSRR_2/1000*ABS(Vs_2-Datasheet_Vs_2))/AT67))</f>
        <v>5.7956166343559375E-3</v>
      </c>
      <c r="AY67" s="31">
        <f t="shared" ref="AY67:AY130" si="94">IF(OR($I$13="yes",$I$15="yes"),0,(CMRR_2*10^(-6)*Max_VCM/AT67))</f>
        <v>2.5568896916276188E-4</v>
      </c>
      <c r="AZ67" s="31">
        <f t="shared" ref="AZ67:AZ130" si="95">IF($D$46="yes",ABS(BEXT__uT/G_2)/AT67*10^(-3),(BEXT__uT*CMFR_2)/AT67*10^(-6))</f>
        <v>1.5496301161379511E-2</v>
      </c>
      <c r="BA67" s="31">
        <f t="shared" ref="BA67:BA130" si="96">IF($I$14="no",IF($I$16="no",Sensitivity_Error_25C_2+(Sensitivity_Drift_2*(0)*10^(-6)),Sensitivity_Drift_2*(0)*10^(-6)),0)</f>
        <v>7.0000000000000001E-3</v>
      </c>
      <c r="BB67" s="31">
        <f t="shared" ref="BB67:BB130" si="97">IF($I$14="no",IF($I$16="no",Sensitivity_Error_25C_2+(Sensitivity_Drift_2*(Max_Temp_Delta)*10^(-6)),Sensitivity_Drift_2*(Max_Temp_Delta)*10^(-6)),0)</f>
        <v>1.15E-2</v>
      </c>
      <c r="BC67" s="31">
        <f t="shared" ref="BC67:BC130" si="98">IF($I$14="no",IF($I$16="no",Sensitivity_Error_25C_2+(Sensitivity_Drift_2*(Max_Temp_Delta)*10^(-6))+Sensitivity_lifetime_2,Sensitivity_Drift_2*(Max_Temp_Delta)*10^(-6)+Sensitivity_lifetime_2),Sensitivity_lifetime_2)</f>
        <v>1.47E-2</v>
      </c>
      <c r="BD67" s="31">
        <f t="shared" si="49"/>
        <v>5.0000000000000001E-4</v>
      </c>
      <c r="BE67" s="31">
        <f t="shared" ref="BE67:BE130" si="99">IF(ISNUMBER(SEARCH("TMCS1100",$D$9)),ABS((RVRR_2*(Vref_2-Vs_2/2)/Sensitivity_mV_A_2))/AT67,0)</f>
        <v>5.071164555061446E-3</v>
      </c>
      <c r="BF67" s="31">
        <f t="shared" si="50"/>
        <v>2.0970483599349068E-2</v>
      </c>
      <c r="BG67" s="31">
        <f t="shared" ref="BG67:BG130" si="100">SQRT((AV67+AX67+AY67)^2+BE67^2+AZ67^2+BB67^2+BD67^2)</f>
        <v>2.393474307064087E-2</v>
      </c>
      <c r="BH67" s="103">
        <f t="shared" si="52"/>
        <v>2.6787099802967486E-2</v>
      </c>
      <c r="BI67" s="121">
        <f t="shared" si="65"/>
        <v>3.5102072538860134</v>
      </c>
      <c r="BJ67" s="31">
        <f t="shared" ref="BJ67:BJ130" si="101">IF($I$13="no",IF($I$15="no",(Voe_25C_mV_3+Voe_drift_3*10^(-3)*(0))/(Sensitivity_mV_A_3*BI67),(Voe_drift_3*10^(-3)*0)/(Sensitivity_mV_A_3*BI67)),0)</f>
        <v>1.7093007808463827E-2</v>
      </c>
      <c r="BK67" s="31">
        <f t="shared" ref="BK67:BK130" si="102">IF($I$13="no",IF($I$15="no",(Voe_25C_mV_3+Voe_drift_3*10^(-3)*(Max_Temp_Delta))/(Sensitivity_mV_A_3*BI67),(Voe_drift_3*10^(-3)*Max_Temp_Delta)/(Sensitivity_mV_A_3*BI67)),0)</f>
        <v>2.8488346347439714E-2</v>
      </c>
      <c r="BL67" s="31">
        <f t="shared" ref="BL67:BL130" si="103">IF($I$13="no",IF($I$15="no",(Voe_25C_mV_3+Voe_drift_3*10^(-3)*(Max_Temp_Delta))/(Sensitivity_mV_A_3*BI67)+Lifetime_offset_error_3*10^(-3)/BI67,(Voe_drift_3*10^(-3)*Max_Temp_Delta)/(Sensitivity_mV_A_3*BI67)+Lifetime_offset_error_3*10^(-3)/BI67),Lifetime_offset_error_3*10^(-3)/BI67)</f>
        <v>3.5610432934299642E-2</v>
      </c>
      <c r="BM67" s="31">
        <f t="shared" ref="BM67:BM130" si="104">IF(OR($I$13="yes",$I$15="yes"),0,((PSRR_3/1000*ABS(Vs_3-Datasheet_Vs_3))/BI67))</f>
        <v>0</v>
      </c>
      <c r="BN67" s="31">
        <f t="shared" ref="BN67:BN130" si="105">IF(OR($I$13="yes",$I$15="yes"),0,(CMRR_3*10^(-6)*Max_VCM/BI67))</f>
        <v>8.5465039042319137E-4</v>
      </c>
      <c r="BO67" s="31">
        <f t="shared" ref="BO67:BO130" si="106">IF($E$46="yes",ABS(BEXT__uT/G_3)/BI67*10^(-3),(BEXT__uT*CMFR_3)/BI67*10^(-6))</f>
        <v>5.1796993358981296E-2</v>
      </c>
      <c r="BP67" s="31">
        <f t="shared" ref="BP67:BP130" si="107">IF($I$14="no",IF($I$16="no",Sensitivity_Error_25C_3+(Sensitivity_Drift_3*(0)*10^(-6)),Sensitivity_Drift_3*(0)*10^(-6)),0)</f>
        <v>1.2E-2</v>
      </c>
      <c r="BQ67" s="31">
        <f t="shared" ref="BQ67:BQ130" si="108">IF($I$14="no",IF($I$16="no",Sensitivity_Error_25C_3+(Sensitivity_Drift_3*(Max_Temp_Delta)*10^(-6)),Sensitivity_Drift_3*(Max_Temp_Delta)*10^(-6)),0)</f>
        <v>2.2499999999999999E-2</v>
      </c>
      <c r="BR67" s="31">
        <f t="shared" ref="BR67:BR130" si="109">IF($I$14="no",IF($I$16="no",Sensitivity_Error_25C_3+(Sensitivity_Drift_3*(Max_Temp_Delta)*10^(-6))+Sensitivity_lifetime_3,Sensitivity_Drift_3*(Max_Temp_Delta)*10^(-6)+Sensitivity_lifetime_3),Sensitivity_lifetime_3)</f>
        <v>2.8499999999999998E-2</v>
      </c>
      <c r="BS67" s="31">
        <f t="shared" si="53"/>
        <v>5.0000000000000001E-3</v>
      </c>
      <c r="BT67" s="31">
        <f t="shared" ref="BT67:BT130" si="110">IF(ISNUMBER(SEARCH("TMCS1100",$E$9)),ABS((RVRR_3*(Vref_3-Vs_3/2)/Sensitivity_mV_A_3))/BI67,0)</f>
        <v>0</v>
      </c>
      <c r="BU67" s="31">
        <f t="shared" si="54"/>
        <v>5.6338680813934831E-2</v>
      </c>
      <c r="BV67" s="31">
        <f t="shared" si="55"/>
        <v>6.3837214683823612E-2</v>
      </c>
      <c r="BW67" s="103">
        <f t="shared" si="56"/>
        <v>6.9641085739018532E-2</v>
      </c>
    </row>
    <row r="68" spans="3:75" x14ac:dyDescent="0.25">
      <c r="P68" s="36">
        <f t="shared" ref="P68:P131" si="111">P67+$W$1</f>
        <v>6.1907999999999941</v>
      </c>
      <c r="Q68" s="31">
        <f t="shared" si="66"/>
        <v>4.8948488568570023E-3</v>
      </c>
      <c r="R68" s="31">
        <f t="shared" si="67"/>
        <v>2.4474244284285011E-2</v>
      </c>
      <c r="S68" s="31">
        <f t="shared" si="68"/>
        <v>2.7058724480705509E-2</v>
      </c>
      <c r="T68" s="31">
        <f t="shared" si="69"/>
        <v>1.2357045939135503E-2</v>
      </c>
      <c r="U68" s="31">
        <f t="shared" si="70"/>
        <v>4.8459003682884322E-4</v>
      </c>
      <c r="V68" s="31">
        <f t="shared" si="71"/>
        <v>3.230600245525622E-4</v>
      </c>
      <c r="W68" s="31">
        <f t="shared" si="72"/>
        <v>4.0000000000000001E-3</v>
      </c>
      <c r="X68" s="31">
        <f t="shared" si="73"/>
        <v>8.9999999999999993E-3</v>
      </c>
      <c r="Y68" s="31">
        <f t="shared" si="74"/>
        <v>1.3999999999999999E-2</v>
      </c>
      <c r="Z68" s="31">
        <f t="shared" si="75"/>
        <v>1E-3</v>
      </c>
      <c r="AA68" s="31">
        <f t="shared" si="76"/>
        <v>0</v>
      </c>
      <c r="AB68" s="31">
        <f t="shared" ref="AB68:AB131" si="112">IF(ISNUMBER(SEARCH("TMCS1100",$C$9)),SQRT((Q68+T68+U68)^2+AA68^2+V68^2+W68^2+Z68^2),SQRT((Q68+T68+U68)^2+V68^2+W68^2+Z68^2))</f>
        <v>1.8212283272680711E-2</v>
      </c>
      <c r="AC68" s="31">
        <f t="shared" si="77"/>
        <v>3.8400251136896636E-2</v>
      </c>
      <c r="AD68" s="103">
        <f t="shared" ref="AD68:AD131" si="113">SQRT((S68+T68+U68)^2+AA68^2+V68^2+Y68^2+Z68^2)</f>
        <v>4.2298263940162457E-2</v>
      </c>
      <c r="AE68" s="121">
        <f t="shared" si="63"/>
        <v>12.18528497409328</v>
      </c>
      <c r="AF68" s="31">
        <f t="shared" si="78"/>
        <v>2.4868544615457532E-3</v>
      </c>
      <c r="AG68" s="31">
        <f t="shared" si="79"/>
        <v>1.2434272307728766E-2</v>
      </c>
      <c r="AH68" s="31">
        <f t="shared" si="80"/>
        <v>1.3747331463424923E-2</v>
      </c>
      <c r="AI68" s="31">
        <f t="shared" si="81"/>
        <v>6.2780640881722541E-3</v>
      </c>
      <c r="AJ68" s="31">
        <f t="shared" si="82"/>
        <v>2.4619859169302958E-4</v>
      </c>
      <c r="AK68" s="31">
        <f t="shared" si="83"/>
        <v>1.6413239446201974E-4</v>
      </c>
      <c r="AL68" s="31">
        <f t="shared" si="84"/>
        <v>4.0000000000000001E-3</v>
      </c>
      <c r="AM68" s="31">
        <f t="shared" si="85"/>
        <v>8.9999999999999993E-3</v>
      </c>
      <c r="AN68" s="31">
        <f t="shared" si="86"/>
        <v>1.3999999999999999E-2</v>
      </c>
      <c r="AO68" s="31">
        <f t="shared" si="87"/>
        <v>1E-3</v>
      </c>
      <c r="AP68" s="31">
        <f t="shared" si="88"/>
        <v>0</v>
      </c>
      <c r="AQ68" s="31">
        <f t="shared" ref="AQ68:AQ131" si="114">IF(ISNUMBER(SEARCH("TMCS1100",$C$9)),SQRT((AF68+AI68+AJ68)^2+AP68^2+AK68^2+AL68^2+AO68^2),SQRT((AF68+AI68+AJ68)^2+AK68^2+AL68^2+AO68^2))</f>
        <v>9.9109621923980547E-3</v>
      </c>
      <c r="AR68" s="31">
        <f t="shared" si="89"/>
        <v>2.1010782667924097E-2</v>
      </c>
      <c r="AS68" s="122">
        <f t="shared" ref="AS68:AS131" si="115">SQRT((AH68+AI68+AJ68)^2+AP68^2+AK68^2+AN68^2+AO68^2)</f>
        <v>2.4656935506124637E-2</v>
      </c>
      <c r="AT68" s="121">
        <f t="shared" si="64"/>
        <v>11.966113989637316</v>
      </c>
      <c r="AU68" s="31">
        <f t="shared" si="90"/>
        <v>5.0141591540879644E-3</v>
      </c>
      <c r="AV68" s="31">
        <f t="shared" si="91"/>
        <v>7.0198228157231507E-3</v>
      </c>
      <c r="AW68" s="31">
        <f t="shared" si="92"/>
        <v>9.1090557965931365E-3</v>
      </c>
      <c r="AX68" s="31">
        <f t="shared" si="93"/>
        <v>5.6827137079663598E-3</v>
      </c>
      <c r="AY68" s="31">
        <f t="shared" si="94"/>
        <v>2.5070795770439818E-4</v>
      </c>
      <c r="AZ68" s="31">
        <f t="shared" si="95"/>
        <v>1.5194421679054436E-2</v>
      </c>
      <c r="BA68" s="31">
        <f t="shared" si="96"/>
        <v>7.0000000000000001E-3</v>
      </c>
      <c r="BB68" s="31">
        <f t="shared" si="97"/>
        <v>1.15E-2</v>
      </c>
      <c r="BC68" s="31">
        <f t="shared" si="98"/>
        <v>1.47E-2</v>
      </c>
      <c r="BD68" s="31">
        <f t="shared" ref="BD68:BD131" si="116">$D$38</f>
        <v>5.0000000000000001E-4</v>
      </c>
      <c r="BE68" s="31">
        <f t="shared" si="99"/>
        <v>4.9723744944705651E-3</v>
      </c>
      <c r="BF68" s="31">
        <f t="shared" ref="BF68:BF131" si="117">SQRT((AU68+AX68+AY68)^2+BE68^2+AZ68^2+BA68^2+BD68^2)</f>
        <v>2.0608116946468687E-2</v>
      </c>
      <c r="BG68" s="31">
        <f t="shared" si="100"/>
        <v>2.3577139369926593E-2</v>
      </c>
      <c r="BH68" s="103">
        <f t="shared" ref="BH68:BH131" si="118">SQRT((AW68+AX68+AY68)^2+BE68^2+AZ68^2+BC68^2+BD68^2)</f>
        <v>2.6423684195753212E-2</v>
      </c>
      <c r="BI68" s="121">
        <f t="shared" si="65"/>
        <v>3.5645595854922312</v>
      </c>
      <c r="BJ68" s="31">
        <f t="shared" si="101"/>
        <v>1.6832373975231102E-2</v>
      </c>
      <c r="BK68" s="31">
        <f t="shared" si="102"/>
        <v>2.8053956625385172E-2</v>
      </c>
      <c r="BL68" s="31">
        <f t="shared" si="103"/>
        <v>3.5067445781731467E-2</v>
      </c>
      <c r="BM68" s="31">
        <f t="shared" si="104"/>
        <v>0</v>
      </c>
      <c r="BN68" s="31">
        <f t="shared" si="105"/>
        <v>8.4161869876155505E-4</v>
      </c>
      <c r="BO68" s="31">
        <f t="shared" si="106"/>
        <v>5.1007193864336678E-2</v>
      </c>
      <c r="BP68" s="31">
        <f t="shared" si="107"/>
        <v>1.2E-2</v>
      </c>
      <c r="BQ68" s="31">
        <f t="shared" si="108"/>
        <v>2.2499999999999999E-2</v>
      </c>
      <c r="BR68" s="31">
        <f t="shared" si="109"/>
        <v>2.8499999999999998E-2</v>
      </c>
      <c r="BS68" s="31">
        <f t="shared" ref="BS68:BS131" si="119">$E$38</f>
        <v>5.0000000000000001E-3</v>
      </c>
      <c r="BT68" s="31">
        <f t="shared" si="110"/>
        <v>0</v>
      </c>
      <c r="BU68" s="31">
        <f t="shared" ref="BU68:BU131" si="120">SQRT((BJ68+BM68+BN68)^2+BT68^2+BO68^2+BP68^2+BS68^2)</f>
        <v>5.5525704344513913E-2</v>
      </c>
      <c r="BV68" s="31">
        <f t="shared" ref="BV68:BV131" si="121">SQRT((BK68+BM68+BN68)^2+BT68^2+BO68^2+BQ68^2+BS68^2)</f>
        <v>6.2991571652304901E-2</v>
      </c>
      <c r="BW68" s="103">
        <f t="shared" ref="BW68:BW131" si="122">SQRT((BL68+BM68+BN68)^2+BT68^2+BO68^2+BR68^2+BS68^2)</f>
        <v>6.8763687639467316E-2</v>
      </c>
    </row>
    <row r="69" spans="3:75" x14ac:dyDescent="0.25">
      <c r="P69" s="36">
        <f t="shared" si="111"/>
        <v>6.284599999999994</v>
      </c>
      <c r="Q69" s="31">
        <f t="shared" si="66"/>
        <v>4.8217914112322719E-3</v>
      </c>
      <c r="R69" s="31">
        <f t="shared" si="67"/>
        <v>2.4108957056161357E-2</v>
      </c>
      <c r="S69" s="31">
        <f t="shared" si="68"/>
        <v>2.6654862921291995E-2</v>
      </c>
      <c r="T69" s="31">
        <f t="shared" si="69"/>
        <v>1.2172612417655869E-2</v>
      </c>
      <c r="U69" s="31">
        <f t="shared" si="70"/>
        <v>4.773573497119948E-4</v>
      </c>
      <c r="V69" s="31">
        <f t="shared" si="71"/>
        <v>3.1823823314132985E-4</v>
      </c>
      <c r="W69" s="31">
        <f t="shared" si="72"/>
        <v>4.0000000000000001E-3</v>
      </c>
      <c r="X69" s="31">
        <f t="shared" si="73"/>
        <v>8.9999999999999993E-3</v>
      </c>
      <c r="Y69" s="31">
        <f t="shared" si="74"/>
        <v>1.3999999999999999E-2</v>
      </c>
      <c r="Z69" s="31">
        <f t="shared" si="75"/>
        <v>1E-3</v>
      </c>
      <c r="AA69" s="31">
        <f t="shared" si="76"/>
        <v>0</v>
      </c>
      <c r="AB69" s="31">
        <f t="shared" si="112"/>
        <v>1.7954490086189351E-2</v>
      </c>
      <c r="AC69" s="31">
        <f t="shared" si="77"/>
        <v>3.7859212574888675E-2</v>
      </c>
      <c r="AD69" s="103">
        <f t="shared" si="113"/>
        <v>4.1736927872767268E-2</v>
      </c>
      <c r="AE69" s="121">
        <f t="shared" si="63"/>
        <v>12.423056994818669</v>
      </c>
      <c r="AF69" s="31">
        <f t="shared" si="78"/>
        <v>2.4392571261380269E-3</v>
      </c>
      <c r="AG69" s="31">
        <f t="shared" si="79"/>
        <v>1.2196285630690135E-2</v>
      </c>
      <c r="AH69" s="31">
        <f t="shared" si="80"/>
        <v>1.3484213393291013E-2</v>
      </c>
      <c r="AI69" s="31">
        <f t="shared" si="81"/>
        <v>6.1579046149354494E-3</v>
      </c>
      <c r="AJ69" s="31">
        <f t="shared" si="82"/>
        <v>2.4148645548766466E-4</v>
      </c>
      <c r="AK69" s="31">
        <f t="shared" si="83"/>
        <v>1.609909703251098E-4</v>
      </c>
      <c r="AL69" s="31">
        <f t="shared" si="84"/>
        <v>4.0000000000000001E-3</v>
      </c>
      <c r="AM69" s="31">
        <f t="shared" si="85"/>
        <v>8.9999999999999993E-3</v>
      </c>
      <c r="AN69" s="31">
        <f t="shared" si="86"/>
        <v>1.3999999999999999E-2</v>
      </c>
      <c r="AO69" s="31">
        <f t="shared" si="87"/>
        <v>1E-3</v>
      </c>
      <c r="AP69" s="31">
        <f t="shared" si="88"/>
        <v>0</v>
      </c>
      <c r="AQ69" s="31">
        <f t="shared" si="114"/>
        <v>9.754364153295678E-3</v>
      </c>
      <c r="AR69" s="31">
        <f t="shared" si="89"/>
        <v>2.0683933621650701E-2</v>
      </c>
      <c r="AS69" s="122">
        <f t="shared" si="115"/>
        <v>2.4338932691512143E-2</v>
      </c>
      <c r="AT69" s="121">
        <f t="shared" si="64"/>
        <v>12.199222797927472</v>
      </c>
      <c r="AU69" s="31">
        <f t="shared" si="90"/>
        <v>4.9183461105566009E-3</v>
      </c>
      <c r="AV69" s="31">
        <f t="shared" si="91"/>
        <v>6.8856845547792412E-3</v>
      </c>
      <c r="AW69" s="31">
        <f t="shared" si="92"/>
        <v>8.934995434177825E-3</v>
      </c>
      <c r="AX69" s="31">
        <f t="shared" si="93"/>
        <v>5.5741255919641479E-3</v>
      </c>
      <c r="AY69" s="31">
        <f t="shared" si="94"/>
        <v>2.4591730552783004E-4</v>
      </c>
      <c r="AZ69" s="31">
        <f t="shared" si="95"/>
        <v>1.4904079122898791E-2</v>
      </c>
      <c r="BA69" s="31">
        <f t="shared" si="96"/>
        <v>7.0000000000000001E-3</v>
      </c>
      <c r="BB69" s="31">
        <f t="shared" si="97"/>
        <v>1.15E-2</v>
      </c>
      <c r="BC69" s="31">
        <f t="shared" si="98"/>
        <v>1.47E-2</v>
      </c>
      <c r="BD69" s="31">
        <f t="shared" si="116"/>
        <v>5.0000000000000001E-4</v>
      </c>
      <c r="BE69" s="31">
        <f t="shared" si="99"/>
        <v>4.87735989296863E-3</v>
      </c>
      <c r="BF69" s="31">
        <f t="shared" si="117"/>
        <v>2.0260385300268725E-2</v>
      </c>
      <c r="BG69" s="31">
        <f t="shared" si="100"/>
        <v>2.3234795547165142E-2</v>
      </c>
      <c r="BH69" s="103">
        <f t="shared" si="118"/>
        <v>2.6076260663603818E-2</v>
      </c>
      <c r="BI69" s="121">
        <f t="shared" si="65"/>
        <v>3.6189119170984489</v>
      </c>
      <c r="BJ69" s="31">
        <f t="shared" si="101"/>
        <v>1.6579569045744133E-2</v>
      </c>
      <c r="BK69" s="31">
        <f t="shared" si="102"/>
        <v>2.7632615076240218E-2</v>
      </c>
      <c r="BL69" s="31">
        <f t="shared" si="103"/>
        <v>3.4540768845300274E-2</v>
      </c>
      <c r="BM69" s="31">
        <f t="shared" si="104"/>
        <v>0</v>
      </c>
      <c r="BN69" s="31">
        <f t="shared" si="105"/>
        <v>8.2897845228720657E-4</v>
      </c>
      <c r="BO69" s="31">
        <f t="shared" si="106"/>
        <v>5.0241118320436762E-2</v>
      </c>
      <c r="BP69" s="31">
        <f t="shared" si="107"/>
        <v>1.2E-2</v>
      </c>
      <c r="BQ69" s="31">
        <f t="shared" si="108"/>
        <v>2.2499999999999999E-2</v>
      </c>
      <c r="BR69" s="31">
        <f t="shared" si="109"/>
        <v>2.8499999999999998E-2</v>
      </c>
      <c r="BS69" s="31">
        <f t="shared" si="119"/>
        <v>5.0000000000000001E-3</v>
      </c>
      <c r="BT69" s="31">
        <f t="shared" si="110"/>
        <v>0</v>
      </c>
      <c r="BU69" s="31">
        <f t="shared" si="120"/>
        <v>5.473780682562409E-2</v>
      </c>
      <c r="BV69" s="31">
        <f t="shared" si="121"/>
        <v>6.2173002792781693E-2</v>
      </c>
      <c r="BW69" s="103">
        <f t="shared" si="122"/>
        <v>6.79149394020441E-2</v>
      </c>
    </row>
    <row r="70" spans="3:75" x14ac:dyDescent="0.25">
      <c r="P70" s="36">
        <f t="shared" si="111"/>
        <v>6.3783999999999939</v>
      </c>
      <c r="Q70" s="31">
        <f t="shared" si="66"/>
        <v>4.7508827140082671E-3</v>
      </c>
      <c r="R70" s="31">
        <f t="shared" si="67"/>
        <v>2.3754413570041336E-2</v>
      </c>
      <c r="S70" s="31">
        <f t="shared" si="68"/>
        <v>2.6262879643037702E-2</v>
      </c>
      <c r="T70" s="31">
        <f t="shared" si="69"/>
        <v>1.199360341151387E-2</v>
      </c>
      <c r="U70" s="31">
        <f t="shared" si="70"/>
        <v>4.7033738868681839E-4</v>
      </c>
      <c r="V70" s="31">
        <f t="shared" si="71"/>
        <v>3.1355825912454563E-4</v>
      </c>
      <c r="W70" s="31">
        <f t="shared" si="72"/>
        <v>4.0000000000000001E-3</v>
      </c>
      <c r="X70" s="31">
        <f t="shared" si="73"/>
        <v>8.9999999999999993E-3</v>
      </c>
      <c r="Y70" s="31">
        <f t="shared" si="74"/>
        <v>1.3999999999999999E-2</v>
      </c>
      <c r="Z70" s="31">
        <f t="shared" si="75"/>
        <v>1E-3</v>
      </c>
      <c r="AA70" s="31">
        <f t="shared" si="76"/>
        <v>0</v>
      </c>
      <c r="AB70" s="31">
        <f t="shared" si="112"/>
        <v>1.7704475914503286E-2</v>
      </c>
      <c r="AC70" s="31">
        <f t="shared" si="77"/>
        <v>3.733453511255088E-2</v>
      </c>
      <c r="AD70" s="103">
        <f t="shared" si="113"/>
        <v>4.1193020530481766E-2</v>
      </c>
      <c r="AE70" s="121">
        <f t="shared" si="63"/>
        <v>12.660829015544058</v>
      </c>
      <c r="AF70" s="31">
        <f t="shared" si="78"/>
        <v>2.3934475590679264E-3</v>
      </c>
      <c r="AG70" s="31">
        <f t="shared" si="79"/>
        <v>1.1967237795339633E-2</v>
      </c>
      <c r="AH70" s="31">
        <f t="shared" si="80"/>
        <v>1.3230978106527498E-2</v>
      </c>
      <c r="AI70" s="31">
        <f t="shared" si="81"/>
        <v>6.0422583628669804E-3</v>
      </c>
      <c r="AJ70" s="31">
        <f t="shared" si="82"/>
        <v>2.3695130834772469E-4</v>
      </c>
      <c r="AK70" s="31">
        <f t="shared" si="83"/>
        <v>1.5796753889848312E-4</v>
      </c>
      <c r="AL70" s="31">
        <f t="shared" si="84"/>
        <v>4.0000000000000001E-3</v>
      </c>
      <c r="AM70" s="31">
        <f t="shared" si="85"/>
        <v>8.9999999999999993E-3</v>
      </c>
      <c r="AN70" s="31">
        <f t="shared" si="86"/>
        <v>1.3999999999999999E-2</v>
      </c>
      <c r="AO70" s="31">
        <f t="shared" si="87"/>
        <v>1E-3</v>
      </c>
      <c r="AP70" s="31">
        <f t="shared" si="88"/>
        <v>0</v>
      </c>
      <c r="AQ70" s="31">
        <f t="shared" si="114"/>
        <v>9.6041624922384161E-3</v>
      </c>
      <c r="AR70" s="31">
        <f t="shared" si="89"/>
        <v>2.0370512975697811E-2</v>
      </c>
      <c r="AS70" s="122">
        <f t="shared" si="115"/>
        <v>2.4034816014817065E-2</v>
      </c>
      <c r="AT70" s="121">
        <f t="shared" si="64"/>
        <v>12.432331606217629</v>
      </c>
      <c r="AU70" s="31">
        <f t="shared" si="90"/>
        <v>4.8261260960890829E-3</v>
      </c>
      <c r="AV70" s="31">
        <f t="shared" si="91"/>
        <v>6.7565765345247164E-3</v>
      </c>
      <c r="AW70" s="31">
        <f t="shared" si="92"/>
        <v>8.7674624078951675E-3</v>
      </c>
      <c r="AX70" s="31">
        <f t="shared" si="93"/>
        <v>5.4696095755676277E-3</v>
      </c>
      <c r="AY70" s="31">
        <f t="shared" si="94"/>
        <v>2.4130630480445411E-4</v>
      </c>
      <c r="AZ70" s="31">
        <f t="shared" si="95"/>
        <v>1.4624624533603282E-2</v>
      </c>
      <c r="BA70" s="31">
        <f t="shared" si="96"/>
        <v>7.0000000000000001E-3</v>
      </c>
      <c r="BB70" s="31">
        <f t="shared" si="97"/>
        <v>1.15E-2</v>
      </c>
      <c r="BC70" s="31">
        <f t="shared" si="98"/>
        <v>1.47E-2</v>
      </c>
      <c r="BD70" s="31">
        <f t="shared" si="116"/>
        <v>5.0000000000000001E-4</v>
      </c>
      <c r="BE70" s="31">
        <f t="shared" si="99"/>
        <v>4.785908378621675E-3</v>
      </c>
      <c r="BF70" s="31">
        <f t="shared" si="117"/>
        <v>1.9926460181656367E-2</v>
      </c>
      <c r="BG70" s="31">
        <f t="shared" si="100"/>
        <v>2.2906831489163695E-2</v>
      </c>
      <c r="BH70" s="103">
        <f t="shared" si="118"/>
        <v>2.5743892472110751E-2</v>
      </c>
      <c r="BI70" s="121">
        <f t="shared" si="65"/>
        <v>3.6732642487046667</v>
      </c>
      <c r="BJ70" s="31">
        <f t="shared" si="101"/>
        <v>1.6334245493271629E-2</v>
      </c>
      <c r="BK70" s="31">
        <f t="shared" si="102"/>
        <v>2.7223742488786049E-2</v>
      </c>
      <c r="BL70" s="31">
        <f t="shared" si="103"/>
        <v>3.4029678110982564E-2</v>
      </c>
      <c r="BM70" s="31">
        <f t="shared" si="104"/>
        <v>0</v>
      </c>
      <c r="BN70" s="31">
        <f t="shared" si="105"/>
        <v>8.1671227466358141E-4</v>
      </c>
      <c r="BO70" s="31">
        <f t="shared" si="106"/>
        <v>4.9497713615974631E-2</v>
      </c>
      <c r="BP70" s="31">
        <f t="shared" si="107"/>
        <v>1.2E-2</v>
      </c>
      <c r="BQ70" s="31">
        <f t="shared" si="108"/>
        <v>2.2499999999999999E-2</v>
      </c>
      <c r="BR70" s="31">
        <f t="shared" si="109"/>
        <v>2.8499999999999998E-2</v>
      </c>
      <c r="BS70" s="31">
        <f t="shared" si="119"/>
        <v>5.0000000000000001E-3</v>
      </c>
      <c r="BT70" s="31">
        <f t="shared" si="110"/>
        <v>0</v>
      </c>
      <c r="BU70" s="31">
        <f t="shared" si="120"/>
        <v>5.3973873360789452E-2</v>
      </c>
      <c r="BV70" s="31">
        <f t="shared" si="121"/>
        <v>6.1380296158866039E-2</v>
      </c>
      <c r="BW70" s="103">
        <f t="shared" si="122"/>
        <v>6.7093550927923698E-2</v>
      </c>
    </row>
    <row r="71" spans="3:75" x14ac:dyDescent="0.25">
      <c r="P71" s="36">
        <f t="shared" si="111"/>
        <v>6.4721999999999937</v>
      </c>
      <c r="Q71" s="31">
        <f t="shared" si="66"/>
        <v>4.682029341341481E-3</v>
      </c>
      <c r="R71" s="31">
        <f t="shared" si="67"/>
        <v>2.3410146706707404E-2</v>
      </c>
      <c r="S71" s="31">
        <f t="shared" si="68"/>
        <v>2.5882258198935706E-2</v>
      </c>
      <c r="T71" s="31">
        <f t="shared" si="69"/>
        <v>1.1819783072216568E-2</v>
      </c>
      <c r="U71" s="31">
        <f t="shared" si="70"/>
        <v>4.6352090479280652E-4</v>
      </c>
      <c r="V71" s="31">
        <f t="shared" si="71"/>
        <v>3.0901393652853774E-4</v>
      </c>
      <c r="W71" s="31">
        <f t="shared" si="72"/>
        <v>4.0000000000000001E-3</v>
      </c>
      <c r="X71" s="31">
        <f t="shared" si="73"/>
        <v>8.9999999999999993E-3</v>
      </c>
      <c r="Y71" s="31">
        <f t="shared" si="74"/>
        <v>1.3999999999999999E-2</v>
      </c>
      <c r="Z71" s="31">
        <f t="shared" si="75"/>
        <v>1E-3</v>
      </c>
      <c r="AA71" s="31">
        <f t="shared" si="76"/>
        <v>0</v>
      </c>
      <c r="AB71" s="31">
        <f t="shared" si="112"/>
        <v>1.7461902078975088E-2</v>
      </c>
      <c r="AC71" s="31">
        <f t="shared" si="77"/>
        <v>3.6825506260252425E-2</v>
      </c>
      <c r="AD71" s="103">
        <f t="shared" si="113"/>
        <v>4.0665779542742059E-2</v>
      </c>
      <c r="AE71" s="121">
        <f t="shared" si="63"/>
        <v>12.898601036269447</v>
      </c>
      <c r="AF71" s="31">
        <f t="shared" si="78"/>
        <v>2.3493268934996528E-3</v>
      </c>
      <c r="AG71" s="31">
        <f t="shared" si="79"/>
        <v>1.1746634467498265E-2</v>
      </c>
      <c r="AH71" s="31">
        <f t="shared" si="80"/>
        <v>1.2987079067266082E-2</v>
      </c>
      <c r="AI71" s="31">
        <f t="shared" si="81"/>
        <v>5.9308757426398736E-3</v>
      </c>
      <c r="AJ71" s="31">
        <f t="shared" si="82"/>
        <v>2.325833624564656E-4</v>
      </c>
      <c r="AK71" s="31">
        <f t="shared" si="83"/>
        <v>1.5505557497097708E-4</v>
      </c>
      <c r="AL71" s="31">
        <f t="shared" si="84"/>
        <v>4.0000000000000001E-3</v>
      </c>
      <c r="AM71" s="31">
        <f t="shared" si="85"/>
        <v>8.9999999999999993E-3</v>
      </c>
      <c r="AN71" s="31">
        <f t="shared" si="86"/>
        <v>1.3999999999999999E-2</v>
      </c>
      <c r="AO71" s="31">
        <f t="shared" si="87"/>
        <v>1E-3</v>
      </c>
      <c r="AP71" s="31">
        <f t="shared" si="88"/>
        <v>0</v>
      </c>
      <c r="AQ71" s="31">
        <f t="shared" si="114"/>
        <v>9.4599982922419987E-3</v>
      </c>
      <c r="AR71" s="31">
        <f t="shared" si="89"/>
        <v>2.0069765669046166E-2</v>
      </c>
      <c r="AS71" s="122">
        <f t="shared" si="115"/>
        <v>2.3743781386342821E-2</v>
      </c>
      <c r="AT71" s="121">
        <f t="shared" si="64"/>
        <v>12.665440414507785</v>
      </c>
      <c r="AU71" s="31">
        <f t="shared" si="90"/>
        <v>4.7373007204133434E-3</v>
      </c>
      <c r="AV71" s="31">
        <f t="shared" si="91"/>
        <v>6.6322210085786809E-3</v>
      </c>
      <c r="AW71" s="31">
        <f t="shared" si="92"/>
        <v>8.6060963087509074E-3</v>
      </c>
      <c r="AX71" s="31">
        <f t="shared" si="93"/>
        <v>5.3689408164684562E-3</v>
      </c>
      <c r="AY71" s="31">
        <f t="shared" si="94"/>
        <v>2.3686503602066714E-4</v>
      </c>
      <c r="AZ71" s="31">
        <f t="shared" si="95"/>
        <v>1.4355456728525281E-2</v>
      </c>
      <c r="BA71" s="31">
        <f t="shared" si="96"/>
        <v>7.0000000000000001E-3</v>
      </c>
      <c r="BB71" s="31">
        <f t="shared" si="97"/>
        <v>1.15E-2</v>
      </c>
      <c r="BC71" s="31">
        <f t="shared" si="98"/>
        <v>1.47E-2</v>
      </c>
      <c r="BD71" s="31">
        <f t="shared" si="116"/>
        <v>5.0000000000000001E-4</v>
      </c>
      <c r="BE71" s="31">
        <f t="shared" si="99"/>
        <v>4.6978232144098998E-3</v>
      </c>
      <c r="BF71" s="31">
        <f t="shared" si="117"/>
        <v>1.9605574064965006E-2</v>
      </c>
      <c r="BG71" s="31">
        <f t="shared" si="100"/>
        <v>2.2592431969370351E-2</v>
      </c>
      <c r="BH71" s="103">
        <f t="shared" si="118"/>
        <v>2.5425712259031591E-2</v>
      </c>
      <c r="BI71" s="121">
        <f t="shared" si="65"/>
        <v>3.7276165803108845</v>
      </c>
      <c r="BJ71" s="31">
        <f t="shared" si="101"/>
        <v>1.609607606021432E-2</v>
      </c>
      <c r="BK71" s="31">
        <f t="shared" si="102"/>
        <v>2.6826793433690533E-2</v>
      </c>
      <c r="BL71" s="31">
        <f t="shared" si="103"/>
        <v>3.3533491792113165E-2</v>
      </c>
      <c r="BM71" s="31">
        <f t="shared" si="104"/>
        <v>0</v>
      </c>
      <c r="BN71" s="31">
        <f t="shared" si="105"/>
        <v>8.0480380301071596E-4</v>
      </c>
      <c r="BO71" s="31">
        <f t="shared" si="106"/>
        <v>4.8775988061255521E-2</v>
      </c>
      <c r="BP71" s="31">
        <f t="shared" si="107"/>
        <v>1.2E-2</v>
      </c>
      <c r="BQ71" s="31">
        <f t="shared" si="108"/>
        <v>2.2499999999999999E-2</v>
      </c>
      <c r="BR71" s="31">
        <f t="shared" si="109"/>
        <v>2.8499999999999998E-2</v>
      </c>
      <c r="BS71" s="31">
        <f t="shared" si="119"/>
        <v>5.0000000000000001E-3</v>
      </c>
      <c r="BT71" s="31">
        <f t="shared" si="110"/>
        <v>0</v>
      </c>
      <c r="BU71" s="31">
        <f t="shared" si="120"/>
        <v>5.3232854061217742E-2</v>
      </c>
      <c r="BV71" s="31">
        <f t="shared" si="121"/>
        <v>6.0612310442706416E-2</v>
      </c>
      <c r="BW71" s="103">
        <f t="shared" si="122"/>
        <v>6.6298307336838128E-2</v>
      </c>
    </row>
    <row r="72" spans="3:75" x14ac:dyDescent="0.25">
      <c r="P72" s="36">
        <f t="shared" si="111"/>
        <v>6.5659999999999936</v>
      </c>
      <c r="Q72" s="31">
        <f t="shared" si="66"/>
        <v>4.6151432078937451E-3</v>
      </c>
      <c r="R72" s="31">
        <f t="shared" si="67"/>
        <v>2.3075716039468726E-2</v>
      </c>
      <c r="S72" s="31">
        <f t="shared" si="68"/>
        <v>2.5512511653236623E-2</v>
      </c>
      <c r="T72" s="31">
        <f t="shared" si="69"/>
        <v>1.1650929028327759E-2</v>
      </c>
      <c r="U72" s="31">
        <f t="shared" si="70"/>
        <v>4.5689917758148075E-4</v>
      </c>
      <c r="V72" s="31">
        <f t="shared" si="71"/>
        <v>3.0459945172098718E-4</v>
      </c>
      <c r="W72" s="31">
        <f t="shared" si="72"/>
        <v>4.0000000000000001E-3</v>
      </c>
      <c r="X72" s="31">
        <f t="shared" si="73"/>
        <v>8.9999999999999993E-3</v>
      </c>
      <c r="Y72" s="31">
        <f t="shared" si="74"/>
        <v>1.3999999999999999E-2</v>
      </c>
      <c r="Z72" s="31">
        <f t="shared" si="75"/>
        <v>1E-3</v>
      </c>
      <c r="AA72" s="31">
        <f t="shared" si="76"/>
        <v>0</v>
      </c>
      <c r="AB72" s="31">
        <f t="shared" si="112"/>
        <v>1.7226449249130263E-2</v>
      </c>
      <c r="AC72" s="31">
        <f t="shared" si="77"/>
        <v>3.633145423035606E-2</v>
      </c>
      <c r="AD72" s="103">
        <f t="shared" si="113"/>
        <v>4.0154486074953415E-2</v>
      </c>
      <c r="AE72" s="121">
        <f t="shared" si="63"/>
        <v>13.136373056994836</v>
      </c>
      <c r="AF72" s="31">
        <f t="shared" si="78"/>
        <v>2.3068034206667563E-3</v>
      </c>
      <c r="AG72" s="31">
        <f t="shared" si="79"/>
        <v>1.1534017103333781E-2</v>
      </c>
      <c r="AH72" s="31">
        <f t="shared" si="80"/>
        <v>1.2752009309445828E-2</v>
      </c>
      <c r="AI72" s="31">
        <f t="shared" si="81"/>
        <v>5.8235252354732264E-3</v>
      </c>
      <c r="AJ72" s="31">
        <f t="shared" si="82"/>
        <v>2.2837353864600885E-4</v>
      </c>
      <c r="AK72" s="31">
        <f t="shared" si="83"/>
        <v>1.5224902576400592E-4</v>
      </c>
      <c r="AL72" s="31">
        <f t="shared" si="84"/>
        <v>4.0000000000000001E-3</v>
      </c>
      <c r="AM72" s="31">
        <f t="shared" si="85"/>
        <v>8.9999999999999993E-3</v>
      </c>
      <c r="AN72" s="31">
        <f t="shared" si="86"/>
        <v>1.3999999999999999E-2</v>
      </c>
      <c r="AO72" s="31">
        <f t="shared" si="87"/>
        <v>1E-3</v>
      </c>
      <c r="AP72" s="31">
        <f t="shared" si="88"/>
        <v>0</v>
      </c>
      <c r="AQ72" s="31">
        <f t="shared" si="114"/>
        <v>9.3215386147870571E-3</v>
      </c>
      <c r="AR72" s="31">
        <f t="shared" si="89"/>
        <v>1.9780991305157085E-2</v>
      </c>
      <c r="AS72" s="122">
        <f t="shared" si="115"/>
        <v>2.346508340025685E-2</v>
      </c>
      <c r="AT72" s="121">
        <f t="shared" si="64"/>
        <v>12.898549222797941</v>
      </c>
      <c r="AU72" s="31">
        <f t="shared" si="90"/>
        <v>4.6516859348763916E-3</v>
      </c>
      <c r="AV72" s="31">
        <f t="shared" si="91"/>
        <v>6.5123603088269484E-3</v>
      </c>
      <c r="AW72" s="31">
        <f t="shared" si="92"/>
        <v>8.4505627816921121E-3</v>
      </c>
      <c r="AX72" s="31">
        <f t="shared" si="93"/>
        <v>5.2719107261932447E-3</v>
      </c>
      <c r="AY72" s="31">
        <f t="shared" si="94"/>
        <v>2.3258429674381957E-4</v>
      </c>
      <c r="AZ72" s="31">
        <f t="shared" si="95"/>
        <v>1.4096017984473916E-2</v>
      </c>
      <c r="BA72" s="31">
        <f t="shared" si="96"/>
        <v>7.0000000000000001E-3</v>
      </c>
      <c r="BB72" s="31">
        <f t="shared" si="97"/>
        <v>1.15E-2</v>
      </c>
      <c r="BC72" s="31">
        <f t="shared" si="98"/>
        <v>1.47E-2</v>
      </c>
      <c r="BD72" s="31">
        <f t="shared" si="116"/>
        <v>5.0000000000000001E-4</v>
      </c>
      <c r="BE72" s="31">
        <f t="shared" si="99"/>
        <v>4.6129218854190895E-3</v>
      </c>
      <c r="BF72" s="31">
        <f t="shared" si="117"/>
        <v>1.9297014872447064E-2</v>
      </c>
      <c r="BG72" s="31">
        <f t="shared" si="100"/>
        <v>2.2290840796258354E-2</v>
      </c>
      <c r="BH72" s="103">
        <f t="shared" si="118"/>
        <v>2.5120915780881319E-2</v>
      </c>
      <c r="BI72" s="121">
        <f t="shared" si="65"/>
        <v>3.7819689119171023</v>
      </c>
      <c r="BJ72" s="31">
        <f t="shared" si="101"/>
        <v>1.5864752301622081E-2</v>
      </c>
      <c r="BK72" s="31">
        <f t="shared" si="102"/>
        <v>2.64412538360368E-2</v>
      </c>
      <c r="BL72" s="31">
        <f t="shared" si="103"/>
        <v>3.3051567295045998E-2</v>
      </c>
      <c r="BM72" s="31">
        <f t="shared" si="104"/>
        <v>0</v>
      </c>
      <c r="BN72" s="31">
        <f t="shared" si="105"/>
        <v>7.9323761508110391E-4</v>
      </c>
      <c r="BO72" s="31">
        <f t="shared" si="106"/>
        <v>4.8075006974612366E-2</v>
      </c>
      <c r="BP72" s="31">
        <f t="shared" si="107"/>
        <v>1.2E-2</v>
      </c>
      <c r="BQ72" s="31">
        <f t="shared" si="108"/>
        <v>2.2499999999999999E-2</v>
      </c>
      <c r="BR72" s="31">
        <f t="shared" si="109"/>
        <v>2.8499999999999998E-2</v>
      </c>
      <c r="BS72" s="31">
        <f t="shared" si="119"/>
        <v>5.0000000000000001E-3</v>
      </c>
      <c r="BT72" s="31">
        <f t="shared" si="110"/>
        <v>0</v>
      </c>
      <c r="BU72" s="31">
        <f t="shared" si="120"/>
        <v>5.2513759374796361E-2</v>
      </c>
      <c r="BV72" s="31">
        <f t="shared" si="121"/>
        <v>5.9867969902194292E-2</v>
      </c>
      <c r="BW72" s="103">
        <f t="shared" si="122"/>
        <v>6.5528063568318501E-2</v>
      </c>
    </row>
    <row r="73" spans="3:75" x14ac:dyDescent="0.25">
      <c r="P73" s="36">
        <f t="shared" si="111"/>
        <v>6.6597999999999935</v>
      </c>
      <c r="Q73" s="31">
        <f t="shared" si="66"/>
        <v>4.5501411908811578E-3</v>
      </c>
      <c r="R73" s="31">
        <f t="shared" si="67"/>
        <v>2.2750705954405787E-2</v>
      </c>
      <c r="S73" s="31">
        <f t="shared" si="68"/>
        <v>2.5153180503191038E-2</v>
      </c>
      <c r="T73" s="31">
        <f t="shared" si="69"/>
        <v>1.1486831436379482E-2</v>
      </c>
      <c r="U73" s="31">
        <f t="shared" si="70"/>
        <v>4.5046397789723456E-4</v>
      </c>
      <c r="V73" s="31">
        <f t="shared" si="71"/>
        <v>3.0030931859815639E-4</v>
      </c>
      <c r="W73" s="31">
        <f t="shared" si="72"/>
        <v>4.0000000000000001E-3</v>
      </c>
      <c r="X73" s="31">
        <f t="shared" si="73"/>
        <v>8.9999999999999993E-3</v>
      </c>
      <c r="Y73" s="31">
        <f t="shared" si="74"/>
        <v>1.3999999999999999E-2</v>
      </c>
      <c r="Z73" s="31">
        <f t="shared" si="75"/>
        <v>1E-3</v>
      </c>
      <c r="AA73" s="31">
        <f t="shared" si="76"/>
        <v>0</v>
      </c>
      <c r="AB73" s="31">
        <f t="shared" si="112"/>
        <v>1.6997816080189146E-2</v>
      </c>
      <c r="AC73" s="31">
        <f t="shared" si="77"/>
        <v>3.5851745071063916E-2</v>
      </c>
      <c r="AD73" s="103">
        <f t="shared" si="113"/>
        <v>3.9658461763803853E-2</v>
      </c>
      <c r="AE73" s="121">
        <f t="shared" si="63"/>
        <v>13.374145077720225</v>
      </c>
      <c r="AF73" s="31">
        <f t="shared" si="78"/>
        <v>2.2657919535740371E-3</v>
      </c>
      <c r="AG73" s="31">
        <f t="shared" si="79"/>
        <v>1.1328959767870185E-2</v>
      </c>
      <c r="AH73" s="31">
        <f t="shared" si="80"/>
        <v>1.2525297919357277E-2</v>
      </c>
      <c r="AI73" s="31">
        <f t="shared" si="81"/>
        <v>5.7199917867976572E-3</v>
      </c>
      <c r="AJ73" s="31">
        <f t="shared" si="82"/>
        <v>2.2431340340382965E-4</v>
      </c>
      <c r="AK73" s="31">
        <f t="shared" si="83"/>
        <v>1.4954226893588646E-4</v>
      </c>
      <c r="AL73" s="31">
        <f t="shared" si="84"/>
        <v>4.0000000000000001E-3</v>
      </c>
      <c r="AM73" s="31">
        <f t="shared" si="85"/>
        <v>8.9999999999999993E-3</v>
      </c>
      <c r="AN73" s="31">
        <f t="shared" si="86"/>
        <v>1.3999999999999999E-2</v>
      </c>
      <c r="AO73" s="31">
        <f t="shared" si="87"/>
        <v>1E-3</v>
      </c>
      <c r="AP73" s="31">
        <f t="shared" si="88"/>
        <v>0</v>
      </c>
      <c r="AQ73" s="31">
        <f t="shared" si="114"/>
        <v>9.1884741932722162E-3</v>
      </c>
      <c r="AR73" s="31">
        <f t="shared" si="89"/>
        <v>1.9503539299366799E-2</v>
      </c>
      <c r="AS73" s="122">
        <f t="shared" si="115"/>
        <v>2.3198030130052446E-2</v>
      </c>
      <c r="AT73" s="121">
        <f t="shared" si="64"/>
        <v>13.131658031088097</v>
      </c>
      <c r="AU73" s="31">
        <f t="shared" si="90"/>
        <v>4.5691107595061519E-3</v>
      </c>
      <c r="AV73" s="31">
        <f t="shared" si="91"/>
        <v>6.3967550633086132E-3</v>
      </c>
      <c r="AW73" s="31">
        <f t="shared" si="92"/>
        <v>8.3005512131028442E-3</v>
      </c>
      <c r="AX73" s="31">
        <f t="shared" si="93"/>
        <v>5.178325527440306E-3</v>
      </c>
      <c r="AY73" s="31">
        <f t="shared" si="94"/>
        <v>2.2845553797530758E-4</v>
      </c>
      <c r="AZ73" s="31">
        <f t="shared" si="95"/>
        <v>1.3845790180321673E-2</v>
      </c>
      <c r="BA73" s="31">
        <f t="shared" si="96"/>
        <v>7.0000000000000001E-3</v>
      </c>
      <c r="BB73" s="31">
        <f t="shared" si="97"/>
        <v>1.15E-2</v>
      </c>
      <c r="BC73" s="31">
        <f t="shared" si="98"/>
        <v>1.47E-2</v>
      </c>
      <c r="BD73" s="31">
        <f t="shared" si="116"/>
        <v>5.0000000000000001E-4</v>
      </c>
      <c r="BE73" s="31">
        <f t="shared" si="99"/>
        <v>4.5310348365102688E-3</v>
      </c>
      <c r="BF73" s="31">
        <f t="shared" si="117"/>
        <v>1.9000121055132848E-2</v>
      </c>
      <c r="BG73" s="31">
        <f t="shared" si="100"/>
        <v>2.2001355584355703E-2</v>
      </c>
      <c r="BH73" s="103">
        <f t="shared" si="118"/>
        <v>2.4828756324086706E-2</v>
      </c>
      <c r="BI73" s="121">
        <f t="shared" si="65"/>
        <v>3.83632124352332</v>
      </c>
      <c r="BJ73" s="31">
        <f t="shared" si="101"/>
        <v>1.5639983252522235E-2</v>
      </c>
      <c r="BK73" s="31">
        <f t="shared" si="102"/>
        <v>2.6066638754203723E-2</v>
      </c>
      <c r="BL73" s="31">
        <f t="shared" si="103"/>
        <v>3.2583298442754656E-2</v>
      </c>
      <c r="BM73" s="31">
        <f t="shared" si="104"/>
        <v>0</v>
      </c>
      <c r="BN73" s="31">
        <f t="shared" si="105"/>
        <v>7.819991626261116E-4</v>
      </c>
      <c r="BO73" s="31">
        <f t="shared" si="106"/>
        <v>4.7393888644006774E-2</v>
      </c>
      <c r="BP73" s="31">
        <f t="shared" si="107"/>
        <v>1.2E-2</v>
      </c>
      <c r="BQ73" s="31">
        <f t="shared" si="108"/>
        <v>2.2499999999999999E-2</v>
      </c>
      <c r="BR73" s="31">
        <f t="shared" si="109"/>
        <v>2.8499999999999998E-2</v>
      </c>
      <c r="BS73" s="31">
        <f t="shared" si="119"/>
        <v>5.0000000000000001E-3</v>
      </c>
      <c r="BT73" s="31">
        <f t="shared" si="110"/>
        <v>0</v>
      </c>
      <c r="BU73" s="31">
        <f t="shared" si="120"/>
        <v>5.1815655812157344E-2</v>
      </c>
      <c r="BV73" s="31">
        <f t="shared" si="121"/>
        <v>5.9146259719356276E-2</v>
      </c>
      <c r="BW73" s="103">
        <f t="shared" si="122"/>
        <v>6.4781739441729574E-2</v>
      </c>
    </row>
    <row r="74" spans="3:75" x14ac:dyDescent="0.25">
      <c r="P74" s="36">
        <f t="shared" si="111"/>
        <v>6.7535999999999934</v>
      </c>
      <c r="Q74" s="31">
        <f t="shared" si="66"/>
        <v>4.4869447854522524E-3</v>
      </c>
      <c r="R74" s="31">
        <f t="shared" si="67"/>
        <v>2.2434723927261261E-2</v>
      </c>
      <c r="S74" s="31">
        <f t="shared" si="68"/>
        <v>2.4803830773980049E-2</v>
      </c>
      <c r="T74" s="31">
        <f t="shared" si="69"/>
        <v>1.1327292110874212E-2</v>
      </c>
      <c r="U74" s="31">
        <f t="shared" si="70"/>
        <v>4.4420753375977294E-4</v>
      </c>
      <c r="V74" s="31">
        <f t="shared" si="71"/>
        <v>2.9613835583984862E-4</v>
      </c>
      <c r="W74" s="31">
        <f t="shared" si="72"/>
        <v>4.0000000000000001E-3</v>
      </c>
      <c r="X74" s="31">
        <f t="shared" si="73"/>
        <v>8.9999999999999993E-3</v>
      </c>
      <c r="Y74" s="31">
        <f t="shared" si="74"/>
        <v>1.3999999999999999E-2</v>
      </c>
      <c r="Z74" s="31">
        <f t="shared" si="75"/>
        <v>1E-3</v>
      </c>
      <c r="AA74" s="31">
        <f t="shared" si="76"/>
        <v>0</v>
      </c>
      <c r="AB74" s="31">
        <f t="shared" si="112"/>
        <v>1.677571796412904E-2</v>
      </c>
      <c r="AC74" s="31">
        <f t="shared" si="77"/>
        <v>3.5385780039110082E-2</v>
      </c>
      <c r="AD74" s="103">
        <f t="shared" si="113"/>
        <v>3.9177065907959371E-2</v>
      </c>
      <c r="AE74" s="121">
        <f t="shared" si="63"/>
        <v>13.611917098445614</v>
      </c>
      <c r="AF74" s="31">
        <f t="shared" si="78"/>
        <v>2.2262132573883145E-3</v>
      </c>
      <c r="AG74" s="31">
        <f t="shared" si="79"/>
        <v>1.1131066286941571E-2</v>
      </c>
      <c r="AH74" s="31">
        <f t="shared" si="80"/>
        <v>1.2306506886842601E-2</v>
      </c>
      <c r="AI74" s="31">
        <f t="shared" si="81"/>
        <v>5.6200753682767992E-3</v>
      </c>
      <c r="AJ74" s="31">
        <f t="shared" si="82"/>
        <v>2.203951124814431E-4</v>
      </c>
      <c r="AK74" s="31">
        <f t="shared" si="83"/>
        <v>1.4693007498762874E-4</v>
      </c>
      <c r="AL74" s="31">
        <f t="shared" si="84"/>
        <v>4.0000000000000001E-3</v>
      </c>
      <c r="AM74" s="31">
        <f t="shared" si="85"/>
        <v>8.9999999999999993E-3</v>
      </c>
      <c r="AN74" s="31">
        <f t="shared" si="86"/>
        <v>1.3999999999999999E-2</v>
      </c>
      <c r="AO74" s="31">
        <f t="shared" si="87"/>
        <v>1E-3</v>
      </c>
      <c r="AP74" s="31">
        <f t="shared" si="88"/>
        <v>0</v>
      </c>
      <c r="AQ74" s="31">
        <f t="shared" si="114"/>
        <v>9.0605173681315761E-3</v>
      </c>
      <c r="AR74" s="31">
        <f t="shared" si="89"/>
        <v>1.9236804534649782E-2</v>
      </c>
      <c r="AS74" s="122">
        <f t="shared" si="115"/>
        <v>2.2941978468021304E-2</v>
      </c>
      <c r="AT74" s="121">
        <f t="shared" si="64"/>
        <v>13.364766839378253</v>
      </c>
      <c r="AU74" s="31">
        <f t="shared" si="90"/>
        <v>4.4894161432891318E-3</v>
      </c>
      <c r="AV74" s="31">
        <f t="shared" si="91"/>
        <v>6.2851826006047849E-3</v>
      </c>
      <c r="AW74" s="31">
        <f t="shared" si="92"/>
        <v>8.1557726603085894E-3</v>
      </c>
      <c r="AX74" s="31">
        <f t="shared" si="93"/>
        <v>5.0880049623943501E-3</v>
      </c>
      <c r="AY74" s="31">
        <f t="shared" si="94"/>
        <v>2.2447080716445658E-4</v>
      </c>
      <c r="AZ74" s="31">
        <f t="shared" si="95"/>
        <v>1.36042913433004E-2</v>
      </c>
      <c r="BA74" s="31">
        <f t="shared" si="96"/>
        <v>7.0000000000000001E-3</v>
      </c>
      <c r="BB74" s="31">
        <f t="shared" si="97"/>
        <v>1.15E-2</v>
      </c>
      <c r="BC74" s="31">
        <f t="shared" si="98"/>
        <v>1.47E-2</v>
      </c>
      <c r="BD74" s="31">
        <f t="shared" si="116"/>
        <v>5.0000000000000001E-4</v>
      </c>
      <c r="BE74" s="31">
        <f t="shared" si="99"/>
        <v>4.452004342095057E-3</v>
      </c>
      <c r="BF74" s="31">
        <f t="shared" si="117"/>
        <v>1.8714277188461893E-2</v>
      </c>
      <c r="BG74" s="31">
        <f t="shared" si="100"/>
        <v>2.1723323071907233E-2</v>
      </c>
      <c r="BH74" s="103">
        <f t="shared" si="118"/>
        <v>2.4548539699624845E-2</v>
      </c>
      <c r="BI74" s="121">
        <f t="shared" si="65"/>
        <v>3.8906735751295378</v>
      </c>
      <c r="BJ74" s="31">
        <f t="shared" si="101"/>
        <v>1.5421494206951642E-2</v>
      </c>
      <c r="BK74" s="31">
        <f t="shared" si="102"/>
        <v>2.5702490344919404E-2</v>
      </c>
      <c r="BL74" s="31">
        <f t="shared" si="103"/>
        <v>3.2128112931149255E-2</v>
      </c>
      <c r="BM74" s="31">
        <f t="shared" si="104"/>
        <v>0</v>
      </c>
      <c r="BN74" s="31">
        <f t="shared" si="105"/>
        <v>7.7107471034758204E-4</v>
      </c>
      <c r="BO74" s="31">
        <f t="shared" si="106"/>
        <v>4.6731800627126181E-2</v>
      </c>
      <c r="BP74" s="31">
        <f t="shared" si="107"/>
        <v>1.2E-2</v>
      </c>
      <c r="BQ74" s="31">
        <f t="shared" si="108"/>
        <v>2.2499999999999999E-2</v>
      </c>
      <c r="BR74" s="31">
        <f t="shared" si="109"/>
        <v>2.8499999999999998E-2</v>
      </c>
      <c r="BS74" s="31">
        <f t="shared" si="119"/>
        <v>5.0000000000000001E-3</v>
      </c>
      <c r="BT74" s="31">
        <f t="shared" si="110"/>
        <v>0</v>
      </c>
      <c r="BU74" s="31">
        <f t="shared" si="120"/>
        <v>5.1137662030982176E-2</v>
      </c>
      <c r="BV74" s="31">
        <f t="shared" si="121"/>
        <v>5.8446221747765051E-2</v>
      </c>
      <c r="BW74" s="103">
        <f t="shared" si="122"/>
        <v>6.4058315130230276E-2</v>
      </c>
    </row>
    <row r="75" spans="3:75" x14ac:dyDescent="0.25">
      <c r="P75" s="36">
        <f t="shared" si="111"/>
        <v>6.8473999999999933</v>
      </c>
      <c r="Q75" s="31">
        <f t="shared" si="66"/>
        <v>4.4254797883912624E-3</v>
      </c>
      <c r="R75" s="31">
        <f t="shared" si="67"/>
        <v>2.2127398941956315E-2</v>
      </c>
      <c r="S75" s="31">
        <f t="shared" si="68"/>
        <v>2.44640522702269E-2</v>
      </c>
      <c r="T75" s="31">
        <f t="shared" si="69"/>
        <v>1.1172123725793742E-2</v>
      </c>
      <c r="U75" s="31">
        <f t="shared" si="70"/>
        <v>4.3812249905073497E-4</v>
      </c>
      <c r="V75" s="31">
        <f t="shared" si="71"/>
        <v>2.9208166603382333E-4</v>
      </c>
      <c r="W75" s="31">
        <f t="shared" si="72"/>
        <v>4.0000000000000001E-3</v>
      </c>
      <c r="X75" s="31">
        <f t="shared" si="73"/>
        <v>8.9999999999999993E-3</v>
      </c>
      <c r="Y75" s="31">
        <f t="shared" si="74"/>
        <v>1.3999999999999999E-2</v>
      </c>
      <c r="Z75" s="31">
        <f t="shared" si="75"/>
        <v>1E-3</v>
      </c>
      <c r="AA75" s="31">
        <f t="shared" si="76"/>
        <v>0</v>
      </c>
      <c r="AB75" s="31">
        <f t="shared" si="112"/>
        <v>1.6559885883399031E-2</v>
      </c>
      <c r="AC75" s="31">
        <f t="shared" si="77"/>
        <v>3.4932993188396981E-2</v>
      </c>
      <c r="AD75" s="103">
        <f t="shared" si="113"/>
        <v>3.8709692889651579E-2</v>
      </c>
      <c r="AE75" s="121">
        <f t="shared" si="63"/>
        <v>13.849689119171003</v>
      </c>
      <c r="AF75" s="31">
        <f t="shared" si="78"/>
        <v>2.1879935385036384E-3</v>
      </c>
      <c r="AG75" s="31">
        <f t="shared" si="79"/>
        <v>1.0939967692518192E-2</v>
      </c>
      <c r="AH75" s="31">
        <f t="shared" si="80"/>
        <v>1.2095228280848113E-2</v>
      </c>
      <c r="AI75" s="31">
        <f t="shared" si="81"/>
        <v>5.5235896879524352E-3</v>
      </c>
      <c r="AJ75" s="31">
        <f t="shared" si="82"/>
        <v>2.1661136031186017E-4</v>
      </c>
      <c r="AK75" s="31">
        <f t="shared" si="83"/>
        <v>1.4440757354124012E-4</v>
      </c>
      <c r="AL75" s="31">
        <f t="shared" si="84"/>
        <v>4.0000000000000001E-3</v>
      </c>
      <c r="AM75" s="31">
        <f t="shared" si="85"/>
        <v>8.9999999999999993E-3</v>
      </c>
      <c r="AN75" s="31">
        <f t="shared" si="86"/>
        <v>1.3999999999999999E-2</v>
      </c>
      <c r="AO75" s="31">
        <f t="shared" si="87"/>
        <v>1E-3</v>
      </c>
      <c r="AP75" s="31">
        <f t="shared" si="88"/>
        <v>0</v>
      </c>
      <c r="AQ75" s="31">
        <f t="shared" si="114"/>
        <v>8.9374002345733866E-3</v>
      </c>
      <c r="AR75" s="31">
        <f t="shared" si="89"/>
        <v>1.898022346465587E-2</v>
      </c>
      <c r="AS75" s="122">
        <f t="shared" si="115"/>
        <v>2.2696329943430484E-2</v>
      </c>
      <c r="AT75" s="121">
        <f t="shared" si="64"/>
        <v>13.59787564766841</v>
      </c>
      <c r="AU75" s="31">
        <f t="shared" si="90"/>
        <v>4.4124539416778704E-3</v>
      </c>
      <c r="AV75" s="31">
        <f t="shared" si="91"/>
        <v>6.1774355183490193E-3</v>
      </c>
      <c r="AW75" s="31">
        <f t="shared" si="92"/>
        <v>8.0159579940481326E-3</v>
      </c>
      <c r="AX75" s="31">
        <f t="shared" si="93"/>
        <v>5.000781133901587E-3</v>
      </c>
      <c r="AY75" s="31">
        <f t="shared" si="94"/>
        <v>2.206226970838935E-4</v>
      </c>
      <c r="AZ75" s="31">
        <f t="shared" si="95"/>
        <v>1.3371072550539001E-2</v>
      </c>
      <c r="BA75" s="31">
        <f t="shared" si="96"/>
        <v>7.0000000000000001E-3</v>
      </c>
      <c r="BB75" s="31">
        <f t="shared" si="97"/>
        <v>1.15E-2</v>
      </c>
      <c r="BC75" s="31">
        <f t="shared" si="98"/>
        <v>1.47E-2</v>
      </c>
      <c r="BD75" s="31">
        <f t="shared" si="116"/>
        <v>5.0000000000000001E-4</v>
      </c>
      <c r="BE75" s="31">
        <f t="shared" si="99"/>
        <v>4.3756834921638886E-3</v>
      </c>
      <c r="BF75" s="31">
        <f t="shared" si="117"/>
        <v>1.8438910020911733E-2</v>
      </c>
      <c r="BG75" s="31">
        <f t="shared" si="100"/>
        <v>2.1456134919582082E-2</v>
      </c>
      <c r="BH75" s="103">
        <f t="shared" si="118"/>
        <v>2.4279619751187011E-2</v>
      </c>
      <c r="BI75" s="121">
        <f t="shared" si="65"/>
        <v>3.9450259067357556</v>
      </c>
      <c r="BJ75" s="31">
        <f t="shared" si="101"/>
        <v>1.5209025597919578E-2</v>
      </c>
      <c r="BK75" s="31">
        <f t="shared" si="102"/>
        <v>2.5348375996532627E-2</v>
      </c>
      <c r="BL75" s="31">
        <f t="shared" si="103"/>
        <v>3.1685469995665787E-2</v>
      </c>
      <c r="BM75" s="31">
        <f t="shared" si="104"/>
        <v>0</v>
      </c>
      <c r="BN75" s="31">
        <f t="shared" si="105"/>
        <v>7.6045127989597878E-4</v>
      </c>
      <c r="BO75" s="31">
        <f t="shared" si="106"/>
        <v>4.6087956357332052E-2</v>
      </c>
      <c r="BP75" s="31">
        <f t="shared" si="107"/>
        <v>1.2E-2</v>
      </c>
      <c r="BQ75" s="31">
        <f t="shared" si="108"/>
        <v>2.2499999999999999E-2</v>
      </c>
      <c r="BR75" s="31">
        <f t="shared" si="109"/>
        <v>2.8499999999999998E-2</v>
      </c>
      <c r="BS75" s="31">
        <f t="shared" si="119"/>
        <v>5.0000000000000001E-3</v>
      </c>
      <c r="BT75" s="31">
        <f t="shared" si="110"/>
        <v>0</v>
      </c>
      <c r="BU75" s="31">
        <f t="shared" si="120"/>
        <v>5.0478945243996827E-2</v>
      </c>
      <c r="BV75" s="31">
        <f t="shared" si="121"/>
        <v>5.7766950611450193E-2</v>
      </c>
      <c r="BW75" s="103">
        <f t="shared" si="122"/>
        <v>6.3356827008739125E-2</v>
      </c>
    </row>
    <row r="76" spans="3:75" x14ac:dyDescent="0.25">
      <c r="P76" s="36">
        <f t="shared" si="111"/>
        <v>6.9411999999999932</v>
      </c>
      <c r="Q76" s="31">
        <f t="shared" si="66"/>
        <v>4.3656760074670571E-3</v>
      </c>
      <c r="R76" s="31">
        <f t="shared" si="67"/>
        <v>2.1828380037335286E-2</v>
      </c>
      <c r="S76" s="31">
        <f t="shared" si="68"/>
        <v>2.4133456969277892E-2</v>
      </c>
      <c r="T76" s="31">
        <f t="shared" si="69"/>
        <v>1.1021149080850584E-2</v>
      </c>
      <c r="U76" s="31">
        <f t="shared" si="70"/>
        <v>4.3220192473923853E-4</v>
      </c>
      <c r="V76" s="31">
        <f t="shared" si="71"/>
        <v>2.881346164928257E-4</v>
      </c>
      <c r="W76" s="31">
        <f t="shared" si="72"/>
        <v>4.0000000000000001E-3</v>
      </c>
      <c r="X76" s="31">
        <f t="shared" si="73"/>
        <v>8.9999999999999993E-3</v>
      </c>
      <c r="Y76" s="31">
        <f t="shared" si="74"/>
        <v>1.3999999999999999E-2</v>
      </c>
      <c r="Z76" s="31">
        <f t="shared" si="75"/>
        <v>1E-3</v>
      </c>
      <c r="AA76" s="31">
        <f t="shared" si="76"/>
        <v>0</v>
      </c>
      <c r="AB76" s="31">
        <f t="shared" si="112"/>
        <v>1.6350065357577163E-2</v>
      </c>
      <c r="AC76" s="31">
        <f t="shared" si="77"/>
        <v>3.4492849154148249E-2</v>
      </c>
      <c r="AD76" s="103">
        <f t="shared" si="113"/>
        <v>3.8255769805316024E-2</v>
      </c>
      <c r="AE76" s="121">
        <f t="shared" si="63"/>
        <v>14.087461139896392</v>
      </c>
      <c r="AF76" s="31">
        <f t="shared" si="78"/>
        <v>2.151063985348688E-3</v>
      </c>
      <c r="AG76" s="31">
        <f t="shared" si="79"/>
        <v>1.075531992674344E-2</v>
      </c>
      <c r="AH76" s="31">
        <f t="shared" si="80"/>
        <v>1.1891081711007548E-2</v>
      </c>
      <c r="AI76" s="31">
        <f t="shared" si="81"/>
        <v>5.4303610310127625E-3</v>
      </c>
      <c r="AJ76" s="31">
        <f t="shared" si="82"/>
        <v>2.1295533454952008E-4</v>
      </c>
      <c r="AK76" s="31">
        <f t="shared" si="83"/>
        <v>1.4197022303301342E-4</v>
      </c>
      <c r="AL76" s="31">
        <f t="shared" si="84"/>
        <v>4.0000000000000001E-3</v>
      </c>
      <c r="AM76" s="31">
        <f t="shared" si="85"/>
        <v>8.9999999999999993E-3</v>
      </c>
      <c r="AN76" s="31">
        <f t="shared" si="86"/>
        <v>1.3999999999999999E-2</v>
      </c>
      <c r="AO76" s="31">
        <f t="shared" si="87"/>
        <v>1E-3</v>
      </c>
      <c r="AP76" s="31">
        <f t="shared" si="88"/>
        <v>0</v>
      </c>
      <c r="AQ76" s="31">
        <f t="shared" si="114"/>
        <v>8.8188729778183716E-3</v>
      </c>
      <c r="AR76" s="31">
        <f t="shared" si="89"/>
        <v>1.8733270611176106E-2</v>
      </c>
      <c r="AS76" s="122">
        <f t="shared" si="115"/>
        <v>2.2460526962915266E-2</v>
      </c>
      <c r="AT76" s="121">
        <f t="shared" si="64"/>
        <v>13.830984455958566</v>
      </c>
      <c r="AU76" s="31">
        <f t="shared" si="90"/>
        <v>4.3380859974975405E-3</v>
      </c>
      <c r="AV76" s="31">
        <f t="shared" si="91"/>
        <v>6.073320396496557E-3</v>
      </c>
      <c r="AW76" s="31">
        <f t="shared" si="92"/>
        <v>7.8808562287871996E-3</v>
      </c>
      <c r="AX76" s="31">
        <f t="shared" si="93"/>
        <v>4.9164974638305466E-3</v>
      </c>
      <c r="AY76" s="31">
        <f t="shared" si="94"/>
        <v>2.1690429987487701E-4</v>
      </c>
      <c r="AZ76" s="31">
        <f t="shared" si="95"/>
        <v>1.3145715143931943E-2</v>
      </c>
      <c r="BA76" s="31">
        <f t="shared" si="96"/>
        <v>7.0000000000000001E-3</v>
      </c>
      <c r="BB76" s="31">
        <f t="shared" si="97"/>
        <v>1.15E-2</v>
      </c>
      <c r="BC76" s="31">
        <f t="shared" si="98"/>
        <v>1.47E-2</v>
      </c>
      <c r="BD76" s="31">
        <f t="shared" si="116"/>
        <v>5.0000000000000001E-4</v>
      </c>
      <c r="BE76" s="31">
        <f t="shared" si="99"/>
        <v>4.3019352808517288E-3</v>
      </c>
      <c r="BF76" s="31">
        <f t="shared" si="117"/>
        <v>1.8173484922178684E-2</v>
      </c>
      <c r="BG76" s="31">
        <f t="shared" si="100"/>
        <v>2.1199223933483995E-2</v>
      </c>
      <c r="BH76" s="103">
        <f t="shared" si="118"/>
        <v>2.4021394316342183E-2</v>
      </c>
      <c r="BI76" s="121">
        <f t="shared" si="65"/>
        <v>3.9993782383419734</v>
      </c>
      <c r="BJ76" s="31">
        <f t="shared" si="101"/>
        <v>1.5002331968699781E-2</v>
      </c>
      <c r="BK76" s="31">
        <f t="shared" si="102"/>
        <v>2.5003886614499635E-2</v>
      </c>
      <c r="BL76" s="31">
        <f t="shared" si="103"/>
        <v>3.1254858268124547E-2</v>
      </c>
      <c r="BM76" s="31">
        <f t="shared" si="104"/>
        <v>0</v>
      </c>
      <c r="BN76" s="31">
        <f t="shared" si="105"/>
        <v>7.5011659843498895E-4</v>
      </c>
      <c r="BO76" s="31">
        <f t="shared" si="106"/>
        <v>4.5461612026362973E-2</v>
      </c>
      <c r="BP76" s="31">
        <f t="shared" si="107"/>
        <v>1.2E-2</v>
      </c>
      <c r="BQ76" s="31">
        <f t="shared" si="108"/>
        <v>2.2499999999999999E-2</v>
      </c>
      <c r="BR76" s="31">
        <f t="shared" si="109"/>
        <v>2.8499999999999998E-2</v>
      </c>
      <c r="BS76" s="31">
        <f t="shared" si="119"/>
        <v>5.0000000000000001E-3</v>
      </c>
      <c r="BT76" s="31">
        <f t="shared" si="110"/>
        <v>0</v>
      </c>
      <c r="BU76" s="31">
        <f t="shared" si="120"/>
        <v>4.9838717919864037E-2</v>
      </c>
      <c r="BV76" s="31">
        <f t="shared" si="121"/>
        <v>5.7107590121869063E-2</v>
      </c>
      <c r="BW76" s="103">
        <f t="shared" si="122"/>
        <v>6.2676363840323879E-2</v>
      </c>
    </row>
    <row r="77" spans="3:75" x14ac:dyDescent="0.25">
      <c r="P77" s="36">
        <f t="shared" si="111"/>
        <v>7.034999999999993</v>
      </c>
      <c r="Q77" s="31">
        <f t="shared" si="66"/>
        <v>4.3074669940341625E-3</v>
      </c>
      <c r="R77" s="31">
        <f t="shared" si="67"/>
        <v>2.1537334970170813E-2</v>
      </c>
      <c r="S77" s="31">
        <f t="shared" si="68"/>
        <v>2.381167754302085E-2</v>
      </c>
      <c r="T77" s="31">
        <f t="shared" si="69"/>
        <v>1.0874200426439244E-2</v>
      </c>
      <c r="U77" s="31">
        <f t="shared" si="70"/>
        <v>4.2643923240938202E-4</v>
      </c>
      <c r="V77" s="31">
        <f t="shared" si="71"/>
        <v>2.8429282160625472E-4</v>
      </c>
      <c r="W77" s="31">
        <f t="shared" si="72"/>
        <v>4.0000000000000001E-3</v>
      </c>
      <c r="X77" s="31">
        <f t="shared" si="73"/>
        <v>8.9999999999999993E-3</v>
      </c>
      <c r="Y77" s="31">
        <f t="shared" si="74"/>
        <v>1.3999999999999999E-2</v>
      </c>
      <c r="Z77" s="31">
        <f t="shared" si="75"/>
        <v>1E-3</v>
      </c>
      <c r="AA77" s="31">
        <f t="shared" si="76"/>
        <v>0</v>
      </c>
      <c r="AB77" s="31">
        <f t="shared" si="112"/>
        <v>1.6146015474295224E-2</v>
      </c>
      <c r="AC77" s="31">
        <f t="shared" si="77"/>
        <v>3.4064841114329905E-2</v>
      </c>
      <c r="AD77" s="103">
        <f t="shared" si="113"/>
        <v>3.7814754285769414E-2</v>
      </c>
      <c r="AE77" s="121">
        <f t="shared" si="63"/>
        <v>14.325233160621782</v>
      </c>
      <c r="AF77" s="31">
        <f t="shared" si="78"/>
        <v>2.1153603549245834E-3</v>
      </c>
      <c r="AG77" s="31">
        <f t="shared" si="79"/>
        <v>1.0576801774622916E-2</v>
      </c>
      <c r="AH77" s="31">
        <f t="shared" si="80"/>
        <v>1.1693712042023097E-2</v>
      </c>
      <c r="AI77" s="31">
        <f t="shared" si="81"/>
        <v>5.340227216007111E-3</v>
      </c>
      <c r="AJ77" s="31">
        <f t="shared" si="82"/>
        <v>2.0942067513753373E-4</v>
      </c>
      <c r="AK77" s="31">
        <f t="shared" si="83"/>
        <v>1.3961378342502249E-4</v>
      </c>
      <c r="AL77" s="31">
        <f t="shared" si="84"/>
        <v>4.0000000000000001E-3</v>
      </c>
      <c r="AM77" s="31">
        <f t="shared" si="85"/>
        <v>8.9999999999999993E-3</v>
      </c>
      <c r="AN77" s="31">
        <f t="shared" si="86"/>
        <v>1.3999999999999999E-2</v>
      </c>
      <c r="AO77" s="31">
        <f t="shared" si="87"/>
        <v>1E-3</v>
      </c>
      <c r="AP77" s="31">
        <f t="shared" si="88"/>
        <v>0</v>
      </c>
      <c r="AQ77" s="31">
        <f t="shared" si="114"/>
        <v>8.7047023740522856E-3</v>
      </c>
      <c r="AR77" s="31">
        <f t="shared" si="89"/>
        <v>1.8495455410209749E-2</v>
      </c>
      <c r="AS77" s="122">
        <f t="shared" si="115"/>
        <v>2.2234049424099445E-2</v>
      </c>
      <c r="AT77" s="121">
        <f t="shared" si="64"/>
        <v>14.064093264248722</v>
      </c>
      <c r="AU77" s="31">
        <f t="shared" si="90"/>
        <v>4.2661833132550042E-3</v>
      </c>
      <c r="AV77" s="31">
        <f t="shared" si="91"/>
        <v>5.9726566385570057E-3</v>
      </c>
      <c r="AW77" s="31">
        <f t="shared" si="92"/>
        <v>7.7502330190799239E-3</v>
      </c>
      <c r="AX77" s="31">
        <f t="shared" si="93"/>
        <v>4.8350077550223386E-3</v>
      </c>
      <c r="AY77" s="31">
        <f t="shared" si="94"/>
        <v>2.1330916566275019E-4</v>
      </c>
      <c r="AZ77" s="31">
        <f t="shared" si="95"/>
        <v>1.2927828221984862E-2</v>
      </c>
      <c r="BA77" s="31">
        <f t="shared" si="96"/>
        <v>7.0000000000000001E-3</v>
      </c>
      <c r="BB77" s="31">
        <f t="shared" si="97"/>
        <v>1.15E-2</v>
      </c>
      <c r="BC77" s="31">
        <f t="shared" si="98"/>
        <v>1.47E-2</v>
      </c>
      <c r="BD77" s="31">
        <f t="shared" si="116"/>
        <v>5.0000000000000001E-4</v>
      </c>
      <c r="BE77" s="31">
        <f t="shared" si="99"/>
        <v>4.2306317856445463E-3</v>
      </c>
      <c r="BF77" s="31">
        <f t="shared" si="117"/>
        <v>1.7917502684551893E-2</v>
      </c>
      <c r="BG77" s="31">
        <f t="shared" si="100"/>
        <v>2.095206066324665E-2</v>
      </c>
      <c r="BH77" s="103">
        <f t="shared" si="118"/>
        <v>2.3773301588200013E-2</v>
      </c>
      <c r="BI77" s="121">
        <f t="shared" si="65"/>
        <v>4.0537305699481907</v>
      </c>
      <c r="BJ77" s="31">
        <f t="shared" si="101"/>
        <v>1.4801181026879849E-2</v>
      </c>
      <c r="BK77" s="31">
        <f t="shared" si="102"/>
        <v>2.4668635044799749E-2</v>
      </c>
      <c r="BL77" s="31">
        <f t="shared" si="103"/>
        <v>3.0835793805999687E-2</v>
      </c>
      <c r="BM77" s="31">
        <f t="shared" si="104"/>
        <v>0</v>
      </c>
      <c r="BN77" s="31">
        <f t="shared" si="105"/>
        <v>7.4005905134399237E-4</v>
      </c>
      <c r="BO77" s="31">
        <f t="shared" si="106"/>
        <v>4.4852063717817726E-2</v>
      </c>
      <c r="BP77" s="31">
        <f t="shared" si="107"/>
        <v>1.2E-2</v>
      </c>
      <c r="BQ77" s="31">
        <f t="shared" si="108"/>
        <v>2.2499999999999999E-2</v>
      </c>
      <c r="BR77" s="31">
        <f t="shared" si="109"/>
        <v>2.8499999999999998E-2</v>
      </c>
      <c r="BS77" s="31">
        <f t="shared" si="119"/>
        <v>5.0000000000000001E-3</v>
      </c>
      <c r="BT77" s="31">
        <f t="shared" si="110"/>
        <v>0</v>
      </c>
      <c r="BU77" s="31">
        <f t="shared" si="120"/>
        <v>4.9216234749482536E-2</v>
      </c>
      <c r="BV77" s="31">
        <f t="shared" si="121"/>
        <v>5.6467329983084832E-2</v>
      </c>
      <c r="BW77" s="103">
        <f t="shared" si="122"/>
        <v>6.2016063269251458E-2</v>
      </c>
    </row>
    <row r="78" spans="3:75" x14ac:dyDescent="0.25">
      <c r="P78" s="36">
        <f t="shared" si="111"/>
        <v>7.1287999999999929</v>
      </c>
      <c r="Q78" s="31">
        <f t="shared" si="66"/>
        <v>4.2507897967442396E-3</v>
      </c>
      <c r="R78" s="31">
        <f t="shared" si="67"/>
        <v>2.1253948983721196E-2</v>
      </c>
      <c r="S78" s="31">
        <f t="shared" si="68"/>
        <v>2.3498365996402155E-2</v>
      </c>
      <c r="T78" s="31">
        <f t="shared" si="69"/>
        <v>1.0731118841880832E-2</v>
      </c>
      <c r="U78" s="31">
        <f t="shared" si="70"/>
        <v>4.2082818987767965E-4</v>
      </c>
      <c r="V78" s="31">
        <f t="shared" si="71"/>
        <v>2.8055212658511982E-4</v>
      </c>
      <c r="W78" s="31">
        <f t="shared" si="72"/>
        <v>4.0000000000000001E-3</v>
      </c>
      <c r="X78" s="31">
        <f t="shared" si="73"/>
        <v>8.9999999999999993E-3</v>
      </c>
      <c r="Y78" s="31">
        <f t="shared" si="74"/>
        <v>1.3999999999999999E-2</v>
      </c>
      <c r="Z78" s="31">
        <f t="shared" si="75"/>
        <v>1E-3</v>
      </c>
      <c r="AA78" s="31">
        <f t="shared" si="76"/>
        <v>0</v>
      </c>
      <c r="AB78" s="31">
        <f t="shared" si="112"/>
        <v>1.5947507996669778E-2</v>
      </c>
      <c r="AC78" s="31">
        <f t="shared" si="77"/>
        <v>3.3648488912012303E-2</v>
      </c>
      <c r="AD78" s="103">
        <f t="shared" si="113"/>
        <v>3.7386132488467595E-2</v>
      </c>
      <c r="AE78" s="121">
        <f t="shared" si="63"/>
        <v>14.563005181347171</v>
      </c>
      <c r="AF78" s="31">
        <f t="shared" si="78"/>
        <v>2.0808225998465981E-3</v>
      </c>
      <c r="AG78" s="31">
        <f t="shared" si="79"/>
        <v>1.0404112999232992E-2</v>
      </c>
      <c r="AH78" s="31">
        <f t="shared" si="80"/>
        <v>1.1502787331951996E-2</v>
      </c>
      <c r="AI78" s="31">
        <f t="shared" si="81"/>
        <v>5.2530366533127372E-3</v>
      </c>
      <c r="AJ78" s="31">
        <f t="shared" si="82"/>
        <v>2.0600143738481322E-4</v>
      </c>
      <c r="AK78" s="31">
        <f t="shared" si="83"/>
        <v>1.3733429158987551E-4</v>
      </c>
      <c r="AL78" s="31">
        <f t="shared" si="84"/>
        <v>4.0000000000000001E-3</v>
      </c>
      <c r="AM78" s="31">
        <f t="shared" si="85"/>
        <v>8.9999999999999993E-3</v>
      </c>
      <c r="AN78" s="31">
        <f t="shared" si="86"/>
        <v>1.3999999999999999E-2</v>
      </c>
      <c r="AO78" s="31">
        <f t="shared" si="87"/>
        <v>1E-3</v>
      </c>
      <c r="AP78" s="31">
        <f t="shared" si="88"/>
        <v>0</v>
      </c>
      <c r="AQ78" s="31">
        <f t="shared" si="114"/>
        <v>8.5946704381529015E-3</v>
      </c>
      <c r="AR78" s="31">
        <f t="shared" si="89"/>
        <v>1.8266319366791194E-2</v>
      </c>
      <c r="AS78" s="122">
        <f t="shared" si="115"/>
        <v>2.2016411659852454E-2</v>
      </c>
      <c r="AT78" s="121">
        <f t="shared" si="64"/>
        <v>14.297202072538878</v>
      </c>
      <c r="AU78" s="31">
        <f t="shared" si="90"/>
        <v>4.1966253044184105E-3</v>
      </c>
      <c r="AV78" s="31">
        <f t="shared" si="91"/>
        <v>5.8752754261857752E-3</v>
      </c>
      <c r="AW78" s="31">
        <f t="shared" si="92"/>
        <v>7.6238693030267791E-3</v>
      </c>
      <c r="AX78" s="31">
        <f t="shared" si="93"/>
        <v>4.7561753450075326E-3</v>
      </c>
      <c r="AY78" s="31">
        <f t="shared" si="94"/>
        <v>2.0983126522092051E-4</v>
      </c>
      <c r="AZ78" s="31">
        <f t="shared" si="95"/>
        <v>1.2717046377025486E-2</v>
      </c>
      <c r="BA78" s="31">
        <f t="shared" si="96"/>
        <v>7.0000000000000001E-3</v>
      </c>
      <c r="BB78" s="31">
        <f t="shared" si="97"/>
        <v>1.15E-2</v>
      </c>
      <c r="BC78" s="31">
        <f t="shared" si="98"/>
        <v>1.47E-2</v>
      </c>
      <c r="BD78" s="31">
        <f t="shared" si="116"/>
        <v>5.0000000000000001E-4</v>
      </c>
      <c r="BE78" s="31">
        <f t="shared" si="99"/>
        <v>4.1616534268815912E-3</v>
      </c>
      <c r="BF78" s="31">
        <f t="shared" si="117"/>
        <v>1.7670496637168905E-2</v>
      </c>
      <c r="BG78" s="31">
        <f t="shared" si="100"/>
        <v>2.0714150332416973E-2</v>
      </c>
      <c r="BH78" s="103">
        <f t="shared" si="118"/>
        <v>2.3534816831920675E-2</v>
      </c>
      <c r="BI78" s="121">
        <f t="shared" si="65"/>
        <v>4.1080829015544085</v>
      </c>
      <c r="BJ78" s="31">
        <f t="shared" si="101"/>
        <v>1.4605352773503505E-2</v>
      </c>
      <c r="BK78" s="31">
        <f t="shared" si="102"/>
        <v>2.4342254622505839E-2</v>
      </c>
      <c r="BL78" s="31">
        <f t="shared" si="103"/>
        <v>3.0427818278132297E-2</v>
      </c>
      <c r="BM78" s="31">
        <f t="shared" si="104"/>
        <v>0</v>
      </c>
      <c r="BN78" s="31">
        <f t="shared" si="105"/>
        <v>7.3026763867517508E-4</v>
      </c>
      <c r="BO78" s="31">
        <f t="shared" si="106"/>
        <v>4.4258644768192433E-2</v>
      </c>
      <c r="BP78" s="31">
        <f t="shared" si="107"/>
        <v>1.2E-2</v>
      </c>
      <c r="BQ78" s="31">
        <f t="shared" si="108"/>
        <v>2.2499999999999999E-2</v>
      </c>
      <c r="BR78" s="31">
        <f t="shared" si="109"/>
        <v>2.8499999999999998E-2</v>
      </c>
      <c r="BS78" s="31">
        <f t="shared" si="119"/>
        <v>5.0000000000000001E-3</v>
      </c>
      <c r="BT78" s="31">
        <f t="shared" si="110"/>
        <v>0</v>
      </c>
      <c r="BU78" s="31">
        <f t="shared" si="120"/>
        <v>4.8610789853112638E-2</v>
      </c>
      <c r="BV78" s="31">
        <f t="shared" si="121"/>
        <v>5.584540275845868E-2</v>
      </c>
      <c r="BW78" s="103">
        <f t="shared" si="122"/>
        <v>6.1375108592296626E-2</v>
      </c>
    </row>
    <row r="79" spans="3:75" x14ac:dyDescent="0.25">
      <c r="P79" s="36">
        <f t="shared" si="111"/>
        <v>7.2225999999999928</v>
      </c>
      <c r="Q79" s="31">
        <f t="shared" si="66"/>
        <v>4.1955847344488598E-3</v>
      </c>
      <c r="R79" s="31">
        <f t="shared" si="67"/>
        <v>2.0977923672244297E-2</v>
      </c>
      <c r="S79" s="31">
        <f t="shared" si="68"/>
        <v>2.3193192412033294E-2</v>
      </c>
      <c r="T79" s="31">
        <f t="shared" si="69"/>
        <v>1.0591753662116146E-2</v>
      </c>
      <c r="U79" s="31">
        <f t="shared" si="70"/>
        <v>4.1536288871043707E-4</v>
      </c>
      <c r="V79" s="31">
        <f t="shared" si="71"/>
        <v>2.7690859247362471E-4</v>
      </c>
      <c r="W79" s="31">
        <f t="shared" si="72"/>
        <v>4.0000000000000001E-3</v>
      </c>
      <c r="X79" s="31">
        <f t="shared" si="73"/>
        <v>8.9999999999999993E-3</v>
      </c>
      <c r="Y79" s="31">
        <f t="shared" si="74"/>
        <v>1.3999999999999999E-2</v>
      </c>
      <c r="Z79" s="31">
        <f t="shared" si="75"/>
        <v>1E-3</v>
      </c>
      <c r="AA79" s="31">
        <f t="shared" si="76"/>
        <v>0</v>
      </c>
      <c r="AB79" s="31">
        <f t="shared" si="112"/>
        <v>1.5754326540284143E-2</v>
      </c>
      <c r="AC79" s="31">
        <f t="shared" si="77"/>
        <v>3.3243337324042055E-2</v>
      </c>
      <c r="AD79" s="103">
        <f t="shared" si="113"/>
        <v>3.6969417246200391E-2</v>
      </c>
      <c r="AE79" s="121">
        <f t="shared" si="63"/>
        <v>14.80077720207256</v>
      </c>
      <c r="AF79" s="31">
        <f t="shared" si="78"/>
        <v>2.0473945313349462E-3</v>
      </c>
      <c r="AG79" s="31">
        <f t="shared" si="79"/>
        <v>1.0236972656674731E-2</v>
      </c>
      <c r="AH79" s="31">
        <f t="shared" si="80"/>
        <v>1.1317996969219582E-2</v>
      </c>
      <c r="AI79" s="31">
        <f t="shared" si="81"/>
        <v>5.1686474943550709E-3</v>
      </c>
      <c r="AJ79" s="31">
        <f t="shared" si="82"/>
        <v>2.0269205860215964E-4</v>
      </c>
      <c r="AK79" s="31">
        <f t="shared" si="83"/>
        <v>1.3512803906810643E-4</v>
      </c>
      <c r="AL79" s="31">
        <f t="shared" si="84"/>
        <v>4.0000000000000001E-3</v>
      </c>
      <c r="AM79" s="31">
        <f t="shared" si="85"/>
        <v>8.9999999999999993E-3</v>
      </c>
      <c r="AN79" s="31">
        <f t="shared" si="86"/>
        <v>1.3999999999999999E-2</v>
      </c>
      <c r="AO79" s="31">
        <f t="shared" si="87"/>
        <v>1E-3</v>
      </c>
      <c r="AP79" s="31">
        <f t="shared" si="88"/>
        <v>0</v>
      </c>
      <c r="AQ79" s="31">
        <f t="shared" si="114"/>
        <v>8.4885732016859502E-3</v>
      </c>
      <c r="AR79" s="31">
        <f t="shared" si="89"/>
        <v>1.8045433483856479E-2</v>
      </c>
      <c r="AS79" s="122">
        <f t="shared" si="115"/>
        <v>2.1807159676065273E-2</v>
      </c>
      <c r="AT79" s="121">
        <f t="shared" si="64"/>
        <v>14.530310880829035</v>
      </c>
      <c r="AU79" s="31">
        <f t="shared" si="90"/>
        <v>4.1292991245743173E-3</v>
      </c>
      <c r="AV79" s="31">
        <f t="shared" si="91"/>
        <v>5.7810187744040441E-3</v>
      </c>
      <c r="AW79" s="31">
        <f t="shared" si="92"/>
        <v>7.5015600763100095E-3</v>
      </c>
      <c r="AX79" s="31">
        <f t="shared" si="93"/>
        <v>4.6798723411842257E-3</v>
      </c>
      <c r="AY79" s="31">
        <f t="shared" si="94"/>
        <v>2.0646495622871579E-4</v>
      </c>
      <c r="AZ79" s="31">
        <f t="shared" si="95"/>
        <v>1.2513027650225201E-2</v>
      </c>
      <c r="BA79" s="31">
        <f t="shared" si="96"/>
        <v>7.0000000000000001E-3</v>
      </c>
      <c r="BB79" s="31">
        <f t="shared" si="97"/>
        <v>1.15E-2</v>
      </c>
      <c r="BC79" s="31">
        <f t="shared" si="98"/>
        <v>1.47E-2</v>
      </c>
      <c r="BD79" s="31">
        <f t="shared" si="116"/>
        <v>5.0000000000000001E-4</v>
      </c>
      <c r="BE79" s="31">
        <f t="shared" si="99"/>
        <v>4.094888298536198E-3</v>
      </c>
      <c r="BF79" s="31">
        <f t="shared" si="117"/>
        <v>1.743203003801486E-2</v>
      </c>
      <c r="BG79" s="31">
        <f t="shared" si="100"/>
        <v>2.0485030063822698E-2</v>
      </c>
      <c r="BH79" s="103">
        <f t="shared" si="118"/>
        <v>2.3305449416277754E-2</v>
      </c>
      <c r="BI79" s="121">
        <f t="shared" si="65"/>
        <v>4.1624352331606262</v>
      </c>
      <c r="BJ79" s="31">
        <f t="shared" si="101"/>
        <v>1.4414638700441884E-2</v>
      </c>
      <c r="BK79" s="31">
        <f t="shared" si="102"/>
        <v>2.4024397834069806E-2</v>
      </c>
      <c r="BL79" s="31">
        <f t="shared" si="103"/>
        <v>3.0030497292587256E-2</v>
      </c>
      <c r="BM79" s="31">
        <f t="shared" si="104"/>
        <v>0</v>
      </c>
      <c r="BN79" s="31">
        <f t="shared" si="105"/>
        <v>7.207319350220941E-4</v>
      </c>
      <c r="BO79" s="31">
        <f t="shared" si="106"/>
        <v>4.3680723334672371E-2</v>
      </c>
      <c r="BP79" s="31">
        <f t="shared" si="107"/>
        <v>1.2E-2</v>
      </c>
      <c r="BQ79" s="31">
        <f t="shared" si="108"/>
        <v>2.2499999999999999E-2</v>
      </c>
      <c r="BR79" s="31">
        <f t="shared" si="109"/>
        <v>2.8499999999999998E-2</v>
      </c>
      <c r="BS79" s="31">
        <f t="shared" si="119"/>
        <v>5.0000000000000001E-3</v>
      </c>
      <c r="BT79" s="31">
        <f t="shared" si="110"/>
        <v>0</v>
      </c>
      <c r="BU79" s="31">
        <f t="shared" si="120"/>
        <v>4.8021714206315631E-2</v>
      </c>
      <c r="BV79" s="31">
        <f t="shared" si="121"/>
        <v>5.5241081074951716E-2</v>
      </c>
      <c r="BW79" s="103">
        <f t="shared" si="122"/>
        <v>6.0752725782874689E-2</v>
      </c>
    </row>
    <row r="80" spans="3:75" x14ac:dyDescent="0.25">
      <c r="P80" s="36">
        <f t="shared" si="111"/>
        <v>7.3163999999999927</v>
      </c>
      <c r="Q80" s="31">
        <f t="shared" si="66"/>
        <v>4.1417951865713098E-3</v>
      </c>
      <c r="R80" s="31">
        <f t="shared" si="67"/>
        <v>2.070897593285655E-2</v>
      </c>
      <c r="S80" s="31">
        <f t="shared" si="68"/>
        <v>2.2895843791366201E-2</v>
      </c>
      <c r="T80" s="31">
        <f t="shared" si="69"/>
        <v>1.0455961948499272E-2</v>
      </c>
      <c r="U80" s="31">
        <f t="shared" si="70"/>
        <v>4.1003772347055964E-4</v>
      </c>
      <c r="V80" s="31">
        <f t="shared" si="71"/>
        <v>2.7335848231370646E-4</v>
      </c>
      <c r="W80" s="31">
        <f t="shared" si="72"/>
        <v>4.0000000000000001E-3</v>
      </c>
      <c r="X80" s="31">
        <f t="shared" si="73"/>
        <v>8.9999999999999993E-3</v>
      </c>
      <c r="Y80" s="31">
        <f t="shared" si="74"/>
        <v>1.3999999999999999E-2</v>
      </c>
      <c r="Z80" s="31">
        <f t="shared" si="75"/>
        <v>1E-3</v>
      </c>
      <c r="AA80" s="31">
        <f t="shared" si="76"/>
        <v>0</v>
      </c>
      <c r="AB80" s="31">
        <f t="shared" si="112"/>
        <v>1.55662658134797E-2</v>
      </c>
      <c r="AC80" s="31">
        <f t="shared" si="77"/>
        <v>3.2848954462893237E-2</v>
      </c>
      <c r="AD80" s="103">
        <f t="shared" si="113"/>
        <v>3.6564146358183426E-2</v>
      </c>
      <c r="AE80" s="121">
        <f t="shared" si="63"/>
        <v>15.038549222797949</v>
      </c>
      <c r="AF80" s="31">
        <f t="shared" si="78"/>
        <v>2.0150235141759487E-3</v>
      </c>
      <c r="AG80" s="31">
        <f t="shared" si="79"/>
        <v>1.0075117570879743E-2</v>
      </c>
      <c r="AH80" s="31">
        <f t="shared" si="80"/>
        <v>1.1139049986364644E-2</v>
      </c>
      <c r="AI80" s="31">
        <f t="shared" si="81"/>
        <v>5.0869268615371822E-3</v>
      </c>
      <c r="AJ80" s="31">
        <f t="shared" si="82"/>
        <v>1.9948732790341889E-4</v>
      </c>
      <c r="AK80" s="31">
        <f t="shared" si="83"/>
        <v>1.3299155193561261E-4</v>
      </c>
      <c r="AL80" s="31">
        <f t="shared" si="84"/>
        <v>4.0000000000000001E-3</v>
      </c>
      <c r="AM80" s="31">
        <f t="shared" si="85"/>
        <v>8.9999999999999993E-3</v>
      </c>
      <c r="AN80" s="31">
        <f t="shared" si="86"/>
        <v>1.3999999999999999E-2</v>
      </c>
      <c r="AO80" s="31">
        <f t="shared" si="87"/>
        <v>1E-3</v>
      </c>
      <c r="AP80" s="31">
        <f t="shared" si="88"/>
        <v>0</v>
      </c>
      <c r="AQ80" s="31">
        <f t="shared" si="114"/>
        <v>8.3862196067524698E-3</v>
      </c>
      <c r="AR80" s="31">
        <f t="shared" si="89"/>
        <v>1.7832395934820899E-2</v>
      </c>
      <c r="AS80" s="122">
        <f t="shared" si="115"/>
        <v>2.1605868650520575E-2</v>
      </c>
      <c r="AT80" s="121">
        <f t="shared" si="64"/>
        <v>14.763419689119191</v>
      </c>
      <c r="AU80" s="31">
        <f t="shared" si="90"/>
        <v>4.0640990545178831E-3</v>
      </c>
      <c r="AV80" s="31">
        <f t="shared" si="91"/>
        <v>5.6897386763250356E-3</v>
      </c>
      <c r="AW80" s="31">
        <f t="shared" si="92"/>
        <v>7.3831132823741537E-3</v>
      </c>
      <c r="AX80" s="31">
        <f t="shared" si="93"/>
        <v>4.6059789284536006E-3</v>
      </c>
      <c r="AY80" s="31">
        <f t="shared" si="94"/>
        <v>2.0320495272589412E-4</v>
      </c>
      <c r="AZ80" s="31">
        <f t="shared" si="95"/>
        <v>1.2315451680357222E-2</v>
      </c>
      <c r="BA80" s="31">
        <f t="shared" si="96"/>
        <v>7.0000000000000001E-3</v>
      </c>
      <c r="BB80" s="31">
        <f t="shared" si="97"/>
        <v>1.15E-2</v>
      </c>
      <c r="BC80" s="31">
        <f t="shared" si="98"/>
        <v>1.47E-2</v>
      </c>
      <c r="BD80" s="31">
        <f t="shared" si="116"/>
        <v>5.0000000000000001E-4</v>
      </c>
      <c r="BE80" s="31">
        <f t="shared" si="99"/>
        <v>4.0302315623969012E-3</v>
      </c>
      <c r="BF80" s="31">
        <f t="shared" si="117"/>
        <v>1.720169371296594E-2</v>
      </c>
      <c r="BG80" s="31">
        <f t="shared" si="100"/>
        <v>2.0264266367333191E-2</v>
      </c>
      <c r="BH80" s="103">
        <f t="shared" si="118"/>
        <v>2.3084740125506115E-2</v>
      </c>
      <c r="BI80" s="121">
        <f t="shared" si="65"/>
        <v>4.216787564766844</v>
      </c>
      <c r="BJ80" s="31">
        <f t="shared" si="101"/>
        <v>1.4228841049837791E-2</v>
      </c>
      <c r="BK80" s="31">
        <f t="shared" si="102"/>
        <v>2.3714735083062984E-2</v>
      </c>
      <c r="BL80" s="31">
        <f t="shared" si="103"/>
        <v>2.9643418853828731E-2</v>
      </c>
      <c r="BM80" s="31">
        <f t="shared" si="104"/>
        <v>0</v>
      </c>
      <c r="BN80" s="31">
        <f t="shared" si="105"/>
        <v>7.1144205249188948E-4</v>
      </c>
      <c r="BO80" s="31">
        <f t="shared" si="106"/>
        <v>4.3117700151023605E-2</v>
      </c>
      <c r="BP80" s="31">
        <f t="shared" si="107"/>
        <v>1.2E-2</v>
      </c>
      <c r="BQ80" s="31">
        <f t="shared" si="108"/>
        <v>2.2499999999999999E-2</v>
      </c>
      <c r="BR80" s="31">
        <f t="shared" si="109"/>
        <v>2.8499999999999998E-2</v>
      </c>
      <c r="BS80" s="31">
        <f t="shared" si="119"/>
        <v>5.0000000000000001E-3</v>
      </c>
      <c r="BT80" s="31">
        <f t="shared" si="110"/>
        <v>0</v>
      </c>
      <c r="BU80" s="31">
        <f t="shared" si="120"/>
        <v>4.7448373264963879E-2</v>
      </c>
      <c r="BV80" s="31">
        <f t="shared" si="121"/>
        <v>5.4653675043596882E-2</v>
      </c>
      <c r="BW80" s="103">
        <f t="shared" si="122"/>
        <v>6.0148180745186734E-2</v>
      </c>
    </row>
    <row r="81" spans="16:75" x14ac:dyDescent="0.25">
      <c r="P81" s="36">
        <f t="shared" si="111"/>
        <v>7.4101999999999926</v>
      </c>
      <c r="Q81" s="31">
        <f t="shared" si="66"/>
        <v>4.0893673993995213E-3</v>
      </c>
      <c r="R81" s="31">
        <f t="shared" si="67"/>
        <v>2.0446836996997605E-2</v>
      </c>
      <c r="S81" s="31">
        <f t="shared" si="68"/>
        <v>2.2606022983880553E-2</v>
      </c>
      <c r="T81" s="31">
        <f t="shared" si="69"/>
        <v>1.0323607999784091E-2</v>
      </c>
      <c r="U81" s="31">
        <f t="shared" si="70"/>
        <v>4.0484737254055256E-4</v>
      </c>
      <c r="V81" s="31">
        <f t="shared" si="71"/>
        <v>2.6989824836036843E-4</v>
      </c>
      <c r="W81" s="31">
        <f t="shared" si="72"/>
        <v>4.0000000000000001E-3</v>
      </c>
      <c r="X81" s="31">
        <f t="shared" si="73"/>
        <v>8.9999999999999993E-3</v>
      </c>
      <c r="Y81" s="31">
        <f t="shared" si="74"/>
        <v>1.3999999999999999E-2</v>
      </c>
      <c r="Z81" s="31">
        <f t="shared" si="75"/>
        <v>1E-3</v>
      </c>
      <c r="AA81" s="31">
        <f t="shared" si="76"/>
        <v>0</v>
      </c>
      <c r="AB81" s="31">
        <f t="shared" si="112"/>
        <v>1.5383130915346693E-2</v>
      </c>
      <c r="AC81" s="31">
        <f t="shared" si="77"/>
        <v>3.2464930299897304E-2</v>
      </c>
      <c r="AD81" s="103">
        <f t="shared" si="113"/>
        <v>3.6169881010929252E-2</v>
      </c>
      <c r="AE81" s="121">
        <f t="shared" si="63"/>
        <v>15.276321243523338</v>
      </c>
      <c r="AF81" s="31">
        <f t="shared" si="78"/>
        <v>1.9836601901703135E-3</v>
      </c>
      <c r="AG81" s="31">
        <f t="shared" si="79"/>
        <v>9.9183009508515673E-3</v>
      </c>
      <c r="AH81" s="31">
        <f t="shared" si="80"/>
        <v>1.0965673531261494E-2</v>
      </c>
      <c r="AI81" s="31">
        <f t="shared" si="81"/>
        <v>5.0077501500849558E-3</v>
      </c>
      <c r="AJ81" s="31">
        <f t="shared" si="82"/>
        <v>1.9638235882686101E-4</v>
      </c>
      <c r="AK81" s="31">
        <f t="shared" si="83"/>
        <v>1.3092157255124067E-4</v>
      </c>
      <c r="AL81" s="31">
        <f t="shared" si="84"/>
        <v>4.0000000000000001E-3</v>
      </c>
      <c r="AM81" s="31">
        <f t="shared" si="85"/>
        <v>8.9999999999999993E-3</v>
      </c>
      <c r="AN81" s="31">
        <f t="shared" si="86"/>
        <v>1.3999999999999999E-2</v>
      </c>
      <c r="AO81" s="31">
        <f t="shared" si="87"/>
        <v>1E-3</v>
      </c>
      <c r="AP81" s="31">
        <f t="shared" si="88"/>
        <v>0</v>
      </c>
      <c r="AQ81" s="31">
        <f t="shared" si="114"/>
        <v>8.2874305030653291E-3</v>
      </c>
      <c r="AR81" s="31">
        <f t="shared" si="89"/>
        <v>1.762682995331635E-2</v>
      </c>
      <c r="AS81" s="122">
        <f t="shared" si="115"/>
        <v>2.141214066446848E-2</v>
      </c>
      <c r="AT81" s="121">
        <f t="shared" si="64"/>
        <v>14.996528497409347</v>
      </c>
      <c r="AU81" s="31">
        <f t="shared" si="90"/>
        <v>4.0009259483196405E-3</v>
      </c>
      <c r="AV81" s="31">
        <f t="shared" si="91"/>
        <v>5.6012963276474963E-3</v>
      </c>
      <c r="AW81" s="31">
        <f t="shared" si="92"/>
        <v>7.2683488061140132E-3</v>
      </c>
      <c r="AX81" s="31">
        <f t="shared" si="93"/>
        <v>4.5343827414289261E-3</v>
      </c>
      <c r="AY81" s="31">
        <f t="shared" si="94"/>
        <v>2.0004629741598198E-4</v>
      </c>
      <c r="AZ81" s="31">
        <f t="shared" si="95"/>
        <v>1.2124018025211031E-2</v>
      </c>
      <c r="BA81" s="31">
        <f t="shared" si="96"/>
        <v>7.0000000000000001E-3</v>
      </c>
      <c r="BB81" s="31">
        <f t="shared" si="97"/>
        <v>1.15E-2</v>
      </c>
      <c r="BC81" s="31">
        <f t="shared" si="98"/>
        <v>1.47E-2</v>
      </c>
      <c r="BD81" s="31">
        <f t="shared" si="116"/>
        <v>5.0000000000000001E-4</v>
      </c>
      <c r="BE81" s="31">
        <f t="shared" si="99"/>
        <v>3.9675848987503108E-3</v>
      </c>
      <c r="BF81" s="31">
        <f t="shared" si="117"/>
        <v>1.6979103914995457E-2</v>
      </c>
      <c r="BG81" s="31">
        <f t="shared" si="100"/>
        <v>2.005145286147585E-2</v>
      </c>
      <c r="BH81" s="103">
        <f t="shared" si="118"/>
        <v>2.2872258720989278E-2</v>
      </c>
      <c r="BI81" s="121">
        <f t="shared" si="65"/>
        <v>4.2711398963730618</v>
      </c>
      <c r="BJ81" s="31">
        <f t="shared" si="101"/>
        <v>1.4047772130093514E-2</v>
      </c>
      <c r="BK81" s="31">
        <f t="shared" si="102"/>
        <v>2.3412953550155859E-2</v>
      </c>
      <c r="BL81" s="31">
        <f t="shared" si="103"/>
        <v>2.9266191937694822E-2</v>
      </c>
      <c r="BM81" s="31">
        <f t="shared" si="104"/>
        <v>0</v>
      </c>
      <c r="BN81" s="31">
        <f t="shared" si="105"/>
        <v>7.0238860650467566E-4</v>
      </c>
      <c r="BO81" s="31">
        <f t="shared" si="106"/>
        <v>4.2569006454828834E-2</v>
      </c>
      <c r="BP81" s="31">
        <f t="shared" si="107"/>
        <v>1.2E-2</v>
      </c>
      <c r="BQ81" s="31">
        <f t="shared" si="108"/>
        <v>2.2499999999999999E-2</v>
      </c>
      <c r="BR81" s="31">
        <f t="shared" si="109"/>
        <v>2.8499999999999998E-2</v>
      </c>
      <c r="BS81" s="31">
        <f t="shared" si="119"/>
        <v>5.0000000000000001E-3</v>
      </c>
      <c r="BT81" s="31">
        <f t="shared" si="110"/>
        <v>0</v>
      </c>
      <c r="BU81" s="31">
        <f t="shared" si="120"/>
        <v>4.6890164771588735E-2</v>
      </c>
      <c r="BV81" s="31">
        <f t="shared" si="121"/>
        <v>5.408252987688416E-2</v>
      </c>
      <c r="BW81" s="103">
        <f t="shared" si="122"/>
        <v>5.9560776777888243E-2</v>
      </c>
    </row>
    <row r="82" spans="16:75" x14ac:dyDescent="0.25">
      <c r="P82" s="36">
        <f t="shared" si="111"/>
        <v>7.5039999999999925</v>
      </c>
      <c r="Q82" s="31">
        <f t="shared" si="66"/>
        <v>4.0382503069070277E-3</v>
      </c>
      <c r="R82" s="31">
        <f t="shared" si="67"/>
        <v>2.0191251534535139E-2</v>
      </c>
      <c r="S82" s="31">
        <f t="shared" si="68"/>
        <v>2.2323447696582049E-2</v>
      </c>
      <c r="T82" s="31">
        <f t="shared" si="69"/>
        <v>1.0194562899786791E-2</v>
      </c>
      <c r="U82" s="31">
        <f t="shared" si="70"/>
        <v>3.9978678038379568E-4</v>
      </c>
      <c r="V82" s="31">
        <f t="shared" si="71"/>
        <v>2.6652452025586381E-4</v>
      </c>
      <c r="W82" s="31">
        <f t="shared" si="72"/>
        <v>4.0000000000000001E-3</v>
      </c>
      <c r="X82" s="31">
        <f t="shared" si="73"/>
        <v>8.9999999999999993E-3</v>
      </c>
      <c r="Y82" s="31">
        <f t="shared" si="74"/>
        <v>1.3999999999999999E-2</v>
      </c>
      <c r="Z82" s="31">
        <f t="shared" si="75"/>
        <v>1E-3</v>
      </c>
      <c r="AA82" s="31">
        <f t="shared" si="76"/>
        <v>0</v>
      </c>
      <c r="AB82" s="31">
        <f t="shared" si="112"/>
        <v>1.520473668636591E-2</v>
      </c>
      <c r="AC82" s="31">
        <f t="shared" si="77"/>
        <v>3.2090875299230902E-2</v>
      </c>
      <c r="AD82" s="103">
        <f t="shared" si="113"/>
        <v>3.5786204317541703E-2</v>
      </c>
      <c r="AE82" s="121">
        <f t="shared" si="63"/>
        <v>15.514093264248727</v>
      </c>
      <c r="AF82" s="31">
        <f t="shared" si="78"/>
        <v>1.9532582270123237E-3</v>
      </c>
      <c r="AG82" s="31">
        <f t="shared" si="79"/>
        <v>9.766291135061618E-3</v>
      </c>
      <c r="AH82" s="31">
        <f t="shared" si="80"/>
        <v>1.0797611478924125E-2</v>
      </c>
      <c r="AI82" s="31">
        <f t="shared" si="81"/>
        <v>4.9310003940926115E-3</v>
      </c>
      <c r="AJ82" s="31">
        <f t="shared" si="82"/>
        <v>1.9337256447422003E-4</v>
      </c>
      <c r="AK82" s="31">
        <f t="shared" si="83"/>
        <v>1.2891504298281336E-4</v>
      </c>
      <c r="AL82" s="31">
        <f t="shared" si="84"/>
        <v>4.0000000000000001E-3</v>
      </c>
      <c r="AM82" s="31">
        <f t="shared" si="85"/>
        <v>8.9999999999999993E-3</v>
      </c>
      <c r="AN82" s="31">
        <f t="shared" si="86"/>
        <v>1.3999999999999999E-2</v>
      </c>
      <c r="AO82" s="31">
        <f t="shared" si="87"/>
        <v>1E-3</v>
      </c>
      <c r="AP82" s="31">
        <f t="shared" si="88"/>
        <v>0</v>
      </c>
      <c r="AQ82" s="31">
        <f t="shared" si="114"/>
        <v>8.1920377371805277E-3</v>
      </c>
      <c r="AR82" s="31">
        <f t="shared" si="89"/>
        <v>1.7428381916792586E-2</v>
      </c>
      <c r="AS82" s="122">
        <f t="shared" si="115"/>
        <v>2.1225602641998447E-2</v>
      </c>
      <c r="AT82" s="121">
        <f t="shared" si="64"/>
        <v>15.229637305699503</v>
      </c>
      <c r="AU82" s="31">
        <f t="shared" si="90"/>
        <v>3.9396867302641378E-3</v>
      </c>
      <c r="AV82" s="31">
        <f t="shared" si="91"/>
        <v>5.5155614223697923E-3</v>
      </c>
      <c r="AW82" s="31">
        <f t="shared" si="92"/>
        <v>7.1570975599798501E-3</v>
      </c>
      <c r="AX82" s="31">
        <f t="shared" si="93"/>
        <v>4.4649782942993554E-3</v>
      </c>
      <c r="AY82" s="31">
        <f t="shared" si="94"/>
        <v>1.9698433651320682E-4</v>
      </c>
      <c r="AZ82" s="31">
        <f t="shared" si="95"/>
        <v>1.1938444637164052E-2</v>
      </c>
      <c r="BA82" s="31">
        <f t="shared" si="96"/>
        <v>7.0000000000000001E-3</v>
      </c>
      <c r="BB82" s="31">
        <f t="shared" si="97"/>
        <v>1.15E-2</v>
      </c>
      <c r="BC82" s="31">
        <f t="shared" si="98"/>
        <v>1.47E-2</v>
      </c>
      <c r="BD82" s="31">
        <f t="shared" si="116"/>
        <v>5.0000000000000001E-4</v>
      </c>
      <c r="BE82" s="31">
        <f t="shared" si="99"/>
        <v>3.9068560075119366E-3</v>
      </c>
      <c r="BF82" s="31">
        <f t="shared" si="117"/>
        <v>1.6763900379952585E-2</v>
      </c>
      <c r="BG82" s="31">
        <f t="shared" si="100"/>
        <v>1.9846208203865255E-2</v>
      </c>
      <c r="BH82" s="103">
        <f t="shared" si="118"/>
        <v>2.266760172606792E-2</v>
      </c>
      <c r="BI82" s="121">
        <f t="shared" si="65"/>
        <v>4.3254922279792796</v>
      </c>
      <c r="BJ82" s="31">
        <f t="shared" si="101"/>
        <v>1.3871253683428748E-2</v>
      </c>
      <c r="BK82" s="31">
        <f t="shared" si="102"/>
        <v>2.3118756139047913E-2</v>
      </c>
      <c r="BL82" s="31">
        <f t="shared" si="103"/>
        <v>2.8898445173809892E-2</v>
      </c>
      <c r="BM82" s="31">
        <f t="shared" si="104"/>
        <v>0</v>
      </c>
      <c r="BN82" s="31">
        <f t="shared" si="105"/>
        <v>6.9356268417143728E-4</v>
      </c>
      <c r="BO82" s="31">
        <f t="shared" si="106"/>
        <v>4.2034102070996206E-2</v>
      </c>
      <c r="BP82" s="31">
        <f t="shared" si="107"/>
        <v>1.2E-2</v>
      </c>
      <c r="BQ82" s="31">
        <f t="shared" si="108"/>
        <v>2.2499999999999999E-2</v>
      </c>
      <c r="BR82" s="31">
        <f t="shared" si="109"/>
        <v>2.8499999999999998E-2</v>
      </c>
      <c r="BS82" s="31">
        <f t="shared" si="119"/>
        <v>5.0000000000000001E-3</v>
      </c>
      <c r="BT82" s="31">
        <f t="shared" si="110"/>
        <v>0</v>
      </c>
      <c r="BU82" s="31">
        <f t="shared" si="120"/>
        <v>4.6346516727115983E-2</v>
      </c>
      <c r="BV82" s="31">
        <f t="shared" si="121"/>
        <v>5.3527023685738154E-2</v>
      </c>
      <c r="BW82" s="103">
        <f t="shared" si="122"/>
        <v>5.8989852228851662E-2</v>
      </c>
    </row>
    <row r="83" spans="16:75" x14ac:dyDescent="0.25">
      <c r="P83" s="36">
        <f t="shared" si="111"/>
        <v>7.5977999999999923</v>
      </c>
      <c r="Q83" s="31">
        <f t="shared" si="66"/>
        <v>3.9883953648464469E-3</v>
      </c>
      <c r="R83" s="31">
        <f t="shared" si="67"/>
        <v>1.9941976824232231E-2</v>
      </c>
      <c r="S83" s="31">
        <f t="shared" si="68"/>
        <v>2.2047849576871156E-2</v>
      </c>
      <c r="T83" s="31">
        <f t="shared" si="69"/>
        <v>1.0068704098554855E-2</v>
      </c>
      <c r="U83" s="31">
        <f t="shared" si="70"/>
        <v>3.9485114111979818E-4</v>
      </c>
      <c r="V83" s="31">
        <f t="shared" si="71"/>
        <v>2.6323409407986547E-4</v>
      </c>
      <c r="W83" s="31">
        <f t="shared" si="72"/>
        <v>4.0000000000000001E-3</v>
      </c>
      <c r="X83" s="31">
        <f t="shared" si="73"/>
        <v>8.9999999999999993E-3</v>
      </c>
      <c r="Y83" s="31">
        <f t="shared" si="74"/>
        <v>1.3999999999999999E-2</v>
      </c>
      <c r="Z83" s="31">
        <f t="shared" si="75"/>
        <v>1E-3</v>
      </c>
      <c r="AA83" s="31">
        <f t="shared" si="76"/>
        <v>0</v>
      </c>
      <c r="AB83" s="31">
        <f t="shared" si="112"/>
        <v>1.5030907107151046E-2</v>
      </c>
      <c r="AC83" s="31">
        <f t="shared" si="77"/>
        <v>3.1726419153089998E-2</v>
      </c>
      <c r="AD83" s="103">
        <f t="shared" si="113"/>
        <v>3.5412719965199006E-2</v>
      </c>
      <c r="AE83" s="121">
        <f t="shared" si="63"/>
        <v>15.751865284974116</v>
      </c>
      <c r="AF83" s="31">
        <f t="shared" si="78"/>
        <v>1.9237740899128125E-3</v>
      </c>
      <c r="AG83" s="31">
        <f t="shared" si="79"/>
        <v>9.6188704495640629E-3</v>
      </c>
      <c r="AH83" s="31">
        <f t="shared" si="80"/>
        <v>1.0634623169038028E-2</v>
      </c>
      <c r="AI83" s="31">
        <f t="shared" si="81"/>
        <v>4.8565676899848947E-3</v>
      </c>
      <c r="AJ83" s="31">
        <f t="shared" si="82"/>
        <v>1.9045363490136839E-4</v>
      </c>
      <c r="AK83" s="31">
        <f t="shared" si="83"/>
        <v>1.2696908993424562E-4</v>
      </c>
      <c r="AL83" s="31">
        <f t="shared" si="84"/>
        <v>4.0000000000000001E-3</v>
      </c>
      <c r="AM83" s="31">
        <f t="shared" si="85"/>
        <v>8.9999999999999993E-3</v>
      </c>
      <c r="AN83" s="31">
        <f t="shared" si="86"/>
        <v>1.3999999999999999E-2</v>
      </c>
      <c r="AO83" s="31">
        <f t="shared" si="87"/>
        <v>1E-3</v>
      </c>
      <c r="AP83" s="31">
        <f t="shared" si="88"/>
        <v>0</v>
      </c>
      <c r="AQ83" s="31">
        <f t="shared" si="114"/>
        <v>8.0998833241462537E-3</v>
      </c>
      <c r="AR83" s="31">
        <f t="shared" si="89"/>
        <v>1.7236719603500209E-2</v>
      </c>
      <c r="AS83" s="122">
        <f t="shared" si="115"/>
        <v>2.1045904475304092E-2</v>
      </c>
      <c r="AT83" s="121">
        <f t="shared" si="64"/>
        <v>15.46274611398966</v>
      </c>
      <c r="AU83" s="31">
        <f t="shared" si="90"/>
        <v>3.8802939372920317E-3</v>
      </c>
      <c r="AV83" s="31">
        <f t="shared" si="91"/>
        <v>5.4324115122088446E-3</v>
      </c>
      <c r="AW83" s="31">
        <f t="shared" si="92"/>
        <v>7.0492006527471916E-3</v>
      </c>
      <c r="AX83" s="31">
        <f t="shared" si="93"/>
        <v>4.397666462264303E-3</v>
      </c>
      <c r="AY83" s="31">
        <f t="shared" si="94"/>
        <v>1.9401469686460156E-4</v>
      </c>
      <c r="AZ83" s="31">
        <f t="shared" si="95"/>
        <v>1.1758466476642519E-2</v>
      </c>
      <c r="BA83" s="31">
        <f t="shared" si="96"/>
        <v>7.0000000000000001E-3</v>
      </c>
      <c r="BB83" s="31">
        <f t="shared" si="97"/>
        <v>1.15E-2</v>
      </c>
      <c r="BC83" s="31">
        <f t="shared" si="98"/>
        <v>1.47E-2</v>
      </c>
      <c r="BD83" s="31">
        <f t="shared" si="116"/>
        <v>5.0000000000000001E-4</v>
      </c>
      <c r="BE83" s="31">
        <f t="shared" si="99"/>
        <v>3.8479581544812657E-3</v>
      </c>
      <c r="BF83" s="31">
        <f t="shared" si="117"/>
        <v>1.6555744558168967E-2</v>
      </c>
      <c r="BG83" s="31">
        <f t="shared" si="100"/>
        <v>1.9648174208422825E-2</v>
      </c>
      <c r="BH83" s="103">
        <f t="shared" si="118"/>
        <v>2.2470390410472014E-2</v>
      </c>
      <c r="BI83" s="121">
        <f t="shared" si="65"/>
        <v>4.3798445595854973</v>
      </c>
      <c r="BJ83" s="31">
        <f t="shared" si="101"/>
        <v>1.3699116300528783E-2</v>
      </c>
      <c r="BK83" s="31">
        <f t="shared" si="102"/>
        <v>2.2831860500881308E-2</v>
      </c>
      <c r="BL83" s="31">
        <f t="shared" si="103"/>
        <v>2.8539825626101634E-2</v>
      </c>
      <c r="BM83" s="31">
        <f t="shared" si="104"/>
        <v>0</v>
      </c>
      <c r="BN83" s="31">
        <f t="shared" si="105"/>
        <v>6.8495581502643914E-4</v>
      </c>
      <c r="BO83" s="31">
        <f t="shared" si="106"/>
        <v>4.1512473637966014E-2</v>
      </c>
      <c r="BP83" s="31">
        <f t="shared" si="107"/>
        <v>1.2E-2</v>
      </c>
      <c r="BQ83" s="31">
        <f t="shared" si="108"/>
        <v>2.2499999999999999E-2</v>
      </c>
      <c r="BR83" s="31">
        <f t="shared" si="109"/>
        <v>2.8499999999999998E-2</v>
      </c>
      <c r="BS83" s="31">
        <f t="shared" si="119"/>
        <v>5.0000000000000001E-3</v>
      </c>
      <c r="BT83" s="31">
        <f t="shared" si="110"/>
        <v>0</v>
      </c>
      <c r="BU83" s="31">
        <f t="shared" si="120"/>
        <v>4.5816885513621682E-2</v>
      </c>
      <c r="BV83" s="31">
        <f t="shared" si="121"/>
        <v>5.2986565440486591E-2</v>
      </c>
      <c r="BW83" s="103">
        <f t="shared" si="122"/>
        <v>5.8434778324423606E-2</v>
      </c>
    </row>
    <row r="84" spans="16:75" x14ac:dyDescent="0.25">
      <c r="P84" s="36">
        <f t="shared" si="111"/>
        <v>7.6915999999999922</v>
      </c>
      <c r="Q84" s="31">
        <f t="shared" si="66"/>
        <v>3.939756396982466E-3</v>
      </c>
      <c r="R84" s="31">
        <f t="shared" si="67"/>
        <v>1.9698781984912327E-2</v>
      </c>
      <c r="S84" s="31">
        <f t="shared" si="68"/>
        <v>2.177897336251907E-2</v>
      </c>
      <c r="T84" s="31">
        <f t="shared" si="69"/>
        <v>9.945915024182234E-3</v>
      </c>
      <c r="U84" s="31">
        <f t="shared" si="70"/>
        <v>3.9003588330126406E-4</v>
      </c>
      <c r="V84" s="31">
        <f t="shared" si="71"/>
        <v>2.6002392220084272E-4</v>
      </c>
      <c r="W84" s="31">
        <f t="shared" si="72"/>
        <v>4.0000000000000001E-3</v>
      </c>
      <c r="X84" s="31">
        <f t="shared" si="73"/>
        <v>8.9999999999999993E-3</v>
      </c>
      <c r="Y84" s="31">
        <f t="shared" si="74"/>
        <v>1.3999999999999999E-2</v>
      </c>
      <c r="Z84" s="31">
        <f t="shared" si="75"/>
        <v>1E-3</v>
      </c>
      <c r="AA84" s="31">
        <f t="shared" si="76"/>
        <v>0</v>
      </c>
      <c r="AB84" s="31">
        <f t="shared" si="112"/>
        <v>1.4861474741185666E-2</v>
      </c>
      <c r="AC84" s="31">
        <f t="shared" si="77"/>
        <v>3.1371209609412261E-2</v>
      </c>
      <c r="AD84" s="103">
        <f t="shared" si="113"/>
        <v>3.5049050961589764E-2</v>
      </c>
      <c r="AE84" s="121">
        <f t="shared" si="63"/>
        <v>15.989637305699505</v>
      </c>
      <c r="AF84" s="31">
        <f t="shared" si="78"/>
        <v>1.8951668335984574E-3</v>
      </c>
      <c r="AG84" s="31">
        <f t="shared" si="79"/>
        <v>9.4758341679922874E-3</v>
      </c>
      <c r="AH84" s="31">
        <f t="shared" si="80"/>
        <v>1.0476482256132274E-2</v>
      </c>
      <c r="AI84" s="31">
        <f t="shared" si="81"/>
        <v>4.7843486714193063E-3</v>
      </c>
      <c r="AJ84" s="31">
        <f t="shared" si="82"/>
        <v>1.8762151652624727E-4</v>
      </c>
      <c r="AK84" s="31">
        <f t="shared" si="83"/>
        <v>1.250810110174982E-4</v>
      </c>
      <c r="AL84" s="31">
        <f t="shared" si="84"/>
        <v>4.0000000000000001E-3</v>
      </c>
      <c r="AM84" s="31">
        <f t="shared" si="85"/>
        <v>8.9999999999999993E-3</v>
      </c>
      <c r="AN84" s="31">
        <f t="shared" si="86"/>
        <v>1.3999999999999999E-2</v>
      </c>
      <c r="AO84" s="31">
        <f t="shared" si="87"/>
        <v>1E-3</v>
      </c>
      <c r="AP84" s="31">
        <f t="shared" si="88"/>
        <v>0</v>
      </c>
      <c r="AQ84" s="31">
        <f t="shared" si="114"/>
        <v>8.0108186929912159E-3</v>
      </c>
      <c r="AR84" s="31">
        <f t="shared" si="89"/>
        <v>1.7051530604810045E-2</v>
      </c>
      <c r="AS84" s="122">
        <f t="shared" si="115"/>
        <v>2.08727173165415E-2</v>
      </c>
      <c r="AT84" s="121">
        <f t="shared" si="64"/>
        <v>15.695854922279816</v>
      </c>
      <c r="AU84" s="31">
        <f t="shared" si="90"/>
        <v>3.8226653022150276E-3</v>
      </c>
      <c r="AV84" s="31">
        <f t="shared" si="91"/>
        <v>5.3517314231010388E-3</v>
      </c>
      <c r="AW84" s="31">
        <f t="shared" si="92"/>
        <v>6.9445086323573005E-3</v>
      </c>
      <c r="AX84" s="31">
        <f t="shared" si="93"/>
        <v>4.3323540091770316E-3</v>
      </c>
      <c r="AY84" s="31">
        <f t="shared" si="94"/>
        <v>1.9113326511075135E-4</v>
      </c>
      <c r="AZ84" s="31">
        <f t="shared" si="95"/>
        <v>1.1583834249136447E-2</v>
      </c>
      <c r="BA84" s="31">
        <f t="shared" si="96"/>
        <v>7.0000000000000001E-3</v>
      </c>
      <c r="BB84" s="31">
        <f t="shared" si="97"/>
        <v>1.15E-2</v>
      </c>
      <c r="BC84" s="31">
        <f t="shared" si="98"/>
        <v>1.47E-2</v>
      </c>
      <c r="BD84" s="31">
        <f t="shared" si="116"/>
        <v>5.0000000000000001E-4</v>
      </c>
      <c r="BE84" s="31">
        <f t="shared" si="99"/>
        <v>3.7908097580299032E-3</v>
      </c>
      <c r="BF84" s="31">
        <f t="shared" si="117"/>
        <v>1.6354318003613168E-2</v>
      </c>
      <c r="BG84" s="31">
        <f t="shared" si="100"/>
        <v>1.9457014129981482E-2</v>
      </c>
      <c r="BH84" s="103">
        <f t="shared" si="118"/>
        <v>2.2280268953669961E-2</v>
      </c>
      <c r="BI84" s="121">
        <f t="shared" si="65"/>
        <v>4.4341968911917151</v>
      </c>
      <c r="BJ84" s="31">
        <f t="shared" si="101"/>
        <v>1.3531198878242565E-2</v>
      </c>
      <c r="BK84" s="31">
        <f t="shared" si="102"/>
        <v>2.2551998130404274E-2</v>
      </c>
      <c r="BL84" s="31">
        <f t="shared" si="103"/>
        <v>2.8189997663005343E-2</v>
      </c>
      <c r="BM84" s="31">
        <f t="shared" si="104"/>
        <v>0</v>
      </c>
      <c r="BN84" s="31">
        <f t="shared" si="105"/>
        <v>6.7655994391212812E-4</v>
      </c>
      <c r="BO84" s="31">
        <f t="shared" si="106"/>
        <v>4.1003632964371407E-2</v>
      </c>
      <c r="BP84" s="31">
        <f t="shared" si="107"/>
        <v>1.2E-2</v>
      </c>
      <c r="BQ84" s="31">
        <f t="shared" si="108"/>
        <v>2.2499999999999999E-2</v>
      </c>
      <c r="BR84" s="31">
        <f t="shared" si="109"/>
        <v>2.8499999999999998E-2</v>
      </c>
      <c r="BS84" s="31">
        <f t="shared" si="119"/>
        <v>5.0000000000000001E-3</v>
      </c>
      <c r="BT84" s="31">
        <f t="shared" si="110"/>
        <v>0</v>
      </c>
      <c r="BU84" s="31">
        <f t="shared" si="120"/>
        <v>4.5300754155150662E-2</v>
      </c>
      <c r="BV84" s="31">
        <f t="shared" si="121"/>
        <v>5.2460593081748282E-2</v>
      </c>
      <c r="BW84" s="103">
        <f t="shared" si="122"/>
        <v>5.7894957158204807E-2</v>
      </c>
    </row>
    <row r="85" spans="16:75" x14ac:dyDescent="0.25">
      <c r="P85" s="36">
        <f t="shared" si="111"/>
        <v>7.7853999999999921</v>
      </c>
      <c r="Q85" s="31">
        <f t="shared" si="66"/>
        <v>3.8922894524405084E-3</v>
      </c>
      <c r="R85" s="31">
        <f t="shared" si="67"/>
        <v>1.9461447262202544E-2</v>
      </c>
      <c r="S85" s="31">
        <f t="shared" si="68"/>
        <v>2.1516576093091135E-2</v>
      </c>
      <c r="T85" s="31">
        <f t="shared" si="69"/>
        <v>9.8260847226860626E-3</v>
      </c>
      <c r="U85" s="31">
        <f t="shared" si="70"/>
        <v>3.8533665579161026E-4</v>
      </c>
      <c r="V85" s="31">
        <f t="shared" si="71"/>
        <v>2.5689110386107353E-4</v>
      </c>
      <c r="W85" s="31">
        <f t="shared" si="72"/>
        <v>4.0000000000000001E-3</v>
      </c>
      <c r="X85" s="31">
        <f t="shared" si="73"/>
        <v>8.9999999999999993E-3</v>
      </c>
      <c r="Y85" s="31">
        <f t="shared" si="74"/>
        <v>1.3999999999999999E-2</v>
      </c>
      <c r="Z85" s="31">
        <f t="shared" si="75"/>
        <v>1E-3</v>
      </c>
      <c r="AA85" s="31">
        <f t="shared" si="76"/>
        <v>0</v>
      </c>
      <c r="AB85" s="31">
        <f t="shared" si="112"/>
        <v>1.4696280217844302E-2</v>
      </c>
      <c r="AC85" s="31">
        <f t="shared" si="77"/>
        <v>3.1024911384342525E-2</v>
      </c>
      <c r="AD85" s="103">
        <f t="shared" si="113"/>
        <v>3.4694838471956022E-2</v>
      </c>
      <c r="AE85" s="121">
        <f t="shared" si="63"/>
        <v>16.227409326424894</v>
      </c>
      <c r="AF85" s="31">
        <f t="shared" si="78"/>
        <v>1.867397912597454E-3</v>
      </c>
      <c r="AG85" s="31">
        <f t="shared" si="79"/>
        <v>9.33698956298727E-3</v>
      </c>
      <c r="AH85" s="31">
        <f t="shared" si="80"/>
        <v>1.0322975660838726E-2</v>
      </c>
      <c r="AI85" s="31">
        <f t="shared" si="81"/>
        <v>4.714246030352272E-3</v>
      </c>
      <c r="AJ85" s="31">
        <f t="shared" si="82"/>
        <v>1.8487239334714792E-4</v>
      </c>
      <c r="AK85" s="31">
        <f t="shared" si="83"/>
        <v>1.2324826223143197E-4</v>
      </c>
      <c r="AL85" s="31">
        <f t="shared" si="84"/>
        <v>4.0000000000000001E-3</v>
      </c>
      <c r="AM85" s="31">
        <f t="shared" si="85"/>
        <v>8.9999999999999993E-3</v>
      </c>
      <c r="AN85" s="31">
        <f t="shared" si="86"/>
        <v>1.3999999999999999E-2</v>
      </c>
      <c r="AO85" s="31">
        <f t="shared" si="87"/>
        <v>1E-3</v>
      </c>
      <c r="AP85" s="31">
        <f t="shared" si="88"/>
        <v>0</v>
      </c>
      <c r="AQ85" s="31">
        <f t="shared" si="114"/>
        <v>7.9247039984794085E-3</v>
      </c>
      <c r="AR85" s="31">
        <f t="shared" si="89"/>
        <v>1.6872520876939155E-2</v>
      </c>
      <c r="AS85" s="122">
        <f t="shared" si="115"/>
        <v>2.0705732019242262E-2</v>
      </c>
      <c r="AT85" s="121">
        <f t="shared" si="64"/>
        <v>15.928963730569972</v>
      </c>
      <c r="AU85" s="31">
        <f t="shared" si="90"/>
        <v>3.76672337352689E-3</v>
      </c>
      <c r="AV85" s="31">
        <f t="shared" si="91"/>
        <v>5.2734127229376463E-3</v>
      </c>
      <c r="AW85" s="31">
        <f t="shared" si="92"/>
        <v>6.8428807952405175E-3</v>
      </c>
      <c r="AX85" s="31">
        <f t="shared" si="93"/>
        <v>4.2689531566638093E-3</v>
      </c>
      <c r="AY85" s="31">
        <f t="shared" si="94"/>
        <v>1.8833616867634448E-4</v>
      </c>
      <c r="AZ85" s="31">
        <f t="shared" si="95"/>
        <v>1.1414313253111787E-2</v>
      </c>
      <c r="BA85" s="31">
        <f t="shared" si="96"/>
        <v>7.0000000000000001E-3</v>
      </c>
      <c r="BB85" s="31">
        <f t="shared" si="97"/>
        <v>1.15E-2</v>
      </c>
      <c r="BC85" s="31">
        <f t="shared" si="98"/>
        <v>1.47E-2</v>
      </c>
      <c r="BD85" s="31">
        <f t="shared" si="116"/>
        <v>5.0000000000000001E-4</v>
      </c>
      <c r="BE85" s="31">
        <f t="shared" si="99"/>
        <v>3.7353340120808332E-3</v>
      </c>
      <c r="BF85" s="31">
        <f t="shared" si="117"/>
        <v>1.6159320904453184E-2</v>
      </c>
      <c r="BG85" s="31">
        <f t="shared" si="100"/>
        <v>1.927241109914193E-2</v>
      </c>
      <c r="BH85" s="103">
        <f t="shared" si="118"/>
        <v>2.2096902768850558E-2</v>
      </c>
      <c r="BI85" s="121">
        <f t="shared" si="65"/>
        <v>4.4885492227979329</v>
      </c>
      <c r="BJ85" s="31">
        <f t="shared" si="101"/>
        <v>1.3367348116681464E-2</v>
      </c>
      <c r="BK85" s="31">
        <f t="shared" si="102"/>
        <v>2.2278913527802442E-2</v>
      </c>
      <c r="BL85" s="31">
        <f t="shared" si="103"/>
        <v>2.7848641909753051E-2</v>
      </c>
      <c r="BM85" s="31">
        <f t="shared" si="104"/>
        <v>0</v>
      </c>
      <c r="BN85" s="31">
        <f t="shared" si="105"/>
        <v>6.6836740583407317E-4</v>
      </c>
      <c r="BO85" s="31">
        <f t="shared" si="106"/>
        <v>4.0507115505095351E-2</v>
      </c>
      <c r="BP85" s="31">
        <f t="shared" si="107"/>
        <v>1.2E-2</v>
      </c>
      <c r="BQ85" s="31">
        <f t="shared" si="108"/>
        <v>2.2499999999999999E-2</v>
      </c>
      <c r="BR85" s="31">
        <f t="shared" si="109"/>
        <v>2.8499999999999998E-2</v>
      </c>
      <c r="BS85" s="31">
        <f t="shared" si="119"/>
        <v>5.0000000000000001E-3</v>
      </c>
      <c r="BT85" s="31">
        <f t="shared" si="110"/>
        <v>0</v>
      </c>
      <c r="BU85" s="31">
        <f t="shared" si="120"/>
        <v>4.4797630704894648E-2</v>
      </c>
      <c r="BV85" s="31">
        <f t="shared" si="121"/>
        <v>5.1948571768532521E-2</v>
      </c>
      <c r="BW85" s="103">
        <f t="shared" si="122"/>
        <v>5.7369819825831933E-2</v>
      </c>
    </row>
    <row r="86" spans="16:75" x14ac:dyDescent="0.25">
      <c r="P86" s="36">
        <f t="shared" si="111"/>
        <v>7.879199999999992</v>
      </c>
      <c r="Q86" s="31">
        <f t="shared" si="66"/>
        <v>3.8459526732447882E-3</v>
      </c>
      <c r="R86" s="31">
        <f t="shared" si="67"/>
        <v>1.922976336622394E-2</v>
      </c>
      <c r="S86" s="31">
        <f t="shared" si="68"/>
        <v>2.1260426377697188E-2</v>
      </c>
      <c r="T86" s="31">
        <f t="shared" si="69"/>
        <v>9.709107523606467E-3</v>
      </c>
      <c r="U86" s="31">
        <f t="shared" si="70"/>
        <v>3.8074931465123399E-4</v>
      </c>
      <c r="V86" s="31">
        <f t="shared" si="71"/>
        <v>2.5383287643415599E-4</v>
      </c>
      <c r="W86" s="31">
        <f t="shared" si="72"/>
        <v>4.0000000000000001E-3</v>
      </c>
      <c r="X86" s="31">
        <f t="shared" si="73"/>
        <v>8.9999999999999993E-3</v>
      </c>
      <c r="Y86" s="31">
        <f t="shared" si="74"/>
        <v>1.3999999999999999E-2</v>
      </c>
      <c r="Z86" s="31">
        <f t="shared" si="75"/>
        <v>1E-3</v>
      </c>
      <c r="AA86" s="31">
        <f t="shared" si="76"/>
        <v>0</v>
      </c>
      <c r="AB86" s="31">
        <f t="shared" si="112"/>
        <v>1.4535171752340667E-2</v>
      </c>
      <c r="AC86" s="31">
        <f t="shared" si="77"/>
        <v>3.0687205152379177E-2</v>
      </c>
      <c r="AD86" s="103">
        <f t="shared" si="113"/>
        <v>3.4349740739192509E-2</v>
      </c>
      <c r="AE86" s="121">
        <f t="shared" si="63"/>
        <v>16.465181347150281</v>
      </c>
      <c r="AF86" s="31">
        <f t="shared" si="78"/>
        <v>1.8404310079630562E-3</v>
      </c>
      <c r="AG86" s="31">
        <f t="shared" si="79"/>
        <v>9.2021550398152813E-3</v>
      </c>
      <c r="AH86" s="31">
        <f t="shared" si="80"/>
        <v>1.0173902612019775E-2</v>
      </c>
      <c r="AI86" s="31">
        <f t="shared" si="81"/>
        <v>4.646168079602735E-3</v>
      </c>
      <c r="AJ86" s="31">
        <f t="shared" si="82"/>
        <v>1.8220266978834253E-4</v>
      </c>
      <c r="AK86" s="31">
        <f t="shared" si="83"/>
        <v>1.2146844652556169E-4</v>
      </c>
      <c r="AL86" s="31">
        <f t="shared" si="84"/>
        <v>4.0000000000000001E-3</v>
      </c>
      <c r="AM86" s="31">
        <f t="shared" si="85"/>
        <v>8.9999999999999993E-3</v>
      </c>
      <c r="AN86" s="31">
        <f t="shared" si="86"/>
        <v>1.3999999999999999E-2</v>
      </c>
      <c r="AO86" s="31">
        <f t="shared" si="87"/>
        <v>1E-3</v>
      </c>
      <c r="AP86" s="31">
        <f t="shared" si="88"/>
        <v>0</v>
      </c>
      <c r="AQ86" s="31">
        <f t="shared" si="114"/>
        <v>7.8414074924334169E-3</v>
      </c>
      <c r="AR86" s="31">
        <f t="shared" si="89"/>
        <v>1.669941341799424E-2</v>
      </c>
      <c r="AS86" s="122">
        <f t="shared" si="115"/>
        <v>2.0544657714208797E-2</v>
      </c>
      <c r="AT86" s="121">
        <f t="shared" si="64"/>
        <v>16.162072538860127</v>
      </c>
      <c r="AU86" s="31">
        <f t="shared" si="90"/>
        <v>3.7123951681157135E-3</v>
      </c>
      <c r="AV86" s="31">
        <f t="shared" si="91"/>
        <v>5.197353235361999E-3</v>
      </c>
      <c r="AW86" s="31">
        <f t="shared" si="92"/>
        <v>6.7441845554102129E-3</v>
      </c>
      <c r="AX86" s="31">
        <f t="shared" si="93"/>
        <v>4.2073811905311426E-3</v>
      </c>
      <c r="AY86" s="31">
        <f t="shared" si="94"/>
        <v>1.8561975840578567E-4</v>
      </c>
      <c r="AZ86" s="31">
        <f t="shared" si="95"/>
        <v>1.1249682327623375E-2</v>
      </c>
      <c r="BA86" s="31">
        <f t="shared" si="96"/>
        <v>7.0000000000000001E-3</v>
      </c>
      <c r="BB86" s="31">
        <f t="shared" si="97"/>
        <v>1.15E-2</v>
      </c>
      <c r="BC86" s="31">
        <f t="shared" si="98"/>
        <v>1.47E-2</v>
      </c>
      <c r="BD86" s="31">
        <f t="shared" si="116"/>
        <v>5.0000000000000001E-4</v>
      </c>
      <c r="BE86" s="31">
        <f t="shared" si="99"/>
        <v>3.6814585417147502E-3</v>
      </c>
      <c r="BF86" s="31">
        <f t="shared" si="117"/>
        <v>1.5970470740749573E-2</v>
      </c>
      <c r="BG86" s="31">
        <f t="shared" si="100"/>
        <v>1.9094066692224212E-2</v>
      </c>
      <c r="BH86" s="103">
        <f t="shared" si="118"/>
        <v>2.1919976971362134E-2</v>
      </c>
      <c r="BI86" s="121">
        <f t="shared" si="65"/>
        <v>4.5429015544041507</v>
      </c>
      <c r="BJ86" s="31">
        <f t="shared" si="101"/>
        <v>1.3207418052419062E-2</v>
      </c>
      <c r="BK86" s="31">
        <f t="shared" si="102"/>
        <v>2.2012363420698438E-2</v>
      </c>
      <c r="BL86" s="31">
        <f t="shared" si="103"/>
        <v>2.7515454275873048E-2</v>
      </c>
      <c r="BM86" s="31">
        <f t="shared" si="104"/>
        <v>0</v>
      </c>
      <c r="BN86" s="31">
        <f t="shared" si="105"/>
        <v>6.603709026209531E-4</v>
      </c>
      <c r="BO86" s="31">
        <f t="shared" si="106"/>
        <v>4.0022478946724435E-2</v>
      </c>
      <c r="BP86" s="31">
        <f t="shared" si="107"/>
        <v>1.2E-2</v>
      </c>
      <c r="BQ86" s="31">
        <f t="shared" si="108"/>
        <v>2.2499999999999999E-2</v>
      </c>
      <c r="BR86" s="31">
        <f t="shared" si="109"/>
        <v>2.8499999999999998E-2</v>
      </c>
      <c r="BS86" s="31">
        <f t="shared" si="119"/>
        <v>5.0000000000000001E-3</v>
      </c>
      <c r="BT86" s="31">
        <f t="shared" si="110"/>
        <v>0</v>
      </c>
      <c r="BU86" s="31">
        <f t="shared" si="120"/>
        <v>4.4307046748147526E-2</v>
      </c>
      <c r="BV86" s="31">
        <f t="shared" si="121"/>
        <v>5.1449992252057979E-2</v>
      </c>
      <c r="BW86" s="103">
        <f t="shared" si="122"/>
        <v>5.6858824693534218E-2</v>
      </c>
    </row>
    <row r="87" spans="16:75" x14ac:dyDescent="0.25">
      <c r="P87" s="36">
        <f t="shared" si="111"/>
        <v>7.9729999999999919</v>
      </c>
      <c r="Q87" s="31">
        <f t="shared" si="66"/>
        <v>3.8007061712066136E-3</v>
      </c>
      <c r="R87" s="31">
        <f t="shared" si="67"/>
        <v>1.9003530856033068E-2</v>
      </c>
      <c r="S87" s="31">
        <f t="shared" si="68"/>
        <v>2.1010303714430162E-2</v>
      </c>
      <c r="T87" s="31">
        <f t="shared" si="69"/>
        <v>9.5948827292110968E-3</v>
      </c>
      <c r="U87" s="31">
        <f t="shared" si="70"/>
        <v>3.7626991094945474E-4</v>
      </c>
      <c r="V87" s="31">
        <f t="shared" si="71"/>
        <v>2.5084660729963651E-4</v>
      </c>
      <c r="W87" s="31">
        <f t="shared" si="72"/>
        <v>4.0000000000000001E-3</v>
      </c>
      <c r="X87" s="31">
        <f t="shared" si="73"/>
        <v>8.9999999999999993E-3</v>
      </c>
      <c r="Y87" s="31">
        <f t="shared" si="74"/>
        <v>1.3999999999999999E-2</v>
      </c>
      <c r="Z87" s="31">
        <f t="shared" si="75"/>
        <v>1E-3</v>
      </c>
      <c r="AA87" s="31">
        <f t="shared" si="76"/>
        <v>0</v>
      </c>
      <c r="AB87" s="31">
        <f t="shared" si="112"/>
        <v>1.4378004699561938E-2</v>
      </c>
      <c r="AC87" s="31">
        <f t="shared" si="77"/>
        <v>3.0357786607804409E-2</v>
      </c>
      <c r="AD87" s="103">
        <f t="shared" si="113"/>
        <v>3.4013432080162137E-2</v>
      </c>
      <c r="AE87" s="121">
        <f t="shared" ref="AE87:AE150" si="123">AE86+$AL$1</f>
        <v>16.702953367875669</v>
      </c>
      <c r="AF87" s="31">
        <f t="shared" si="78"/>
        <v>1.814231868797005E-3</v>
      </c>
      <c r="AG87" s="31">
        <f t="shared" si="79"/>
        <v>9.071159343985025E-3</v>
      </c>
      <c r="AH87" s="31">
        <f t="shared" si="80"/>
        <v>1.0029073770709844E-2</v>
      </c>
      <c r="AI87" s="31">
        <f t="shared" si="81"/>
        <v>4.5800283527780393E-3</v>
      </c>
      <c r="AJ87" s="31">
        <f t="shared" si="82"/>
        <v>1.7960895501090347E-4</v>
      </c>
      <c r="AK87" s="31">
        <f t="shared" si="83"/>
        <v>1.1973930334060232E-4</v>
      </c>
      <c r="AL87" s="31">
        <f t="shared" si="84"/>
        <v>4.0000000000000001E-3</v>
      </c>
      <c r="AM87" s="31">
        <f t="shared" si="85"/>
        <v>8.9999999999999993E-3</v>
      </c>
      <c r="AN87" s="31">
        <f t="shared" si="86"/>
        <v>1.3999999999999999E-2</v>
      </c>
      <c r="AO87" s="31">
        <f t="shared" si="87"/>
        <v>1E-3</v>
      </c>
      <c r="AP87" s="31">
        <f t="shared" si="88"/>
        <v>0</v>
      </c>
      <c r="AQ87" s="31">
        <f t="shared" si="114"/>
        <v>7.7608049486912944E-3</v>
      </c>
      <c r="AR87" s="31">
        <f t="shared" si="89"/>
        <v>1.6531947057847919E-2</v>
      </c>
      <c r="AS87" s="122">
        <f t="shared" si="115"/>
        <v>2.0389220506534262E-2</v>
      </c>
      <c r="AT87" s="121">
        <f t="shared" ref="AT87:AT150" si="124">AT86+$BA$1</f>
        <v>16.395181347150281</v>
      </c>
      <c r="AU87" s="31">
        <f t="shared" si="90"/>
        <v>3.6596118536028799E-3</v>
      </c>
      <c r="AV87" s="31">
        <f t="shared" si="91"/>
        <v>5.1234565950440325E-3</v>
      </c>
      <c r="AW87" s="31">
        <f t="shared" si="92"/>
        <v>6.6482948673785656E-3</v>
      </c>
      <c r="AX87" s="31">
        <f t="shared" si="93"/>
        <v>4.1475601007499308E-3</v>
      </c>
      <c r="AY87" s="31">
        <f t="shared" si="94"/>
        <v>1.8298059268014396E-4</v>
      </c>
      <c r="AZ87" s="31">
        <f t="shared" si="95"/>
        <v>1.1089732889705696E-2</v>
      </c>
      <c r="BA87" s="31">
        <f t="shared" si="96"/>
        <v>7.0000000000000001E-3</v>
      </c>
      <c r="BB87" s="31">
        <f t="shared" si="97"/>
        <v>1.15E-2</v>
      </c>
      <c r="BC87" s="31">
        <f t="shared" si="98"/>
        <v>1.47E-2</v>
      </c>
      <c r="BD87" s="31">
        <f t="shared" si="116"/>
        <v>5.0000000000000001E-4</v>
      </c>
      <c r="BE87" s="31">
        <f t="shared" si="99"/>
        <v>3.6291150881561898E-3</v>
      </c>
      <c r="BF87" s="31">
        <f t="shared" si="117"/>
        <v>1.5787501056625786E-2</v>
      </c>
      <c r="BG87" s="31">
        <f t="shared" si="100"/>
        <v>1.8921699622882163E-2</v>
      </c>
      <c r="BH87" s="103">
        <f t="shared" si="118"/>
        <v>2.1749194977271676E-2</v>
      </c>
      <c r="BI87" s="121">
        <f t="shared" ref="BI87:BI150" si="125">BI86+$BP$1</f>
        <v>4.5972538860103684</v>
      </c>
      <c r="BJ87" s="31">
        <f t="shared" si="101"/>
        <v>1.3051269624804159E-2</v>
      </c>
      <c r="BK87" s="31">
        <f t="shared" si="102"/>
        <v>2.1752116041340263E-2</v>
      </c>
      <c r="BL87" s="31">
        <f t="shared" si="103"/>
        <v>2.719014505167533E-2</v>
      </c>
      <c r="BM87" s="31">
        <f t="shared" si="104"/>
        <v>0</v>
      </c>
      <c r="BN87" s="31">
        <f t="shared" si="105"/>
        <v>6.5256348124020783E-4</v>
      </c>
      <c r="BO87" s="31">
        <f t="shared" si="106"/>
        <v>3.9549301893345934E-2</v>
      </c>
      <c r="BP87" s="31">
        <f t="shared" si="107"/>
        <v>1.2E-2</v>
      </c>
      <c r="BQ87" s="31">
        <f t="shared" si="108"/>
        <v>2.2499999999999999E-2</v>
      </c>
      <c r="BR87" s="31">
        <f t="shared" si="109"/>
        <v>2.8499999999999998E-2</v>
      </c>
      <c r="BS87" s="31">
        <f t="shared" si="119"/>
        <v>5.0000000000000001E-3</v>
      </c>
      <c r="BT87" s="31">
        <f t="shared" si="110"/>
        <v>0</v>
      </c>
      <c r="BU87" s="31">
        <f t="shared" si="120"/>
        <v>4.382855601145598E-2</v>
      </c>
      <c r="BV87" s="31">
        <f t="shared" si="121"/>
        <v>5.0964369364886221E-2</v>
      </c>
      <c r="BW87" s="103">
        <f t="shared" si="122"/>
        <v>5.636145578939479E-2</v>
      </c>
    </row>
    <row r="88" spans="16:75" x14ac:dyDescent="0.25">
      <c r="P88" s="36">
        <f t="shared" si="111"/>
        <v>8.0667999999999918</v>
      </c>
      <c r="Q88" s="31">
        <f t="shared" si="66"/>
        <v>3.7565119134018859E-3</v>
      </c>
      <c r="R88" s="31">
        <f t="shared" si="67"/>
        <v>1.878255956700943E-2</v>
      </c>
      <c r="S88" s="31">
        <f t="shared" si="68"/>
        <v>2.0765997857285626E-2</v>
      </c>
      <c r="T88" s="31">
        <f t="shared" si="69"/>
        <v>9.4833143253830604E-3</v>
      </c>
      <c r="U88" s="31">
        <f t="shared" si="70"/>
        <v>3.7189467942678664E-4</v>
      </c>
      <c r="V88" s="31">
        <f t="shared" si="71"/>
        <v>2.4792978628452445E-4</v>
      </c>
      <c r="W88" s="31">
        <f t="shared" si="72"/>
        <v>4.0000000000000001E-3</v>
      </c>
      <c r="X88" s="31">
        <f t="shared" si="73"/>
        <v>8.9999999999999993E-3</v>
      </c>
      <c r="Y88" s="31">
        <f t="shared" si="74"/>
        <v>1.3999999999999999E-2</v>
      </c>
      <c r="Z88" s="31">
        <f t="shared" si="75"/>
        <v>1E-3</v>
      </c>
      <c r="AA88" s="31">
        <f t="shared" si="76"/>
        <v>0</v>
      </c>
      <c r="AB88" s="31">
        <f t="shared" si="112"/>
        <v>1.4224641139030887E-2</v>
      </c>
      <c r="AC88" s="31">
        <f t="shared" si="77"/>
        <v>3.0036365591595917E-2</v>
      </c>
      <c r="AD88" s="103">
        <f t="shared" si="113"/>
        <v>3.3685601952023504E-2</v>
      </c>
      <c r="AE88" s="121">
        <f t="shared" si="123"/>
        <v>16.940725388601056</v>
      </c>
      <c r="AF88" s="31">
        <f t="shared" si="78"/>
        <v>1.7887681671187687E-3</v>
      </c>
      <c r="AG88" s="31">
        <f t="shared" si="79"/>
        <v>8.9438408355938439E-3</v>
      </c>
      <c r="AH88" s="31">
        <f t="shared" si="80"/>
        <v>9.8883104278325532E-3</v>
      </c>
      <c r="AI88" s="31">
        <f t="shared" si="81"/>
        <v>4.5157452378913315E-3</v>
      </c>
      <c r="AJ88" s="31">
        <f t="shared" si="82"/>
        <v>1.7708804854475808E-4</v>
      </c>
      <c r="AK88" s="31">
        <f t="shared" si="83"/>
        <v>1.1805869902983873E-4</v>
      </c>
      <c r="AL88" s="31">
        <f t="shared" si="84"/>
        <v>4.0000000000000001E-3</v>
      </c>
      <c r="AM88" s="31">
        <f t="shared" si="85"/>
        <v>8.9999999999999993E-3</v>
      </c>
      <c r="AN88" s="31">
        <f t="shared" si="86"/>
        <v>1.3999999999999999E-2</v>
      </c>
      <c r="AO88" s="31">
        <f t="shared" si="87"/>
        <v>1E-3</v>
      </c>
      <c r="AP88" s="31">
        <f t="shared" si="88"/>
        <v>0</v>
      </c>
      <c r="AQ88" s="31">
        <f t="shared" si="114"/>
        <v>7.6827791364285011E-3</v>
      </c>
      <c r="AR88" s="31">
        <f t="shared" si="89"/>
        <v>1.6369875349765417E-2</v>
      </c>
      <c r="AS88" s="122">
        <f t="shared" si="115"/>
        <v>2.0239162281887376E-2</v>
      </c>
      <c r="AT88" s="121">
        <f t="shared" si="124"/>
        <v>16.628290155440435</v>
      </c>
      <c r="AU88" s="31">
        <f t="shared" si="90"/>
        <v>3.6083084574013899E-3</v>
      </c>
      <c r="AV88" s="31">
        <f t="shared" si="91"/>
        <v>5.0516318403619458E-3</v>
      </c>
      <c r="AW88" s="31">
        <f t="shared" si="92"/>
        <v>6.5550936976125247E-3</v>
      </c>
      <c r="AX88" s="31">
        <f t="shared" si="93"/>
        <v>4.0894162517215761E-3</v>
      </c>
      <c r="AY88" s="31">
        <f t="shared" si="94"/>
        <v>1.8041542287006949E-4</v>
      </c>
      <c r="AZ88" s="31">
        <f t="shared" si="95"/>
        <v>1.0934268052731485E-2</v>
      </c>
      <c r="BA88" s="31">
        <f t="shared" si="96"/>
        <v>7.0000000000000001E-3</v>
      </c>
      <c r="BB88" s="31">
        <f t="shared" si="97"/>
        <v>1.15E-2</v>
      </c>
      <c r="BC88" s="31">
        <f t="shared" si="98"/>
        <v>1.47E-2</v>
      </c>
      <c r="BD88" s="31">
        <f t="shared" si="116"/>
        <v>5.0000000000000001E-4</v>
      </c>
      <c r="BE88" s="31">
        <f t="shared" si="99"/>
        <v>3.5782392202563791E-3</v>
      </c>
      <c r="BF88" s="31">
        <f t="shared" si="117"/>
        <v>1.561016033568152E-2</v>
      </c>
      <c r="BG88" s="31">
        <f t="shared" si="100"/>
        <v>1.875504454345487E-2</v>
      </c>
      <c r="BH88" s="103">
        <f t="shared" si="118"/>
        <v>2.1584277219313018E-2</v>
      </c>
      <c r="BI88" s="121">
        <f t="shared" si="125"/>
        <v>4.6516062176165862</v>
      </c>
      <c r="BJ88" s="31">
        <f t="shared" si="101"/>
        <v>1.2898770272678651E-2</v>
      </c>
      <c r="BK88" s="31">
        <f t="shared" si="102"/>
        <v>2.1497950454464419E-2</v>
      </c>
      <c r="BL88" s="31">
        <f t="shared" si="103"/>
        <v>2.6872438068080526E-2</v>
      </c>
      <c r="BM88" s="31">
        <f t="shared" si="104"/>
        <v>0</v>
      </c>
      <c r="BN88" s="31">
        <f t="shared" si="105"/>
        <v>6.4493851363393243E-4</v>
      </c>
      <c r="BO88" s="31">
        <f t="shared" si="106"/>
        <v>3.9087182644480759E-2</v>
      </c>
      <c r="BP88" s="31">
        <f t="shared" si="107"/>
        <v>1.2E-2</v>
      </c>
      <c r="BQ88" s="31">
        <f t="shared" si="108"/>
        <v>2.2499999999999999E-2</v>
      </c>
      <c r="BR88" s="31">
        <f t="shared" si="109"/>
        <v>2.8499999999999998E-2</v>
      </c>
      <c r="BS88" s="31">
        <f t="shared" si="119"/>
        <v>5.0000000000000001E-3</v>
      </c>
      <c r="BT88" s="31">
        <f t="shared" si="110"/>
        <v>0</v>
      </c>
      <c r="BU88" s="31">
        <f t="shared" si="120"/>
        <v>4.3361733069279401E-2</v>
      </c>
      <c r="BV88" s="31">
        <f t="shared" si="121"/>
        <v>5.0491240615937821E-2</v>
      </c>
      <c r="BW88" s="103">
        <f t="shared" si="122"/>
        <v>5.5877221307281247E-2</v>
      </c>
    </row>
    <row r="89" spans="16:75" x14ac:dyDescent="0.25">
      <c r="P89" s="36">
        <f t="shared" si="111"/>
        <v>8.1605999999999916</v>
      </c>
      <c r="Q89" s="31">
        <f t="shared" si="66"/>
        <v>3.7133336155466918E-3</v>
      </c>
      <c r="R89" s="31">
        <f t="shared" si="67"/>
        <v>1.856666807773346E-2</v>
      </c>
      <c r="S89" s="31">
        <f t="shared" si="68"/>
        <v>2.0527308226742112E-2</v>
      </c>
      <c r="T89" s="31">
        <f t="shared" si="69"/>
        <v>9.3743107124476237E-3</v>
      </c>
      <c r="U89" s="31">
        <f t="shared" si="70"/>
        <v>3.6762002793912246E-4</v>
      </c>
      <c r="V89" s="31">
        <f t="shared" si="71"/>
        <v>2.4508001862608164E-4</v>
      </c>
      <c r="W89" s="31">
        <f t="shared" si="72"/>
        <v>4.0000000000000001E-3</v>
      </c>
      <c r="X89" s="31">
        <f t="shared" si="73"/>
        <v>8.9999999999999993E-3</v>
      </c>
      <c r="Y89" s="31">
        <f t="shared" si="74"/>
        <v>1.3999999999999999E-2</v>
      </c>
      <c r="Z89" s="31">
        <f t="shared" si="75"/>
        <v>1E-3</v>
      </c>
      <c r="AA89" s="31">
        <f t="shared" si="76"/>
        <v>0</v>
      </c>
      <c r="AB89" s="31">
        <f t="shared" si="112"/>
        <v>1.4074949488491339E-2</v>
      </c>
      <c r="AC89" s="31">
        <f t="shared" si="77"/>
        <v>2.9722665278551427E-2</v>
      </c>
      <c r="AD89" s="103">
        <f t="shared" si="113"/>
        <v>3.3365954082937327E-2</v>
      </c>
      <c r="AE89" s="121">
        <f t="shared" si="123"/>
        <v>17.178497409326443</v>
      </c>
      <c r="AF89" s="31">
        <f t="shared" si="78"/>
        <v>1.7640093647875376E-3</v>
      </c>
      <c r="AG89" s="31">
        <f t="shared" si="79"/>
        <v>8.8200468239376887E-3</v>
      </c>
      <c r="AH89" s="31">
        <f t="shared" si="80"/>
        <v>9.7514437685455087E-3</v>
      </c>
      <c r="AI89" s="31">
        <f t="shared" si="81"/>
        <v>4.4532416414061393E-3</v>
      </c>
      <c r="AJ89" s="31">
        <f t="shared" si="82"/>
        <v>1.7463692711396623E-4</v>
      </c>
      <c r="AK89" s="31">
        <f t="shared" si="83"/>
        <v>1.1642461807597749E-4</v>
      </c>
      <c r="AL89" s="31">
        <f t="shared" si="84"/>
        <v>4.0000000000000001E-3</v>
      </c>
      <c r="AM89" s="31">
        <f t="shared" si="85"/>
        <v>8.9999999999999993E-3</v>
      </c>
      <c r="AN89" s="31">
        <f t="shared" si="86"/>
        <v>1.3999999999999999E-2</v>
      </c>
      <c r="AO89" s="31">
        <f t="shared" si="87"/>
        <v>1E-3</v>
      </c>
      <c r="AP89" s="31">
        <f t="shared" si="88"/>
        <v>0</v>
      </c>
      <c r="AQ89" s="31">
        <f t="shared" si="114"/>
        <v>7.6072193371597993E-3</v>
      </c>
      <c r="AR89" s="31">
        <f t="shared" si="89"/>
        <v>1.6212965553926439E-2</v>
      </c>
      <c r="AS89" s="122">
        <f t="shared" si="115"/>
        <v>2.0094239611513749E-2</v>
      </c>
      <c r="AT89" s="121">
        <f t="shared" si="124"/>
        <v>16.86139896373059</v>
      </c>
      <c r="AU89" s="31">
        <f t="shared" si="90"/>
        <v>3.5584235999078086E-3</v>
      </c>
      <c r="AV89" s="31">
        <f t="shared" si="91"/>
        <v>4.9817930398709321E-3</v>
      </c>
      <c r="AW89" s="31">
        <f t="shared" si="92"/>
        <v>6.4644695398325194E-3</v>
      </c>
      <c r="AX89" s="31">
        <f t="shared" si="93"/>
        <v>4.0328800798955164E-3</v>
      </c>
      <c r="AY89" s="31">
        <f t="shared" si="94"/>
        <v>1.7792117999539041E-4</v>
      </c>
      <c r="AZ89" s="31">
        <f t="shared" si="95"/>
        <v>1.078310181790245E-2</v>
      </c>
      <c r="BA89" s="31">
        <f t="shared" si="96"/>
        <v>7.0000000000000001E-3</v>
      </c>
      <c r="BB89" s="31">
        <f t="shared" si="97"/>
        <v>1.15E-2</v>
      </c>
      <c r="BC89" s="31">
        <f t="shared" si="98"/>
        <v>1.47E-2</v>
      </c>
      <c r="BD89" s="31">
        <f t="shared" si="116"/>
        <v>5.0000000000000001E-4</v>
      </c>
      <c r="BE89" s="31">
        <f t="shared" si="99"/>
        <v>3.5287700699085777E-3</v>
      </c>
      <c r="BF89" s="31">
        <f t="shared" si="117"/>
        <v>1.5438210969657336E-2</v>
      </c>
      <c r="BG89" s="31">
        <f t="shared" si="100"/>
        <v>1.859385094544827E-2</v>
      </c>
      <c r="BH89" s="103">
        <f t="shared" si="118"/>
        <v>2.1424959968899857E-2</v>
      </c>
      <c r="BI89" s="121">
        <f t="shared" si="125"/>
        <v>4.705958549222804</v>
      </c>
      <c r="BJ89" s="31">
        <f t="shared" si="101"/>
        <v>1.2749793559042098E-2</v>
      </c>
      <c r="BK89" s="31">
        <f t="shared" si="102"/>
        <v>2.1249655931736829E-2</v>
      </c>
      <c r="BL89" s="31">
        <f t="shared" si="103"/>
        <v>2.6562069914671037E-2</v>
      </c>
      <c r="BM89" s="31">
        <f t="shared" si="104"/>
        <v>0</v>
      </c>
      <c r="BN89" s="31">
        <f t="shared" si="105"/>
        <v>6.3748967795210481E-4</v>
      </c>
      <c r="BO89" s="31">
        <f t="shared" si="106"/>
        <v>3.8635738057703331E-2</v>
      </c>
      <c r="BP89" s="31">
        <f t="shared" si="107"/>
        <v>1.2E-2</v>
      </c>
      <c r="BQ89" s="31">
        <f t="shared" si="108"/>
        <v>2.2499999999999999E-2</v>
      </c>
      <c r="BR89" s="31">
        <f t="shared" si="109"/>
        <v>2.8499999999999998E-2</v>
      </c>
      <c r="BS89" s="31">
        <f t="shared" si="119"/>
        <v>5.0000000000000001E-3</v>
      </c>
      <c r="BT89" s="31">
        <f t="shared" si="110"/>
        <v>0</v>
      </c>
      <c r="BU89" s="31">
        <f t="shared" si="120"/>
        <v>4.2906172140275714E-2</v>
      </c>
      <c r="BV89" s="31">
        <f t="shared" si="121"/>
        <v>5.0030164882830346E-2</v>
      </c>
      <c r="BW89" s="103">
        <f t="shared" si="122"/>
        <v>5.5405652214337513E-2</v>
      </c>
    </row>
    <row r="90" spans="16:75" x14ac:dyDescent="0.25">
      <c r="P90" s="36">
        <f t="shared" si="111"/>
        <v>8.2543999999999915</v>
      </c>
      <c r="Q90" s="31">
        <f t="shared" si="66"/>
        <v>3.6711366426427526E-3</v>
      </c>
      <c r="R90" s="31">
        <f t="shared" si="67"/>
        <v>1.8355683213213764E-2</v>
      </c>
      <c r="S90" s="31">
        <f t="shared" si="68"/>
        <v>2.0294043360529136E-2</v>
      </c>
      <c r="T90" s="31">
        <f t="shared" si="69"/>
        <v>9.2677844543516286E-3</v>
      </c>
      <c r="U90" s="31">
        <f t="shared" si="70"/>
        <v>3.6344252762163243E-4</v>
      </c>
      <c r="V90" s="31">
        <f t="shared" si="71"/>
        <v>2.4229501841442166E-4</v>
      </c>
      <c r="W90" s="31">
        <f t="shared" si="72"/>
        <v>4.0000000000000001E-3</v>
      </c>
      <c r="X90" s="31">
        <f t="shared" si="73"/>
        <v>8.9999999999999993E-3</v>
      </c>
      <c r="Y90" s="31">
        <f t="shared" si="74"/>
        <v>1.3999999999999999E-2</v>
      </c>
      <c r="Z90" s="31">
        <f t="shared" si="75"/>
        <v>1E-3</v>
      </c>
      <c r="AA90" s="31">
        <f t="shared" si="76"/>
        <v>0</v>
      </c>
      <c r="AB90" s="31">
        <f t="shared" si="112"/>
        <v>1.3928804143840049E-2</v>
      </c>
      <c r="AC90" s="31">
        <f t="shared" si="77"/>
        <v>2.9416421419836435E-2</v>
      </c>
      <c r="AD90" s="103">
        <f t="shared" si="113"/>
        <v>3.3054205662030392E-2</v>
      </c>
      <c r="AE90" s="121">
        <f t="shared" si="123"/>
        <v>17.41626943005183</v>
      </c>
      <c r="AF90" s="31">
        <f t="shared" si="78"/>
        <v>1.7399265913251392E-3</v>
      </c>
      <c r="AG90" s="31">
        <f t="shared" si="79"/>
        <v>8.6996329566256959E-3</v>
      </c>
      <c r="AH90" s="31">
        <f t="shared" si="80"/>
        <v>9.6183141968453692E-3</v>
      </c>
      <c r="AI90" s="31">
        <f t="shared" si="81"/>
        <v>4.392444679800313E-3</v>
      </c>
      <c r="AJ90" s="31">
        <f t="shared" si="82"/>
        <v>1.7225273254118875E-4</v>
      </c>
      <c r="AK90" s="31">
        <f t="shared" si="83"/>
        <v>1.1483515502745918E-4</v>
      </c>
      <c r="AL90" s="31">
        <f t="shared" si="84"/>
        <v>4.0000000000000001E-3</v>
      </c>
      <c r="AM90" s="31">
        <f t="shared" si="85"/>
        <v>8.9999999999999993E-3</v>
      </c>
      <c r="AN90" s="31">
        <f t="shared" si="86"/>
        <v>1.3999999999999999E-2</v>
      </c>
      <c r="AO90" s="31">
        <f t="shared" si="87"/>
        <v>1E-3</v>
      </c>
      <c r="AP90" s="31">
        <f t="shared" si="88"/>
        <v>0</v>
      </c>
      <c r="AQ90" s="31">
        <f t="shared" si="114"/>
        <v>7.5340209012478695E-3</v>
      </c>
      <c r="AR90" s="31">
        <f t="shared" si="89"/>
        <v>1.6060997704063582E-2</v>
      </c>
      <c r="AS90" s="122">
        <f t="shared" si="115"/>
        <v>1.9954222746555669E-2</v>
      </c>
      <c r="AT90" s="121">
        <f t="shared" si="124"/>
        <v>17.094507772020744</v>
      </c>
      <c r="AU90" s="31">
        <f t="shared" si="90"/>
        <v>3.5098992495241287E-3</v>
      </c>
      <c r="AV90" s="31">
        <f t="shared" si="91"/>
        <v>4.9138589493337801E-3</v>
      </c>
      <c r="AW90" s="31">
        <f t="shared" si="92"/>
        <v>6.3763169699688343E-3</v>
      </c>
      <c r="AX90" s="31">
        <f t="shared" si="93"/>
        <v>3.9778858161273467E-3</v>
      </c>
      <c r="AY90" s="31">
        <f t="shared" si="94"/>
        <v>1.7549496247620642E-4</v>
      </c>
      <c r="AZ90" s="31">
        <f t="shared" si="95"/>
        <v>1.0636058331891299E-2</v>
      </c>
      <c r="BA90" s="31">
        <f t="shared" si="96"/>
        <v>7.0000000000000001E-3</v>
      </c>
      <c r="BB90" s="31">
        <f t="shared" si="97"/>
        <v>1.15E-2</v>
      </c>
      <c r="BC90" s="31">
        <f t="shared" si="98"/>
        <v>1.47E-2</v>
      </c>
      <c r="BD90" s="31">
        <f t="shared" si="116"/>
        <v>5.0000000000000001E-4</v>
      </c>
      <c r="BE90" s="31">
        <f t="shared" si="99"/>
        <v>3.4806500891114284E-3</v>
      </c>
      <c r="BF90" s="31">
        <f t="shared" si="117"/>
        <v>1.5271428311449011E-2</v>
      </c>
      <c r="BG90" s="31">
        <f t="shared" si="100"/>
        <v>1.8437882149696879E-2</v>
      </c>
      <c r="BH90" s="103">
        <f t="shared" si="118"/>
        <v>2.1270994254113183E-2</v>
      </c>
      <c r="BI90" s="121">
        <f t="shared" si="125"/>
        <v>4.7603108808290218</v>
      </c>
      <c r="BJ90" s="31">
        <f t="shared" si="101"/>
        <v>1.2604218821429333E-2</v>
      </c>
      <c r="BK90" s="31">
        <f t="shared" si="102"/>
        <v>2.1007031369048888E-2</v>
      </c>
      <c r="BL90" s="31">
        <f t="shared" si="103"/>
        <v>2.6258789211311109E-2</v>
      </c>
      <c r="BM90" s="31">
        <f t="shared" si="104"/>
        <v>0</v>
      </c>
      <c r="BN90" s="31">
        <f t="shared" si="105"/>
        <v>6.3021094107146649E-4</v>
      </c>
      <c r="BO90" s="31">
        <f t="shared" si="106"/>
        <v>3.8194602489179795E-2</v>
      </c>
      <c r="BP90" s="31">
        <f t="shared" si="107"/>
        <v>1.2E-2</v>
      </c>
      <c r="BQ90" s="31">
        <f t="shared" si="108"/>
        <v>2.2499999999999999E-2</v>
      </c>
      <c r="BR90" s="31">
        <f t="shared" si="109"/>
        <v>2.8499999999999998E-2</v>
      </c>
      <c r="BS90" s="31">
        <f t="shared" si="119"/>
        <v>5.0000000000000001E-3</v>
      </c>
      <c r="BT90" s="31">
        <f t="shared" si="110"/>
        <v>0</v>
      </c>
      <c r="BU90" s="31">
        <f t="shared" si="120"/>
        <v>4.2461485966049595E-2</v>
      </c>
      <c r="BV90" s="31">
        <f t="shared" si="121"/>
        <v>4.9580721193759593E-2</v>
      </c>
      <c r="BW90" s="103">
        <f t="shared" si="122"/>
        <v>5.4946300953761108E-2</v>
      </c>
    </row>
    <row r="91" spans="16:75" x14ac:dyDescent="0.25">
      <c r="P91" s="36">
        <f t="shared" si="111"/>
        <v>8.3481999999999914</v>
      </c>
      <c r="Q91" s="31">
        <f t="shared" si="66"/>
        <v>3.6298879163209233E-3</v>
      </c>
      <c r="R91" s="31">
        <f t="shared" si="67"/>
        <v>1.8149439581604615E-2</v>
      </c>
      <c r="S91" s="31">
        <f t="shared" si="68"/>
        <v>2.0066020401422063E-2</v>
      </c>
      <c r="T91" s="31">
        <f t="shared" si="69"/>
        <v>9.163652044752172E-3</v>
      </c>
      <c r="U91" s="31">
        <f t="shared" si="70"/>
        <v>3.5935890371577138E-4</v>
      </c>
      <c r="V91" s="31">
        <f t="shared" si="71"/>
        <v>2.3957260247718095E-4</v>
      </c>
      <c r="W91" s="31">
        <f t="shared" si="72"/>
        <v>4.0000000000000001E-3</v>
      </c>
      <c r="X91" s="31">
        <f t="shared" si="73"/>
        <v>8.9999999999999993E-3</v>
      </c>
      <c r="Y91" s="31">
        <f t="shared" si="74"/>
        <v>1.3999999999999999E-2</v>
      </c>
      <c r="Z91" s="31">
        <f t="shared" si="75"/>
        <v>1E-3</v>
      </c>
      <c r="AA91" s="31">
        <f t="shared" si="76"/>
        <v>0</v>
      </c>
      <c r="AB91" s="31">
        <f t="shared" si="112"/>
        <v>1.3786085143332821E-2</v>
      </c>
      <c r="AC91" s="31">
        <f t="shared" si="77"/>
        <v>2.9117381636595878E-2</v>
      </c>
      <c r="AD91" s="103">
        <f t="shared" si="113"/>
        <v>3.2750086583956256E-2</v>
      </c>
      <c r="AE91" s="121">
        <f t="shared" si="123"/>
        <v>17.654041450777218</v>
      </c>
      <c r="AF91" s="31">
        <f t="shared" si="78"/>
        <v>1.7164925316121434E-3</v>
      </c>
      <c r="AG91" s="31">
        <f t="shared" si="79"/>
        <v>8.5824626580607178E-3</v>
      </c>
      <c r="AH91" s="31">
        <f t="shared" si="80"/>
        <v>9.4887707147519301E-3</v>
      </c>
      <c r="AI91" s="31">
        <f t="shared" si="81"/>
        <v>4.3332853960548557E-3</v>
      </c>
      <c r="AJ91" s="31">
        <f t="shared" si="82"/>
        <v>1.6993276062960216E-4</v>
      </c>
      <c r="AK91" s="31">
        <f t="shared" si="83"/>
        <v>1.1328850708640146E-4</v>
      </c>
      <c r="AL91" s="31">
        <f t="shared" si="84"/>
        <v>4.0000000000000001E-3</v>
      </c>
      <c r="AM91" s="31">
        <f t="shared" si="85"/>
        <v>8.9999999999999993E-3</v>
      </c>
      <c r="AN91" s="31">
        <f t="shared" si="86"/>
        <v>1.3999999999999999E-2</v>
      </c>
      <c r="AO91" s="31">
        <f t="shared" si="87"/>
        <v>1E-3</v>
      </c>
      <c r="AP91" s="31">
        <f t="shared" si="88"/>
        <v>0</v>
      </c>
      <c r="AQ91" s="31">
        <f t="shared" si="114"/>
        <v>7.4630848401950273E-3</v>
      </c>
      <c r="AR91" s="31">
        <f t="shared" si="89"/>
        <v>1.5913763749384614E-2</v>
      </c>
      <c r="AS91" s="122">
        <f t="shared" si="115"/>
        <v>1.9818894693303096E-2</v>
      </c>
      <c r="AT91" s="121">
        <f t="shared" si="124"/>
        <v>17.327616580310899</v>
      </c>
      <c r="AU91" s="31">
        <f t="shared" si="90"/>
        <v>3.46268049745382E-3</v>
      </c>
      <c r="AV91" s="31">
        <f t="shared" si="91"/>
        <v>4.8477526964353481E-3</v>
      </c>
      <c r="AW91" s="31">
        <f t="shared" si="92"/>
        <v>6.2905362370411066E-3</v>
      </c>
      <c r="AX91" s="31">
        <f t="shared" si="93"/>
        <v>3.924371230447663E-3</v>
      </c>
      <c r="AY91" s="31">
        <f t="shared" si="94"/>
        <v>1.7313402487269098E-4</v>
      </c>
      <c r="AZ91" s="31">
        <f t="shared" si="95"/>
        <v>1.0492971204405514E-2</v>
      </c>
      <c r="BA91" s="31">
        <f t="shared" si="96"/>
        <v>7.0000000000000001E-3</v>
      </c>
      <c r="BB91" s="31">
        <f t="shared" si="97"/>
        <v>1.15E-2</v>
      </c>
      <c r="BC91" s="31">
        <f t="shared" si="98"/>
        <v>1.47E-2</v>
      </c>
      <c r="BD91" s="31">
        <f t="shared" si="116"/>
        <v>5.0000000000000001E-4</v>
      </c>
      <c r="BE91" s="31">
        <f t="shared" si="99"/>
        <v>3.4338248266417054E-3</v>
      </c>
      <c r="BF91" s="31">
        <f t="shared" si="117"/>
        <v>1.5109599804528041E-2</v>
      </c>
      <c r="BG91" s="31">
        <f t="shared" si="100"/>
        <v>1.828691437777278E-2</v>
      </c>
      <c r="BH91" s="103">
        <f t="shared" si="118"/>
        <v>2.1122144864657272E-2</v>
      </c>
      <c r="BI91" s="121">
        <f t="shared" si="125"/>
        <v>4.8146632124352395</v>
      </c>
      <c r="BJ91" s="31">
        <f t="shared" si="101"/>
        <v>1.2461930845969226E-2</v>
      </c>
      <c r="BK91" s="31">
        <f t="shared" si="102"/>
        <v>2.0769884743282046E-2</v>
      </c>
      <c r="BL91" s="31">
        <f t="shared" si="103"/>
        <v>2.5962355929102558E-2</v>
      </c>
      <c r="BM91" s="31">
        <f t="shared" si="104"/>
        <v>0</v>
      </c>
      <c r="BN91" s="31">
        <f t="shared" si="105"/>
        <v>6.230965422984613E-4</v>
      </c>
      <c r="BO91" s="31">
        <f t="shared" si="106"/>
        <v>3.7763426805967358E-2</v>
      </c>
      <c r="BP91" s="31">
        <f t="shared" si="107"/>
        <v>1.2E-2</v>
      </c>
      <c r="BQ91" s="31">
        <f t="shared" si="108"/>
        <v>2.2499999999999999E-2</v>
      </c>
      <c r="BR91" s="31">
        <f t="shared" si="109"/>
        <v>2.8499999999999998E-2</v>
      </c>
      <c r="BS91" s="31">
        <f t="shared" si="119"/>
        <v>5.0000000000000001E-3</v>
      </c>
      <c r="BT91" s="31">
        <f t="shared" si="110"/>
        <v>0</v>
      </c>
      <c r="BU91" s="31">
        <f t="shared" si="120"/>
        <v>4.2027304765846804E-2</v>
      </c>
      <c r="BV91" s="31">
        <f t="shared" si="121"/>
        <v>4.9142507591848135E-2</v>
      </c>
      <c r="BW91" s="103">
        <f t="shared" si="122"/>
        <v>5.449874023533733E-2</v>
      </c>
    </row>
    <row r="92" spans="16:75" x14ac:dyDescent="0.25">
      <c r="P92" s="36">
        <f t="shared" si="111"/>
        <v>8.4419999999999913</v>
      </c>
      <c r="Q92" s="31">
        <f t="shared" si="66"/>
        <v>3.5895558283618018E-3</v>
      </c>
      <c r="R92" s="31">
        <f t="shared" si="67"/>
        <v>1.7947779141809009E-2</v>
      </c>
      <c r="S92" s="31">
        <f t="shared" si="68"/>
        <v>1.9843064619184041E-2</v>
      </c>
      <c r="T92" s="31">
        <f t="shared" si="69"/>
        <v>9.0618336886993701E-3</v>
      </c>
      <c r="U92" s="31">
        <f t="shared" si="70"/>
        <v>3.5536602700781837E-4</v>
      </c>
      <c r="V92" s="31">
        <f t="shared" si="71"/>
        <v>2.3691068467187893E-4</v>
      </c>
      <c r="W92" s="31">
        <f t="shared" si="72"/>
        <v>4.0000000000000001E-3</v>
      </c>
      <c r="X92" s="31">
        <f t="shared" si="73"/>
        <v>8.9999999999999993E-3</v>
      </c>
      <c r="Y92" s="31">
        <f t="shared" si="74"/>
        <v>1.3999999999999999E-2</v>
      </c>
      <c r="Z92" s="31">
        <f t="shared" si="75"/>
        <v>1E-3</v>
      </c>
      <c r="AA92" s="31">
        <f t="shared" si="76"/>
        <v>0</v>
      </c>
      <c r="AB92" s="31">
        <f t="shared" si="112"/>
        <v>1.3646677854176859E-2</v>
      </c>
      <c r="AC92" s="31">
        <f t="shared" si="77"/>
        <v>2.882530476065813E-2</v>
      </c>
      <c r="AD92" s="103">
        <f t="shared" si="113"/>
        <v>3.2453338743805994E-2</v>
      </c>
      <c r="AE92" s="121">
        <f t="shared" si="123"/>
        <v>17.891813471502605</v>
      </c>
      <c r="AF92" s="31">
        <f t="shared" si="78"/>
        <v>1.6936813225387024E-3</v>
      </c>
      <c r="AG92" s="31">
        <f t="shared" si="79"/>
        <v>8.4684066126935117E-3</v>
      </c>
      <c r="AH92" s="31">
        <f t="shared" si="80"/>
        <v>9.3626703509939457E-3</v>
      </c>
      <c r="AI92" s="31">
        <f t="shared" si="81"/>
        <v>4.2756984987489541E-3</v>
      </c>
      <c r="AJ92" s="31">
        <f t="shared" si="82"/>
        <v>1.6767445093133151E-4</v>
      </c>
      <c r="AK92" s="31">
        <f t="shared" si="83"/>
        <v>1.1178296728755436E-4</v>
      </c>
      <c r="AL92" s="31">
        <f t="shared" si="84"/>
        <v>4.0000000000000001E-3</v>
      </c>
      <c r="AM92" s="31">
        <f t="shared" si="85"/>
        <v>8.9999999999999993E-3</v>
      </c>
      <c r="AN92" s="31">
        <f t="shared" si="86"/>
        <v>1.3999999999999999E-2</v>
      </c>
      <c r="AO92" s="31">
        <f t="shared" si="87"/>
        <v>1E-3</v>
      </c>
      <c r="AP92" s="31">
        <f t="shared" si="88"/>
        <v>0</v>
      </c>
      <c r="AQ92" s="31">
        <f t="shared" si="114"/>
        <v>7.3943174513904208E-3</v>
      </c>
      <c r="AR92" s="31">
        <f t="shared" si="89"/>
        <v>1.5771066764778761E-2</v>
      </c>
      <c r="AS92" s="122">
        <f t="shared" si="115"/>
        <v>1.9688050361878585E-2</v>
      </c>
      <c r="AT92" s="121">
        <f t="shared" si="124"/>
        <v>17.560725388601053</v>
      </c>
      <c r="AU92" s="31">
        <f t="shared" si="90"/>
        <v>3.41671535043461E-3</v>
      </c>
      <c r="AV92" s="31">
        <f t="shared" si="91"/>
        <v>4.7834014906084537E-3</v>
      </c>
      <c r="AW92" s="31">
        <f t="shared" si="92"/>
        <v>6.2070328866228744E-3</v>
      </c>
      <c r="AX92" s="31">
        <f t="shared" si="93"/>
        <v>3.8722773971592247E-3</v>
      </c>
      <c r="AY92" s="31">
        <f t="shared" si="94"/>
        <v>1.7083576752173048E-4</v>
      </c>
      <c r="AZ92" s="31">
        <f t="shared" si="95"/>
        <v>1.0353682880104879E-2</v>
      </c>
      <c r="BA92" s="31">
        <f t="shared" si="96"/>
        <v>7.0000000000000001E-3</v>
      </c>
      <c r="BB92" s="31">
        <f t="shared" si="97"/>
        <v>1.15E-2</v>
      </c>
      <c r="BC92" s="31">
        <f t="shared" si="98"/>
        <v>1.47E-2</v>
      </c>
      <c r="BD92" s="31">
        <f t="shared" si="116"/>
        <v>5.0000000000000001E-4</v>
      </c>
      <c r="BE92" s="31">
        <f t="shared" si="99"/>
        <v>3.3882427225143223E-3</v>
      </c>
      <c r="BF92" s="31">
        <f t="shared" si="117"/>
        <v>1.4952524181668439E-2</v>
      </c>
      <c r="BG92" s="31">
        <f t="shared" si="100"/>
        <v>1.8140735897104254E-2</v>
      </c>
      <c r="BH92" s="103">
        <f t="shared" si="118"/>
        <v>2.097818943573319E-2</v>
      </c>
      <c r="BI92" s="121">
        <f t="shared" si="125"/>
        <v>4.8690155440414573</v>
      </c>
      <c r="BJ92" s="31">
        <f t="shared" si="101"/>
        <v>1.232281956327415E-2</v>
      </c>
      <c r="BK92" s="31">
        <f t="shared" si="102"/>
        <v>2.0538032605456918E-2</v>
      </c>
      <c r="BL92" s="31">
        <f t="shared" si="103"/>
        <v>2.5672540756821148E-2</v>
      </c>
      <c r="BM92" s="31">
        <f t="shared" si="104"/>
        <v>0</v>
      </c>
      <c r="BN92" s="31">
        <f t="shared" si="105"/>
        <v>6.1614097816370741E-4</v>
      </c>
      <c r="BO92" s="31">
        <f t="shared" si="106"/>
        <v>3.734187746446712E-2</v>
      </c>
      <c r="BP92" s="31">
        <f t="shared" si="107"/>
        <v>1.2E-2</v>
      </c>
      <c r="BQ92" s="31">
        <f t="shared" si="108"/>
        <v>2.2499999999999999E-2</v>
      </c>
      <c r="BR92" s="31">
        <f t="shared" si="109"/>
        <v>2.8499999999999998E-2</v>
      </c>
      <c r="BS92" s="31">
        <f t="shared" si="119"/>
        <v>5.0000000000000001E-3</v>
      </c>
      <c r="BT92" s="31">
        <f t="shared" si="110"/>
        <v>0</v>
      </c>
      <c r="BU92" s="31">
        <f t="shared" si="120"/>
        <v>4.1603275261259939E-2</v>
      </c>
      <c r="BV92" s="31">
        <f t="shared" si="121"/>
        <v>4.8715140075516868E-2</v>
      </c>
      <c r="BW92" s="103">
        <f t="shared" si="122"/>
        <v>5.4062561906874182E-2</v>
      </c>
    </row>
    <row r="93" spans="16:75" x14ac:dyDescent="0.25">
      <c r="P93" s="36">
        <f t="shared" si="111"/>
        <v>8.5357999999999912</v>
      </c>
      <c r="Q93" s="31">
        <f t="shared" si="66"/>
        <v>3.5501101599182657E-3</v>
      </c>
      <c r="R93" s="31">
        <f t="shared" si="67"/>
        <v>1.7750550799591331E-2</v>
      </c>
      <c r="S93" s="31">
        <f t="shared" si="68"/>
        <v>1.9625008964028176E-2</v>
      </c>
      <c r="T93" s="31">
        <f t="shared" si="69"/>
        <v>8.9622530987136621E-3</v>
      </c>
      <c r="U93" s="31">
        <f t="shared" si="70"/>
        <v>3.5146090583190829E-4</v>
      </c>
      <c r="V93" s="31">
        <f t="shared" si="71"/>
        <v>2.3430727055460555E-4</v>
      </c>
      <c r="W93" s="31">
        <f t="shared" si="72"/>
        <v>4.0000000000000001E-3</v>
      </c>
      <c r="X93" s="31">
        <f t="shared" si="73"/>
        <v>8.9999999999999993E-3</v>
      </c>
      <c r="Y93" s="31">
        <f t="shared" si="74"/>
        <v>1.3999999999999999E-2</v>
      </c>
      <c r="Z93" s="31">
        <f t="shared" si="75"/>
        <v>1E-3</v>
      </c>
      <c r="AA93" s="31">
        <f t="shared" si="76"/>
        <v>0</v>
      </c>
      <c r="AB93" s="31">
        <f t="shared" si="112"/>
        <v>1.3510472679787279E-2</v>
      </c>
      <c r="AC93" s="31">
        <f t="shared" si="77"/>
        <v>2.8539960218708756E-2</v>
      </c>
      <c r="AD93" s="103">
        <f t="shared" si="113"/>
        <v>3.2163715378495883E-2</v>
      </c>
      <c r="AE93" s="121">
        <f t="shared" si="123"/>
        <v>18.129585492227992</v>
      </c>
      <c r="AF93" s="31">
        <f t="shared" si="78"/>
        <v>1.6714684577880156E-3</v>
      </c>
      <c r="AG93" s="31">
        <f t="shared" si="79"/>
        <v>8.357342288940077E-3</v>
      </c>
      <c r="AH93" s="31">
        <f t="shared" si="80"/>
        <v>9.239877634652149E-3</v>
      </c>
      <c r="AI93" s="31">
        <f t="shared" si="81"/>
        <v>4.2196221216858456E-3</v>
      </c>
      <c r="AJ93" s="31">
        <f t="shared" si="82"/>
        <v>1.6547537732101352E-4</v>
      </c>
      <c r="AK93" s="31">
        <f t="shared" si="83"/>
        <v>1.1031691821400901E-4</v>
      </c>
      <c r="AL93" s="31">
        <f t="shared" si="84"/>
        <v>4.0000000000000001E-3</v>
      </c>
      <c r="AM93" s="31">
        <f t="shared" si="85"/>
        <v>8.9999999999999993E-3</v>
      </c>
      <c r="AN93" s="31">
        <f t="shared" si="86"/>
        <v>1.3999999999999999E-2</v>
      </c>
      <c r="AO93" s="31">
        <f t="shared" si="87"/>
        <v>1E-3</v>
      </c>
      <c r="AP93" s="31">
        <f t="shared" si="88"/>
        <v>0</v>
      </c>
      <c r="AQ93" s="31">
        <f t="shared" si="114"/>
        <v>7.3276299723342231E-3</v>
      </c>
      <c r="AR93" s="31">
        <f t="shared" si="89"/>
        <v>1.5632720223041713E-2</v>
      </c>
      <c r="AS93" s="122">
        <f t="shared" si="115"/>
        <v>1.9561495781643862E-2</v>
      </c>
      <c r="AT93" s="121">
        <f t="shared" si="124"/>
        <v>17.793834196891208</v>
      </c>
      <c r="AU93" s="31">
        <f t="shared" si="90"/>
        <v>3.3719545397631447E-3</v>
      </c>
      <c r="AV93" s="31">
        <f t="shared" si="91"/>
        <v>4.7207363556684033E-3</v>
      </c>
      <c r="AW93" s="31">
        <f t="shared" si="92"/>
        <v>6.1257174139030465E-3</v>
      </c>
      <c r="AX93" s="31">
        <f t="shared" si="93"/>
        <v>3.8215484783982309E-3</v>
      </c>
      <c r="AY93" s="31">
        <f t="shared" si="94"/>
        <v>1.6859772698815721E-4</v>
      </c>
      <c r="AZ93" s="31">
        <f t="shared" si="95"/>
        <v>1.0218044059888317E-2</v>
      </c>
      <c r="BA93" s="31">
        <f t="shared" si="96"/>
        <v>7.0000000000000001E-3</v>
      </c>
      <c r="BB93" s="31">
        <f t="shared" si="97"/>
        <v>1.15E-2</v>
      </c>
      <c r="BC93" s="31">
        <f t="shared" si="98"/>
        <v>1.47E-2</v>
      </c>
      <c r="BD93" s="31">
        <f t="shared" si="116"/>
        <v>5.0000000000000001E-4</v>
      </c>
      <c r="BE93" s="31">
        <f t="shared" si="99"/>
        <v>3.3438549185984528E-3</v>
      </c>
      <c r="BF93" s="31">
        <f t="shared" si="117"/>
        <v>1.4800010726623996E-2</v>
      </c>
      <c r="BG93" s="31">
        <f t="shared" si="100"/>
        <v>1.7999146233056235E-2</v>
      </c>
      <c r="BH93" s="103">
        <f t="shared" si="118"/>
        <v>2.0838917603621297E-2</v>
      </c>
      <c r="BI93" s="121">
        <f t="shared" si="125"/>
        <v>4.9233678756476751</v>
      </c>
      <c r="BJ93" s="31">
        <f t="shared" si="101"/>
        <v>1.2186779764473099E-2</v>
      </c>
      <c r="BK93" s="31">
        <f t="shared" si="102"/>
        <v>2.0311299607455167E-2</v>
      </c>
      <c r="BL93" s="31">
        <f t="shared" si="103"/>
        <v>2.5389124509318961E-2</v>
      </c>
      <c r="BM93" s="31">
        <f t="shared" si="104"/>
        <v>0</v>
      </c>
      <c r="BN93" s="31">
        <f t="shared" si="105"/>
        <v>6.0933898822365488E-4</v>
      </c>
      <c r="BO93" s="31">
        <f t="shared" si="106"/>
        <v>3.6929635649918482E-2</v>
      </c>
      <c r="BP93" s="31">
        <f t="shared" si="107"/>
        <v>1.2E-2</v>
      </c>
      <c r="BQ93" s="31">
        <f t="shared" si="108"/>
        <v>2.2499999999999999E-2</v>
      </c>
      <c r="BR93" s="31">
        <f t="shared" si="109"/>
        <v>2.8499999999999998E-2</v>
      </c>
      <c r="BS93" s="31">
        <f t="shared" si="119"/>
        <v>5.0000000000000001E-3</v>
      </c>
      <c r="BT93" s="31">
        <f t="shared" si="110"/>
        <v>0</v>
      </c>
      <c r="BU93" s="31">
        <f t="shared" si="120"/>
        <v>4.1189059765535406E-2</v>
      </c>
      <c r="BV93" s="31">
        <f t="shared" si="121"/>
        <v>4.8298251609004819E-2</v>
      </c>
      <c r="BW93" s="103">
        <f t="shared" si="122"/>
        <v>5.3637375900287901E-2</v>
      </c>
    </row>
    <row r="94" spans="16:75" x14ac:dyDescent="0.25">
      <c r="P94" s="36">
        <f t="shared" si="111"/>
        <v>8.6295999999999911</v>
      </c>
      <c r="Q94" s="31">
        <f t="shared" si="66"/>
        <v>3.511522006006111E-3</v>
      </c>
      <c r="R94" s="31">
        <f t="shared" si="67"/>
        <v>1.7557610030030556E-2</v>
      </c>
      <c r="S94" s="31">
        <f t="shared" si="68"/>
        <v>1.9411693649201783E-2</v>
      </c>
      <c r="T94" s="31">
        <f t="shared" si="69"/>
        <v>8.8648373041624266E-3</v>
      </c>
      <c r="U94" s="31">
        <f t="shared" si="70"/>
        <v>3.4764067859460496E-4</v>
      </c>
      <c r="V94" s="31">
        <f t="shared" si="71"/>
        <v>2.3176045239640329E-4</v>
      </c>
      <c r="W94" s="31">
        <f t="shared" si="72"/>
        <v>4.0000000000000001E-3</v>
      </c>
      <c r="X94" s="31">
        <f t="shared" si="73"/>
        <v>8.9999999999999993E-3</v>
      </c>
      <c r="Y94" s="31">
        <f t="shared" si="74"/>
        <v>1.3999999999999999E-2</v>
      </c>
      <c r="Z94" s="31">
        <f t="shared" si="75"/>
        <v>1E-3</v>
      </c>
      <c r="AA94" s="31">
        <f t="shared" si="76"/>
        <v>0</v>
      </c>
      <c r="AB94" s="31">
        <f t="shared" si="112"/>
        <v>1.337736478613555E-2</v>
      </c>
      <c r="AC94" s="31">
        <f t="shared" si="77"/>
        <v>2.8261127456626508E-2</v>
      </c>
      <c r="AD94" s="103">
        <f t="shared" si="113"/>
        <v>3.1880980451095456E-2</v>
      </c>
      <c r="AE94" s="121">
        <f t="shared" si="123"/>
        <v>18.367357512953379</v>
      </c>
      <c r="AF94" s="31">
        <f t="shared" si="78"/>
        <v>1.6498307000154715E-3</v>
      </c>
      <c r="AG94" s="31">
        <f t="shared" si="79"/>
        <v>8.2491535000773566E-3</v>
      </c>
      <c r="AH94" s="31">
        <f t="shared" si="80"/>
        <v>9.1202641096855257E-3</v>
      </c>
      <c r="AI94" s="31">
        <f t="shared" si="81"/>
        <v>4.1649976021890574E-3</v>
      </c>
      <c r="AJ94" s="31">
        <f t="shared" si="82"/>
        <v>1.6333323930153165E-4</v>
      </c>
      <c r="AK94" s="31">
        <f t="shared" si="83"/>
        <v>1.0888882620102111E-4</v>
      </c>
      <c r="AL94" s="31">
        <f t="shared" si="84"/>
        <v>4.0000000000000001E-3</v>
      </c>
      <c r="AM94" s="31">
        <f t="shared" si="85"/>
        <v>8.9999999999999993E-3</v>
      </c>
      <c r="AN94" s="31">
        <f t="shared" si="86"/>
        <v>1.3999999999999999E-2</v>
      </c>
      <c r="AO94" s="31">
        <f t="shared" si="87"/>
        <v>1E-3</v>
      </c>
      <c r="AP94" s="31">
        <f t="shared" si="88"/>
        <v>0</v>
      </c>
      <c r="AQ94" s="31">
        <f t="shared" si="114"/>
        <v>7.2629382616688646E-3</v>
      </c>
      <c r="AR94" s="31">
        <f t="shared" si="89"/>
        <v>1.549854732350288E-2</v>
      </c>
      <c r="AS94" s="122">
        <f t="shared" si="115"/>
        <v>1.9439047377309185E-2</v>
      </c>
      <c r="AT94" s="121">
        <f t="shared" si="124"/>
        <v>18.026943005181362</v>
      </c>
      <c r="AU94" s="31">
        <f t="shared" si="90"/>
        <v>3.32835134513681E-3</v>
      </c>
      <c r="AV94" s="31">
        <f t="shared" si="91"/>
        <v>4.6596918831915343E-3</v>
      </c>
      <c r="AW94" s="31">
        <f t="shared" si="92"/>
        <v>6.0465049436652053E-3</v>
      </c>
      <c r="AX94" s="31">
        <f t="shared" si="93"/>
        <v>3.7721315244883852E-3</v>
      </c>
      <c r="AY94" s="31">
        <f t="shared" si="94"/>
        <v>1.6641756725684049E-4</v>
      </c>
      <c r="AZ94" s="31">
        <f t="shared" si="95"/>
        <v>1.0085913167081243E-2</v>
      </c>
      <c r="BA94" s="31">
        <f t="shared" si="96"/>
        <v>7.0000000000000001E-3</v>
      </c>
      <c r="BB94" s="31">
        <f t="shared" si="97"/>
        <v>1.15E-2</v>
      </c>
      <c r="BC94" s="31">
        <f t="shared" si="98"/>
        <v>1.47E-2</v>
      </c>
      <c r="BD94" s="31">
        <f t="shared" si="116"/>
        <v>5.0000000000000001E-4</v>
      </c>
      <c r="BE94" s="31">
        <f t="shared" si="99"/>
        <v>3.3006150839273375E-3</v>
      </c>
      <c r="BF94" s="31">
        <f t="shared" si="117"/>
        <v>1.4651878593057881E-2</v>
      </c>
      <c r="BG94" s="31">
        <f t="shared" si="100"/>
        <v>1.7861955441922726E-2</v>
      </c>
      <c r="BH94" s="103">
        <f t="shared" si="118"/>
        <v>2.0704130226508372E-2</v>
      </c>
      <c r="BI94" s="121">
        <f t="shared" si="125"/>
        <v>4.9777202072538929</v>
      </c>
      <c r="BJ94" s="31">
        <f t="shared" si="101"/>
        <v>1.2053710835848844E-2</v>
      </c>
      <c r="BK94" s="31">
        <f t="shared" si="102"/>
        <v>2.0089518059748072E-2</v>
      </c>
      <c r="BL94" s="31">
        <f t="shared" si="103"/>
        <v>2.5111897574685092E-2</v>
      </c>
      <c r="BM94" s="31">
        <f t="shared" si="104"/>
        <v>0</v>
      </c>
      <c r="BN94" s="31">
        <f t="shared" si="105"/>
        <v>6.0268554179244212E-4</v>
      </c>
      <c r="BO94" s="31">
        <f t="shared" si="106"/>
        <v>3.6526396472269219E-2</v>
      </c>
      <c r="BP94" s="31">
        <f t="shared" si="107"/>
        <v>1.2E-2</v>
      </c>
      <c r="BQ94" s="31">
        <f t="shared" si="108"/>
        <v>2.2499999999999999E-2</v>
      </c>
      <c r="BR94" s="31">
        <f t="shared" si="109"/>
        <v>2.8499999999999998E-2</v>
      </c>
      <c r="BS94" s="31">
        <f t="shared" si="119"/>
        <v>5.0000000000000001E-3</v>
      </c>
      <c r="BT94" s="31">
        <f t="shared" si="110"/>
        <v>0</v>
      </c>
      <c r="BU94" s="31">
        <f t="shared" si="120"/>
        <v>4.0784335332543706E-2</v>
      </c>
      <c r="BV94" s="31">
        <f t="shared" si="121"/>
        <v>4.7891491197675266E-2</v>
      </c>
      <c r="BW94" s="103">
        <f t="shared" si="122"/>
        <v>5.3222809246634396E-2</v>
      </c>
    </row>
    <row r="95" spans="16:75" x14ac:dyDescent="0.25">
      <c r="P95" s="36">
        <f t="shared" si="111"/>
        <v>8.7233999999999909</v>
      </c>
      <c r="Q95" s="31">
        <f t="shared" si="66"/>
        <v>3.4737637048662603E-3</v>
      </c>
      <c r="R95" s="31">
        <f t="shared" si="67"/>
        <v>1.7368818524331302E-2</v>
      </c>
      <c r="S95" s="31">
        <f t="shared" si="68"/>
        <v>1.9202965760500686E-2</v>
      </c>
      <c r="T95" s="31">
        <f t="shared" si="69"/>
        <v>8.7695164729348733E-3</v>
      </c>
      <c r="U95" s="31">
        <f t="shared" si="70"/>
        <v>3.439026067817597E-4</v>
      </c>
      <c r="V95" s="31">
        <f t="shared" si="71"/>
        <v>2.2926840452117318E-4</v>
      </c>
      <c r="W95" s="31">
        <f t="shared" si="72"/>
        <v>4.0000000000000001E-3</v>
      </c>
      <c r="X95" s="31">
        <f t="shared" si="73"/>
        <v>8.9999999999999993E-3</v>
      </c>
      <c r="Y95" s="31">
        <f t="shared" si="74"/>
        <v>1.3999999999999999E-2</v>
      </c>
      <c r="Z95" s="31">
        <f t="shared" si="75"/>
        <v>1E-3</v>
      </c>
      <c r="AA95" s="31">
        <f t="shared" si="76"/>
        <v>0</v>
      </c>
      <c r="AB95" s="31">
        <f t="shared" si="112"/>
        <v>1.3247253845752774E-2</v>
      </c>
      <c r="AC95" s="31">
        <f t="shared" si="77"/>
        <v>2.7988595400958625E-2</v>
      </c>
      <c r="AD95" s="103">
        <f t="shared" si="113"/>
        <v>3.1604908074863949E-2</v>
      </c>
      <c r="AE95" s="121">
        <f t="shared" si="123"/>
        <v>18.605129533678767</v>
      </c>
      <c r="AF95" s="31">
        <f t="shared" si="78"/>
        <v>1.6287459997618478E-3</v>
      </c>
      <c r="AG95" s="31">
        <f t="shared" si="79"/>
        <v>8.143729998809239E-3</v>
      </c>
      <c r="AH95" s="31">
        <f t="shared" si="80"/>
        <v>9.0037078866834954E-3</v>
      </c>
      <c r="AI95" s="31">
        <f t="shared" si="81"/>
        <v>4.1117692763987844E-3</v>
      </c>
      <c r="AJ95" s="31">
        <f t="shared" si="82"/>
        <v>1.6124585397642291E-4</v>
      </c>
      <c r="AK95" s="31">
        <f t="shared" si="83"/>
        <v>1.0749723598428195E-4</v>
      </c>
      <c r="AL95" s="31">
        <f t="shared" si="84"/>
        <v>4.0000000000000001E-3</v>
      </c>
      <c r="AM95" s="31">
        <f t="shared" si="85"/>
        <v>8.9999999999999993E-3</v>
      </c>
      <c r="AN95" s="31">
        <f t="shared" si="86"/>
        <v>1.3999999999999999E-2</v>
      </c>
      <c r="AO95" s="31">
        <f t="shared" si="87"/>
        <v>1E-3</v>
      </c>
      <c r="AP95" s="31">
        <f t="shared" si="88"/>
        <v>0</v>
      </c>
      <c r="AQ95" s="31">
        <f t="shared" si="114"/>
        <v>7.2001625046203555E-3</v>
      </c>
      <c r="AR95" s="31">
        <f t="shared" si="89"/>
        <v>1.5368380372012854E-2</v>
      </c>
      <c r="AS95" s="122">
        <f t="shared" si="115"/>
        <v>1.9320531300340595E-2</v>
      </c>
      <c r="AT95" s="121">
        <f t="shared" si="124"/>
        <v>18.260051813471517</v>
      </c>
      <c r="AU95" s="31">
        <f t="shared" si="90"/>
        <v>3.2858614319886247E-3</v>
      </c>
      <c r="AV95" s="31">
        <f t="shared" si="91"/>
        <v>4.600206004784075E-3</v>
      </c>
      <c r="AW95" s="31">
        <f t="shared" si="92"/>
        <v>5.9693149347793354E-3</v>
      </c>
      <c r="AX95" s="31">
        <f t="shared" si="93"/>
        <v>3.7239762895871081E-3</v>
      </c>
      <c r="AY95" s="31">
        <f t="shared" si="94"/>
        <v>1.6429307159943123E-4</v>
      </c>
      <c r="AZ95" s="31">
        <f t="shared" si="95"/>
        <v>9.9571558545109833E-3</v>
      </c>
      <c r="BA95" s="31">
        <f t="shared" si="96"/>
        <v>7.0000000000000001E-3</v>
      </c>
      <c r="BB95" s="31">
        <f t="shared" si="97"/>
        <v>1.15E-2</v>
      </c>
      <c r="BC95" s="31">
        <f t="shared" si="98"/>
        <v>1.47E-2</v>
      </c>
      <c r="BD95" s="31">
        <f t="shared" si="116"/>
        <v>5.0000000000000001E-4</v>
      </c>
      <c r="BE95" s="31">
        <f t="shared" si="99"/>
        <v>3.2584792533887201E-3</v>
      </c>
      <c r="BF95" s="31">
        <f t="shared" si="117"/>
        <v>1.4507956175608306E-2</v>
      </c>
      <c r="BG95" s="31">
        <f t="shared" si="100"/>
        <v>1.7728983439398802E-2</v>
      </c>
      <c r="BH95" s="103">
        <f t="shared" si="118"/>
        <v>2.0573638664753983E-2</v>
      </c>
      <c r="BI95" s="121">
        <f t="shared" si="125"/>
        <v>5.0320725388601106</v>
      </c>
      <c r="BJ95" s="31">
        <f t="shared" si="101"/>
        <v>1.1923516510672458E-2</v>
      </c>
      <c r="BK95" s="31">
        <f t="shared" si="102"/>
        <v>1.9872527517787428E-2</v>
      </c>
      <c r="BL95" s="31">
        <f t="shared" si="103"/>
        <v>2.4840659397234285E-2</v>
      </c>
      <c r="BM95" s="31">
        <f t="shared" si="104"/>
        <v>0</v>
      </c>
      <c r="BN95" s="31">
        <f t="shared" si="105"/>
        <v>5.961758255336228E-4</v>
      </c>
      <c r="BO95" s="31">
        <f t="shared" si="106"/>
        <v>3.6131868214158966E-2</v>
      </c>
      <c r="BP95" s="31">
        <f t="shared" si="107"/>
        <v>1.2E-2</v>
      </c>
      <c r="BQ95" s="31">
        <f t="shared" si="108"/>
        <v>2.2499999999999999E-2</v>
      </c>
      <c r="BR95" s="31">
        <f t="shared" si="109"/>
        <v>2.8499999999999998E-2</v>
      </c>
      <c r="BS95" s="31">
        <f t="shared" si="119"/>
        <v>5.0000000000000001E-3</v>
      </c>
      <c r="BT95" s="31">
        <f t="shared" si="110"/>
        <v>0</v>
      </c>
      <c r="BU95" s="31">
        <f t="shared" si="120"/>
        <v>4.0388792960902017E-2</v>
      </c>
      <c r="BV95" s="31">
        <f t="shared" si="121"/>
        <v>4.749452302321009E-2</v>
      </c>
      <c r="BW95" s="103">
        <f t="shared" si="122"/>
        <v>5.2818505154875378E-2</v>
      </c>
    </row>
    <row r="96" spans="16:75" x14ac:dyDescent="0.25">
      <c r="P96" s="36">
        <f t="shared" si="111"/>
        <v>8.8171999999999908</v>
      </c>
      <c r="Q96" s="31">
        <f t="shared" si="66"/>
        <v>3.436808771835768E-3</v>
      </c>
      <c r="R96" s="31">
        <f t="shared" si="67"/>
        <v>1.7184043859178839E-2</v>
      </c>
      <c r="S96" s="31">
        <f t="shared" si="68"/>
        <v>1.8998678890708123E-2</v>
      </c>
      <c r="T96" s="31">
        <f t="shared" si="69"/>
        <v>8.6762237444993964E-3</v>
      </c>
      <c r="U96" s="31">
        <f t="shared" si="70"/>
        <v>3.4024406841174102E-4</v>
      </c>
      <c r="V96" s="31">
        <f t="shared" si="71"/>
        <v>2.2682937894116068E-4</v>
      </c>
      <c r="W96" s="31">
        <f t="shared" si="72"/>
        <v>4.0000000000000001E-3</v>
      </c>
      <c r="X96" s="31">
        <f t="shared" si="73"/>
        <v>8.9999999999999993E-3</v>
      </c>
      <c r="Y96" s="31">
        <f t="shared" si="74"/>
        <v>1.3999999999999999E-2</v>
      </c>
      <c r="Z96" s="31">
        <f t="shared" si="75"/>
        <v>1E-3</v>
      </c>
      <c r="AA96" s="31">
        <f t="shared" si="76"/>
        <v>0</v>
      </c>
      <c r="AB96" s="31">
        <f t="shared" si="112"/>
        <v>1.31200437980731E-2</v>
      </c>
      <c r="AC96" s="31">
        <f t="shared" si="77"/>
        <v>2.7722161954769581E-2</v>
      </c>
      <c r="AD96" s="103">
        <f t="shared" si="113"/>
        <v>3.1335281974037822E-2</v>
      </c>
      <c r="AE96" s="121">
        <f t="shared" si="123"/>
        <v>18.842901554404154</v>
      </c>
      <c r="AF96" s="31">
        <f t="shared" si="78"/>
        <v>1.6081934205057484E-3</v>
      </c>
      <c r="AG96" s="31">
        <f t="shared" si="79"/>
        <v>8.040967102528742E-3</v>
      </c>
      <c r="AH96" s="31">
        <f t="shared" si="80"/>
        <v>8.8900932285557767E-3</v>
      </c>
      <c r="AI96" s="31">
        <f t="shared" si="81"/>
        <v>4.059884290066762E-3</v>
      </c>
      <c r="AJ96" s="31">
        <f t="shared" si="82"/>
        <v>1.5921114863006909E-4</v>
      </c>
      <c r="AK96" s="31">
        <f t="shared" si="83"/>
        <v>1.061407657533794E-4</v>
      </c>
      <c r="AL96" s="31">
        <f t="shared" si="84"/>
        <v>4.0000000000000001E-3</v>
      </c>
      <c r="AM96" s="31">
        <f t="shared" si="85"/>
        <v>8.9999999999999993E-3</v>
      </c>
      <c r="AN96" s="31">
        <f t="shared" si="86"/>
        <v>1.3999999999999999E-2</v>
      </c>
      <c r="AO96" s="31">
        <f t="shared" si="87"/>
        <v>1E-3</v>
      </c>
      <c r="AP96" s="31">
        <f t="shared" si="88"/>
        <v>0</v>
      </c>
      <c r="AQ96" s="31">
        <f t="shared" si="114"/>
        <v>7.1392269406947151E-3</v>
      </c>
      <c r="AR96" s="31">
        <f t="shared" si="89"/>
        <v>1.5242060207757912E-2</v>
      </c>
      <c r="AS96" s="122">
        <f t="shared" si="115"/>
        <v>1.9205782810804119E-2</v>
      </c>
      <c r="AT96" s="121">
        <f t="shared" si="124"/>
        <v>18.493160621761671</v>
      </c>
      <c r="AU96" s="31">
        <f t="shared" si="90"/>
        <v>3.2444427011246255E-3</v>
      </c>
      <c r="AV96" s="31">
        <f t="shared" si="91"/>
        <v>4.5422197815744763E-3</v>
      </c>
      <c r="AW96" s="31">
        <f t="shared" si="92"/>
        <v>5.8940709070430704E-3</v>
      </c>
      <c r="AX96" s="31">
        <f t="shared" si="93"/>
        <v>3.6770350612745761E-3</v>
      </c>
      <c r="AY96" s="31">
        <f t="shared" si="94"/>
        <v>1.6222213505623126E-4</v>
      </c>
      <c r="AZ96" s="31">
        <f t="shared" si="95"/>
        <v>9.8316445488625028E-3</v>
      </c>
      <c r="BA96" s="31">
        <f t="shared" si="96"/>
        <v>7.0000000000000001E-3</v>
      </c>
      <c r="BB96" s="31">
        <f t="shared" si="97"/>
        <v>1.15E-2</v>
      </c>
      <c r="BC96" s="31">
        <f t="shared" si="98"/>
        <v>1.47E-2</v>
      </c>
      <c r="BD96" s="31">
        <f t="shared" si="116"/>
        <v>5.0000000000000001E-4</v>
      </c>
      <c r="BE96" s="31">
        <f t="shared" si="99"/>
        <v>3.2174056786152547E-3</v>
      </c>
      <c r="BF96" s="31">
        <f t="shared" si="117"/>
        <v>1.4368080528490004E-2</v>
      </c>
      <c r="BG96" s="31">
        <f t="shared" si="100"/>
        <v>1.7600059379647551E-2</v>
      </c>
      <c r="BH96" s="103">
        <f t="shared" si="118"/>
        <v>2.044726411537473E-2</v>
      </c>
      <c r="BI96" s="121">
        <f t="shared" si="125"/>
        <v>5.0864248704663284</v>
      </c>
      <c r="BJ96" s="31">
        <f t="shared" si="101"/>
        <v>1.1796104636948888E-2</v>
      </c>
      <c r="BK96" s="31">
        <f t="shared" si="102"/>
        <v>1.9660174394914812E-2</v>
      </c>
      <c r="BL96" s="31">
        <f t="shared" si="103"/>
        <v>2.4575217993643515E-2</v>
      </c>
      <c r="BM96" s="31">
        <f t="shared" si="104"/>
        <v>0</v>
      </c>
      <c r="BN96" s="31">
        <f t="shared" si="105"/>
        <v>5.8980523184744434E-4</v>
      </c>
      <c r="BO96" s="31">
        <f t="shared" si="106"/>
        <v>3.5745771627117839E-2</v>
      </c>
      <c r="BP96" s="31">
        <f t="shared" si="107"/>
        <v>1.2E-2</v>
      </c>
      <c r="BQ96" s="31">
        <f t="shared" si="108"/>
        <v>2.2499999999999999E-2</v>
      </c>
      <c r="BR96" s="31">
        <f t="shared" si="109"/>
        <v>2.8499999999999998E-2</v>
      </c>
      <c r="BS96" s="31">
        <f t="shared" si="119"/>
        <v>5.0000000000000001E-3</v>
      </c>
      <c r="BT96" s="31">
        <f t="shared" si="110"/>
        <v>0</v>
      </c>
      <c r="BU96" s="31">
        <f t="shared" si="120"/>
        <v>4.0002136849123564E-2</v>
      </c>
      <c r="BV96" s="31">
        <f t="shared" si="121"/>
        <v>4.710702563421245E-2</v>
      </c>
      <c r="BW96" s="103">
        <f t="shared" si="122"/>
        <v>5.2424122149613166E-2</v>
      </c>
    </row>
    <row r="97" spans="16:75" x14ac:dyDescent="0.25">
      <c r="P97" s="36">
        <f t="shared" si="111"/>
        <v>8.9109999999999907</v>
      </c>
      <c r="Q97" s="31">
        <f t="shared" si="66"/>
        <v>3.4006318373953916E-3</v>
      </c>
      <c r="R97" s="31">
        <f t="shared" si="67"/>
        <v>1.7003159186976959E-2</v>
      </c>
      <c r="S97" s="31">
        <f t="shared" si="68"/>
        <v>1.8798692797121725E-2</v>
      </c>
      <c r="T97" s="31">
        <f t="shared" si="69"/>
        <v>8.5848950735046663E-3</v>
      </c>
      <c r="U97" s="31">
        <f t="shared" si="70"/>
        <v>3.3666255190214372E-4</v>
      </c>
      <c r="V97" s="31">
        <f t="shared" si="71"/>
        <v>2.2444170126809584E-4</v>
      </c>
      <c r="W97" s="31">
        <f t="shared" si="72"/>
        <v>4.0000000000000001E-3</v>
      </c>
      <c r="X97" s="31">
        <f t="shared" si="73"/>
        <v>8.9999999999999993E-3</v>
      </c>
      <c r="Y97" s="31">
        <f t="shared" si="74"/>
        <v>1.3999999999999999E-2</v>
      </c>
      <c r="Z97" s="31">
        <f t="shared" si="75"/>
        <v>1E-3</v>
      </c>
      <c r="AA97" s="31">
        <f t="shared" si="76"/>
        <v>0</v>
      </c>
      <c r="AB97" s="31">
        <f t="shared" si="112"/>
        <v>1.2995642624913234E-2</v>
      </c>
      <c r="AC97" s="31">
        <f t="shared" si="77"/>
        <v>2.7461633525330601E-2</v>
      </c>
      <c r="AD97" s="103">
        <f t="shared" si="113"/>
        <v>3.1071894978661366E-2</v>
      </c>
      <c r="AE97" s="121">
        <f t="shared" si="123"/>
        <v>19.080673575129541</v>
      </c>
      <c r="AF97" s="31">
        <f t="shared" si="78"/>
        <v>1.5881530693197538E-3</v>
      </c>
      <c r="AG97" s="31">
        <f t="shared" si="79"/>
        <v>7.9407653465987695E-3</v>
      </c>
      <c r="AH97" s="31">
        <f t="shared" si="80"/>
        <v>8.7793101671995999E-3</v>
      </c>
      <c r="AI97" s="31">
        <f t="shared" si="81"/>
        <v>4.0092924234977189E-3</v>
      </c>
      <c r="AJ97" s="31">
        <f t="shared" si="82"/>
        <v>1.5722715386265563E-4</v>
      </c>
      <c r="AK97" s="31">
        <f t="shared" si="83"/>
        <v>1.0481810257510375E-4</v>
      </c>
      <c r="AL97" s="31">
        <f t="shared" si="84"/>
        <v>4.0000000000000001E-3</v>
      </c>
      <c r="AM97" s="31">
        <f t="shared" si="85"/>
        <v>8.9999999999999993E-3</v>
      </c>
      <c r="AN97" s="31">
        <f t="shared" si="86"/>
        <v>1.3999999999999999E-2</v>
      </c>
      <c r="AO97" s="31">
        <f t="shared" si="87"/>
        <v>1E-3</v>
      </c>
      <c r="AP97" s="31">
        <f t="shared" si="88"/>
        <v>0</v>
      </c>
      <c r="AQ97" s="31">
        <f t="shared" si="114"/>
        <v>7.0800596116894323E-3</v>
      </c>
      <c r="AR97" s="31">
        <f t="shared" si="89"/>
        <v>1.5119435672820458E-2</v>
      </c>
      <c r="AS97" s="122">
        <f t="shared" si="115"/>
        <v>1.909464570526935E-2</v>
      </c>
      <c r="AT97" s="121">
        <f t="shared" si="124"/>
        <v>18.726269430051826</v>
      </c>
      <c r="AU97" s="31">
        <f t="shared" si="90"/>
        <v>3.2040551495917439E-3</v>
      </c>
      <c r="AV97" s="31">
        <f t="shared" si="91"/>
        <v>4.4856772094284411E-3</v>
      </c>
      <c r="AW97" s="31">
        <f t="shared" si="92"/>
        <v>5.8207001884250011E-3</v>
      </c>
      <c r="AX97" s="31">
        <f t="shared" si="93"/>
        <v>3.6312625028706432E-3</v>
      </c>
      <c r="AY97" s="31">
        <f t="shared" si="94"/>
        <v>1.6020275747958716E-4</v>
      </c>
      <c r="AZ97" s="31">
        <f t="shared" si="95"/>
        <v>9.7092580290658904E-3</v>
      </c>
      <c r="BA97" s="31">
        <f t="shared" si="96"/>
        <v>7.0000000000000001E-3</v>
      </c>
      <c r="BB97" s="31">
        <f t="shared" si="97"/>
        <v>1.15E-2</v>
      </c>
      <c r="BC97" s="31">
        <f t="shared" si="98"/>
        <v>1.47E-2</v>
      </c>
      <c r="BD97" s="31">
        <f t="shared" si="116"/>
        <v>5.0000000000000001E-4</v>
      </c>
      <c r="BE97" s="31">
        <f t="shared" si="99"/>
        <v>3.1773546900118132E-3</v>
      </c>
      <c r="BF97" s="31">
        <f t="shared" si="117"/>
        <v>1.4232096827489448E-2</v>
      </c>
      <c r="BG97" s="31">
        <f t="shared" si="100"/>
        <v>1.7475021080563372E-2</v>
      </c>
      <c r="BH97" s="103">
        <f t="shared" si="118"/>
        <v>2.0324836996043753E-2</v>
      </c>
      <c r="BI97" s="121">
        <f t="shared" si="125"/>
        <v>5.1407772020725462</v>
      </c>
      <c r="BJ97" s="31">
        <f t="shared" si="101"/>
        <v>1.1671386959895969E-2</v>
      </c>
      <c r="BK97" s="31">
        <f t="shared" si="102"/>
        <v>1.9452311599826615E-2</v>
      </c>
      <c r="BL97" s="31">
        <f t="shared" si="103"/>
        <v>2.431538949978327E-2</v>
      </c>
      <c r="BM97" s="31">
        <f t="shared" si="104"/>
        <v>0</v>
      </c>
      <c r="BN97" s="31">
        <f t="shared" si="105"/>
        <v>5.8356934799479838E-4</v>
      </c>
      <c r="BO97" s="31">
        <f t="shared" si="106"/>
        <v>3.5367839272412029E-2</v>
      </c>
      <c r="BP97" s="31">
        <f t="shared" si="107"/>
        <v>1.2E-2</v>
      </c>
      <c r="BQ97" s="31">
        <f t="shared" si="108"/>
        <v>2.2499999999999999E-2</v>
      </c>
      <c r="BR97" s="31">
        <f t="shared" si="109"/>
        <v>2.8499999999999998E-2</v>
      </c>
      <c r="BS97" s="31">
        <f t="shared" si="119"/>
        <v>5.0000000000000001E-3</v>
      </c>
      <c r="BT97" s="31">
        <f t="shared" si="110"/>
        <v>0</v>
      </c>
      <c r="BU97" s="31">
        <f t="shared" si="120"/>
        <v>3.9624083698017329E-2</v>
      </c>
      <c r="BV97" s="31">
        <f t="shared" si="121"/>
        <v>4.6728691188117434E-2</v>
      </c>
      <c r="BW97" s="103">
        <f t="shared" si="122"/>
        <v>5.203933326343177E-2</v>
      </c>
    </row>
    <row r="98" spans="16:75" x14ac:dyDescent="0.25">
      <c r="P98" s="36">
        <f t="shared" si="111"/>
        <v>9.0047999999999906</v>
      </c>
      <c r="Q98" s="31">
        <f t="shared" si="66"/>
        <v>3.3652085890891895E-3</v>
      </c>
      <c r="R98" s="31">
        <f t="shared" si="67"/>
        <v>1.6826042945445947E-2</v>
      </c>
      <c r="S98" s="31">
        <f t="shared" si="68"/>
        <v>1.8602873080485038E-2</v>
      </c>
      <c r="T98" s="31">
        <f t="shared" si="69"/>
        <v>8.4954690831556597E-3</v>
      </c>
      <c r="U98" s="31">
        <f t="shared" si="70"/>
        <v>3.3315565031982974E-4</v>
      </c>
      <c r="V98" s="31">
        <f t="shared" si="71"/>
        <v>2.221037668798865E-4</v>
      </c>
      <c r="W98" s="31">
        <f t="shared" si="72"/>
        <v>4.0000000000000001E-3</v>
      </c>
      <c r="X98" s="31">
        <f t="shared" si="73"/>
        <v>8.9999999999999993E-3</v>
      </c>
      <c r="Y98" s="31">
        <f t="shared" si="74"/>
        <v>1.3999999999999999E-2</v>
      </c>
      <c r="Z98" s="31">
        <f t="shared" si="75"/>
        <v>1E-3</v>
      </c>
      <c r="AA98" s="31">
        <f t="shared" si="76"/>
        <v>0</v>
      </c>
      <c r="AB98" s="31">
        <f t="shared" si="112"/>
        <v>1.2873962139984372E-2</v>
      </c>
      <c r="AC98" s="31">
        <f t="shared" si="77"/>
        <v>2.7206824581328091E-2</v>
      </c>
      <c r="AD98" s="103">
        <f t="shared" si="113"/>
        <v>3.0814548550978049E-2</v>
      </c>
      <c r="AE98" s="121">
        <f t="shared" si="123"/>
        <v>19.318445595854929</v>
      </c>
      <c r="AF98" s="31">
        <f t="shared" si="78"/>
        <v>1.5686060326474864E-3</v>
      </c>
      <c r="AG98" s="31">
        <f t="shared" si="79"/>
        <v>7.8430301632374314E-3</v>
      </c>
      <c r="AH98" s="31">
        <f t="shared" si="80"/>
        <v>8.6712541484753047E-3</v>
      </c>
      <c r="AI98" s="31">
        <f t="shared" si="81"/>
        <v>3.9599459294185789E-3</v>
      </c>
      <c r="AJ98" s="31">
        <f t="shared" si="82"/>
        <v>1.5529199723210112E-4</v>
      </c>
      <c r="AK98" s="31">
        <f t="shared" si="83"/>
        <v>1.0352799815473409E-4</v>
      </c>
      <c r="AL98" s="31">
        <f t="shared" si="84"/>
        <v>4.0000000000000001E-3</v>
      </c>
      <c r="AM98" s="31">
        <f t="shared" si="85"/>
        <v>8.9999999999999993E-3</v>
      </c>
      <c r="AN98" s="31">
        <f t="shared" si="86"/>
        <v>1.3999999999999999E-2</v>
      </c>
      <c r="AO98" s="31">
        <f t="shared" si="87"/>
        <v>1E-3</v>
      </c>
      <c r="AP98" s="31">
        <f t="shared" si="88"/>
        <v>0</v>
      </c>
      <c r="AQ98" s="31">
        <f t="shared" si="114"/>
        <v>7.0225921282708837E-3</v>
      </c>
      <c r="AR98" s="31">
        <f t="shared" si="89"/>
        <v>1.5000363120806048E-2</v>
      </c>
      <c r="AS98" s="122">
        <f t="shared" si="115"/>
        <v>1.8986971786824292E-2</v>
      </c>
      <c r="AT98" s="121">
        <f t="shared" si="124"/>
        <v>18.95937823834198</v>
      </c>
      <c r="AU98" s="31">
        <f t="shared" si="90"/>
        <v>3.1646607418095935E-3</v>
      </c>
      <c r="AV98" s="31">
        <f t="shared" si="91"/>
        <v>4.430525038533431E-3</v>
      </c>
      <c r="AW98" s="31">
        <f t="shared" si="92"/>
        <v>5.7491336809540952E-3</v>
      </c>
      <c r="AX98" s="31">
        <f t="shared" si="93"/>
        <v>3.5866155073842067E-3</v>
      </c>
      <c r="AY98" s="31">
        <f t="shared" si="94"/>
        <v>1.5823303709047967E-4</v>
      </c>
      <c r="AZ98" s="31">
        <f t="shared" si="95"/>
        <v>9.5898810357866494E-3</v>
      </c>
      <c r="BA98" s="31">
        <f t="shared" si="96"/>
        <v>7.0000000000000001E-3</v>
      </c>
      <c r="BB98" s="31">
        <f t="shared" si="97"/>
        <v>1.15E-2</v>
      </c>
      <c r="BC98" s="31">
        <f t="shared" si="98"/>
        <v>1.47E-2</v>
      </c>
      <c r="BD98" s="31">
        <f t="shared" si="116"/>
        <v>5.0000000000000001E-4</v>
      </c>
      <c r="BE98" s="31">
        <f t="shared" si="99"/>
        <v>3.138288568961181E-3</v>
      </c>
      <c r="BF98" s="31">
        <f t="shared" si="117"/>
        <v>1.4099857871619187E-2</v>
      </c>
      <c r="BG98" s="31">
        <f t="shared" si="100"/>
        <v>1.7353714491265545E-2</v>
      </c>
      <c r="BH98" s="103">
        <f t="shared" si="118"/>
        <v>2.0206196374364237E-2</v>
      </c>
      <c r="BI98" s="121">
        <f t="shared" si="125"/>
        <v>5.195129533678764</v>
      </c>
      <c r="BJ98" s="31">
        <f t="shared" si="101"/>
        <v>1.1549278918077895E-2</v>
      </c>
      <c r="BK98" s="31">
        <f t="shared" si="102"/>
        <v>1.9248798196796493E-2</v>
      </c>
      <c r="BL98" s="31">
        <f t="shared" si="103"/>
        <v>2.4060997745995617E-2</v>
      </c>
      <c r="BM98" s="31">
        <f t="shared" si="104"/>
        <v>0</v>
      </c>
      <c r="BN98" s="31">
        <f t="shared" si="105"/>
        <v>5.7746394590389477E-4</v>
      </c>
      <c r="BO98" s="31">
        <f t="shared" si="106"/>
        <v>3.4997814903266353E-2</v>
      </c>
      <c r="BP98" s="31">
        <f t="shared" si="107"/>
        <v>1.2E-2</v>
      </c>
      <c r="BQ98" s="31">
        <f t="shared" si="108"/>
        <v>2.2499999999999999E-2</v>
      </c>
      <c r="BR98" s="31">
        <f t="shared" si="109"/>
        <v>2.8499999999999998E-2</v>
      </c>
      <c r="BS98" s="31">
        <f t="shared" si="119"/>
        <v>5.0000000000000001E-3</v>
      </c>
      <c r="BT98" s="31">
        <f t="shared" si="110"/>
        <v>0</v>
      </c>
      <c r="BU98" s="31">
        <f t="shared" si="120"/>
        <v>3.9254362056877525E-2</v>
      </c>
      <c r="BV98" s="31">
        <f t="shared" si="121"/>
        <v>4.6359224740652925E-2</v>
      </c>
      <c r="BW98" s="103">
        <f t="shared" si="122"/>
        <v>5.1663825279846358E-2</v>
      </c>
    </row>
    <row r="99" spans="16:75" x14ac:dyDescent="0.25">
      <c r="P99" s="36">
        <f t="shared" si="111"/>
        <v>9.0985999999999905</v>
      </c>
      <c r="Q99" s="31">
        <f t="shared" si="66"/>
        <v>3.3305157170367239E-3</v>
      </c>
      <c r="R99" s="31">
        <f t="shared" si="67"/>
        <v>1.6652578585183618E-2</v>
      </c>
      <c r="S99" s="31">
        <f t="shared" si="68"/>
        <v>1.841109088377901E-2</v>
      </c>
      <c r="T99" s="31">
        <f t="shared" si="69"/>
        <v>8.4078869276592097E-3</v>
      </c>
      <c r="U99" s="31">
        <f t="shared" si="70"/>
        <v>3.2972105598663563E-4</v>
      </c>
      <c r="V99" s="31">
        <f t="shared" si="71"/>
        <v>2.1981403732442375E-4</v>
      </c>
      <c r="W99" s="31">
        <f t="shared" si="72"/>
        <v>4.0000000000000001E-3</v>
      </c>
      <c r="X99" s="31">
        <f t="shared" si="73"/>
        <v>8.9999999999999993E-3</v>
      </c>
      <c r="Y99" s="31">
        <f t="shared" si="74"/>
        <v>1.3999999999999999E-2</v>
      </c>
      <c r="Z99" s="31">
        <f t="shared" si="75"/>
        <v>1E-3</v>
      </c>
      <c r="AA99" s="31">
        <f t="shared" si="76"/>
        <v>0</v>
      </c>
      <c r="AB99" s="31">
        <f t="shared" si="112"/>
        <v>1.2754917791423872E-2</v>
      </c>
      <c r="AC99" s="31">
        <f t="shared" si="77"/>
        <v>2.6957557237460759E-2</v>
      </c>
      <c r="AD99" s="103">
        <f t="shared" si="113"/>
        <v>3.0563052341104947E-2</v>
      </c>
      <c r="AE99" s="121">
        <f t="shared" si="123"/>
        <v>19.556217616580316</v>
      </c>
      <c r="AF99" s="31">
        <f t="shared" si="78"/>
        <v>1.5495343167657603E-3</v>
      </c>
      <c r="AG99" s="31">
        <f t="shared" si="79"/>
        <v>7.7476715838288015E-3</v>
      </c>
      <c r="AH99" s="31">
        <f t="shared" si="80"/>
        <v>8.5658257030811237E-3</v>
      </c>
      <c r="AI99" s="31">
        <f t="shared" si="81"/>
        <v>3.9117993826751612E-3</v>
      </c>
      <c r="AJ99" s="31">
        <f t="shared" si="82"/>
        <v>1.5340389735981025E-4</v>
      </c>
      <c r="AK99" s="31">
        <f t="shared" si="83"/>
        <v>1.0226926490654016E-4</v>
      </c>
      <c r="AL99" s="31">
        <f t="shared" si="84"/>
        <v>4.0000000000000001E-3</v>
      </c>
      <c r="AM99" s="31">
        <f t="shared" si="85"/>
        <v>8.9999999999999993E-3</v>
      </c>
      <c r="AN99" s="31">
        <f t="shared" si="86"/>
        <v>1.3999999999999999E-2</v>
      </c>
      <c r="AO99" s="31">
        <f t="shared" si="87"/>
        <v>1E-3</v>
      </c>
      <c r="AP99" s="31">
        <f t="shared" si="88"/>
        <v>0</v>
      </c>
      <c r="AQ99" s="31">
        <f t="shared" si="114"/>
        <v>6.9667594535387962E-3</v>
      </c>
      <c r="AR99" s="31">
        <f t="shared" si="89"/>
        <v>1.4884705961215661E-2</v>
      </c>
      <c r="AS99" s="122">
        <f t="shared" si="115"/>
        <v>1.8882620373636264E-2</v>
      </c>
      <c r="AT99" s="121">
        <f t="shared" si="124"/>
        <v>19.192487046632134</v>
      </c>
      <c r="AU99" s="31">
        <f t="shared" si="90"/>
        <v>3.1262232900935421E-3</v>
      </c>
      <c r="AV99" s="31">
        <f t="shared" si="91"/>
        <v>4.3767126061309593E-3</v>
      </c>
      <c r="AW99" s="31">
        <f t="shared" si="92"/>
        <v>5.679305643669935E-3</v>
      </c>
      <c r="AX99" s="31">
        <f t="shared" si="93"/>
        <v>3.5430530621060148E-3</v>
      </c>
      <c r="AY99" s="31">
        <f t="shared" si="94"/>
        <v>1.5631116450467709E-4</v>
      </c>
      <c r="AZ99" s="31">
        <f t="shared" si="95"/>
        <v>9.4734039093743692E-3</v>
      </c>
      <c r="BA99" s="31">
        <f t="shared" si="96"/>
        <v>7.0000000000000001E-3</v>
      </c>
      <c r="BB99" s="31">
        <f t="shared" si="97"/>
        <v>1.15E-2</v>
      </c>
      <c r="BC99" s="31">
        <f t="shared" si="98"/>
        <v>1.47E-2</v>
      </c>
      <c r="BD99" s="31">
        <f t="shared" si="116"/>
        <v>5.0000000000000001E-4</v>
      </c>
      <c r="BE99" s="31">
        <f t="shared" si="99"/>
        <v>3.1001714293427633E-3</v>
      </c>
      <c r="BF99" s="31">
        <f t="shared" si="117"/>
        <v>1.3971223621059516E-2</v>
      </c>
      <c r="BG99" s="31">
        <f t="shared" si="100"/>
        <v>1.7235993198240974E-2</v>
      </c>
      <c r="BH99" s="103">
        <f t="shared" si="118"/>
        <v>2.0091189438586565E-2</v>
      </c>
      <c r="BI99" s="121">
        <f t="shared" si="125"/>
        <v>5.2494818652849817</v>
      </c>
      <c r="BJ99" s="31">
        <f t="shared" si="101"/>
        <v>1.1429699452203509E-2</v>
      </c>
      <c r="BK99" s="31">
        <f t="shared" si="102"/>
        <v>1.9049499087005848E-2</v>
      </c>
      <c r="BL99" s="31">
        <f t="shared" si="103"/>
        <v>2.3811873858757309E-2</v>
      </c>
      <c r="BM99" s="31">
        <f t="shared" si="104"/>
        <v>0</v>
      </c>
      <c r="BN99" s="31">
        <f t="shared" si="105"/>
        <v>5.7148497261017527E-4</v>
      </c>
      <c r="BO99" s="31">
        <f t="shared" si="106"/>
        <v>3.4635452885465171E-2</v>
      </c>
      <c r="BP99" s="31">
        <f t="shared" si="107"/>
        <v>1.2E-2</v>
      </c>
      <c r="BQ99" s="31">
        <f t="shared" si="108"/>
        <v>2.2499999999999999E-2</v>
      </c>
      <c r="BR99" s="31">
        <f t="shared" si="109"/>
        <v>2.8499999999999998E-2</v>
      </c>
      <c r="BS99" s="31">
        <f t="shared" si="119"/>
        <v>5.0000000000000001E-3</v>
      </c>
      <c r="BT99" s="31">
        <f t="shared" si="110"/>
        <v>0</v>
      </c>
      <c r="BU99" s="31">
        <f t="shared" si="120"/>
        <v>3.889271171028922E-2</v>
      </c>
      <c r="BV99" s="31">
        <f t="shared" si="121"/>
        <v>4.5998343579404938E-2</v>
      </c>
      <c r="BW99" s="103">
        <f t="shared" si="122"/>
        <v>5.1297298023195173E-2</v>
      </c>
    </row>
    <row r="100" spans="16:75" x14ac:dyDescent="0.25">
      <c r="P100" s="36">
        <f t="shared" si="111"/>
        <v>9.1923999999999904</v>
      </c>
      <c r="Q100" s="31">
        <f t="shared" si="66"/>
        <v>3.2965308627812473E-3</v>
      </c>
      <c r="R100" s="31">
        <f t="shared" si="67"/>
        <v>1.6482654313906237E-2</v>
      </c>
      <c r="S100" s="31">
        <f t="shared" si="68"/>
        <v>1.8223222609454734E-2</v>
      </c>
      <c r="T100" s="31">
        <f t="shared" si="69"/>
        <v>8.3220921630912572E-3</v>
      </c>
      <c r="U100" s="31">
        <f t="shared" si="70"/>
        <v>3.2635655541534341E-4</v>
      </c>
      <c r="V100" s="31">
        <f t="shared" si="71"/>
        <v>2.1757103694356229E-4</v>
      </c>
      <c r="W100" s="31">
        <f t="shared" si="72"/>
        <v>4.0000000000000001E-3</v>
      </c>
      <c r="X100" s="31">
        <f t="shared" si="73"/>
        <v>8.9999999999999993E-3</v>
      </c>
      <c r="Y100" s="31">
        <f t="shared" si="74"/>
        <v>1.3999999999999999E-2</v>
      </c>
      <c r="Z100" s="31">
        <f t="shared" si="75"/>
        <v>1E-3</v>
      </c>
      <c r="AA100" s="31">
        <f t="shared" si="76"/>
        <v>0</v>
      </c>
      <c r="AB100" s="31">
        <f t="shared" si="112"/>
        <v>1.2638428476416691E-2</v>
      </c>
      <c r="AC100" s="31">
        <f t="shared" si="77"/>
        <v>2.6713660864469069E-2</v>
      </c>
      <c r="AD100" s="103">
        <f t="shared" si="113"/>
        <v>3.0317223769898458E-2</v>
      </c>
      <c r="AE100" s="121">
        <f t="shared" si="123"/>
        <v>19.793989637305703</v>
      </c>
      <c r="AF100" s="31">
        <f t="shared" si="78"/>
        <v>1.5309207925378635E-3</v>
      </c>
      <c r="AG100" s="31">
        <f t="shared" si="79"/>
        <v>7.6546039626893174E-3</v>
      </c>
      <c r="AH100" s="31">
        <f t="shared" si="80"/>
        <v>8.4629301411493097E-3</v>
      </c>
      <c r="AI100" s="31">
        <f t="shared" si="81"/>
        <v>3.8648095407618362E-3</v>
      </c>
      <c r="AJ100" s="31">
        <f t="shared" si="82"/>
        <v>1.5156115846124847E-4</v>
      </c>
      <c r="AK100" s="31">
        <f t="shared" si="83"/>
        <v>1.0104077230749898E-4</v>
      </c>
      <c r="AL100" s="31">
        <f t="shared" si="84"/>
        <v>4.0000000000000001E-3</v>
      </c>
      <c r="AM100" s="31">
        <f t="shared" si="85"/>
        <v>8.9999999999999993E-3</v>
      </c>
      <c r="AN100" s="31">
        <f t="shared" si="86"/>
        <v>1.3999999999999999E-2</v>
      </c>
      <c r="AO100" s="31">
        <f t="shared" si="87"/>
        <v>1E-3</v>
      </c>
      <c r="AP100" s="31">
        <f t="shared" si="88"/>
        <v>0</v>
      </c>
      <c r="AQ100" s="31">
        <f t="shared" si="114"/>
        <v>6.9124997021505824E-3</v>
      </c>
      <c r="AR100" s="31">
        <f t="shared" si="89"/>
        <v>1.4772334236560917E-2</v>
      </c>
      <c r="AS100" s="122">
        <f t="shared" si="115"/>
        <v>1.878145784283498E-2</v>
      </c>
      <c r="AT100" s="121">
        <f t="shared" si="124"/>
        <v>19.425595854922289</v>
      </c>
      <c r="AU100" s="31">
        <f t="shared" si="90"/>
        <v>3.0887083437801722E-3</v>
      </c>
      <c r="AV100" s="31">
        <f t="shared" si="91"/>
        <v>4.3241916812922412E-3</v>
      </c>
      <c r="AW100" s="31">
        <f t="shared" si="92"/>
        <v>5.6111534912006468E-3</v>
      </c>
      <c r="AX100" s="31">
        <f t="shared" si="93"/>
        <v>3.500536122950862E-3</v>
      </c>
      <c r="AY100" s="31">
        <f t="shared" si="94"/>
        <v>1.5443541718900859E-4</v>
      </c>
      <c r="AZ100" s="31">
        <f t="shared" si="95"/>
        <v>9.3597222538793108E-3</v>
      </c>
      <c r="BA100" s="31">
        <f t="shared" si="96"/>
        <v>7.0000000000000001E-3</v>
      </c>
      <c r="BB100" s="31">
        <f t="shared" si="97"/>
        <v>1.15E-2</v>
      </c>
      <c r="BC100" s="31">
        <f t="shared" si="98"/>
        <v>1.47E-2</v>
      </c>
      <c r="BD100" s="31">
        <f t="shared" si="116"/>
        <v>5.0000000000000001E-4</v>
      </c>
      <c r="BE100" s="31">
        <f t="shared" si="99"/>
        <v>3.0629691075820045E-3</v>
      </c>
      <c r="BF100" s="31">
        <f t="shared" si="117"/>
        <v>1.3846060768339606E-2</v>
      </c>
      <c r="BG100" s="31">
        <f t="shared" si="100"/>
        <v>1.7121717966898653E-2</v>
      </c>
      <c r="BH100" s="103">
        <f t="shared" si="118"/>
        <v>1.9979671006305398E-2</v>
      </c>
      <c r="BI100" s="121">
        <f t="shared" si="125"/>
        <v>5.3038341968911995</v>
      </c>
      <c r="BJ100" s="31">
        <f t="shared" si="101"/>
        <v>1.1312570825680887E-2</v>
      </c>
      <c r="BK100" s="31">
        <f t="shared" si="102"/>
        <v>1.8854284709468146E-2</v>
      </c>
      <c r="BL100" s="31">
        <f t="shared" si="103"/>
        <v>2.3567855886835184E-2</v>
      </c>
      <c r="BM100" s="31">
        <f t="shared" si="104"/>
        <v>0</v>
      </c>
      <c r="BN100" s="31">
        <f t="shared" si="105"/>
        <v>5.6562854128404426E-4</v>
      </c>
      <c r="BO100" s="31">
        <f t="shared" si="106"/>
        <v>3.4280517653578445E-2</v>
      </c>
      <c r="BP100" s="31">
        <f t="shared" si="107"/>
        <v>1.2E-2</v>
      </c>
      <c r="BQ100" s="31">
        <f t="shared" si="108"/>
        <v>2.2499999999999999E-2</v>
      </c>
      <c r="BR100" s="31">
        <f t="shared" si="109"/>
        <v>2.8499999999999998E-2</v>
      </c>
      <c r="BS100" s="31">
        <f t="shared" si="119"/>
        <v>5.0000000000000001E-3</v>
      </c>
      <c r="BT100" s="31">
        <f t="shared" si="110"/>
        <v>0</v>
      </c>
      <c r="BU100" s="31">
        <f t="shared" si="120"/>
        <v>3.8538883102636347E-2</v>
      </c>
      <c r="BV100" s="31">
        <f t="shared" si="121"/>
        <v>4.5645776598323355E-2</v>
      </c>
      <c r="BW100" s="103">
        <f t="shared" si="122"/>
        <v>5.0939463692107875E-2</v>
      </c>
    </row>
    <row r="101" spans="16:75" x14ac:dyDescent="0.25">
      <c r="P101" s="36">
        <f t="shared" si="111"/>
        <v>9.2861999999999902</v>
      </c>
      <c r="Q101" s="31">
        <f t="shared" si="66"/>
        <v>3.2632325712380018E-3</v>
      </c>
      <c r="R101" s="31">
        <f t="shared" si="67"/>
        <v>1.631616285619001E-2</v>
      </c>
      <c r="S101" s="31">
        <f t="shared" si="68"/>
        <v>1.8039149653803675E-2</v>
      </c>
      <c r="T101" s="31">
        <f t="shared" si="69"/>
        <v>8.2380306260903362E-3</v>
      </c>
      <c r="U101" s="31">
        <f t="shared" si="70"/>
        <v>3.2306002455256215E-4</v>
      </c>
      <c r="V101" s="31">
        <f t="shared" si="71"/>
        <v>2.1537334970170814E-4</v>
      </c>
      <c r="W101" s="31">
        <f t="shared" si="72"/>
        <v>4.0000000000000001E-3</v>
      </c>
      <c r="X101" s="31">
        <f t="shared" si="73"/>
        <v>8.9999999999999993E-3</v>
      </c>
      <c r="Y101" s="31">
        <f t="shared" si="74"/>
        <v>1.3999999999999999E-2</v>
      </c>
      <c r="Z101" s="31">
        <f t="shared" si="75"/>
        <v>1E-3</v>
      </c>
      <c r="AA101" s="31">
        <f t="shared" si="76"/>
        <v>0</v>
      </c>
      <c r="AB101" s="31">
        <f t="shared" si="112"/>
        <v>1.2524416367051747E-2</v>
      </c>
      <c r="AC101" s="31">
        <f t="shared" si="77"/>
        <v>2.6474971722798724E-2</v>
      </c>
      <c r="AD101" s="103">
        <f t="shared" si="113"/>
        <v>3.0076887637088809E-2</v>
      </c>
      <c r="AE101" s="121">
        <f t="shared" si="123"/>
        <v>20.03176165803109</v>
      </c>
      <c r="AF101" s="31">
        <f t="shared" si="78"/>
        <v>1.5127491441014264E-3</v>
      </c>
      <c r="AG101" s="31">
        <f t="shared" si="79"/>
        <v>7.5637457205071324E-3</v>
      </c>
      <c r="AH101" s="31">
        <f t="shared" si="80"/>
        <v>8.3624772685926864E-3</v>
      </c>
      <c r="AI101" s="31">
        <f t="shared" si="81"/>
        <v>3.8189352142840509E-3</v>
      </c>
      <c r="AJ101" s="31">
        <f t="shared" si="82"/>
        <v>1.497621652660412E-4</v>
      </c>
      <c r="AK101" s="31">
        <f t="shared" si="83"/>
        <v>9.9841443510694148E-5</v>
      </c>
      <c r="AL101" s="31">
        <f t="shared" si="84"/>
        <v>4.0000000000000001E-3</v>
      </c>
      <c r="AM101" s="31">
        <f t="shared" si="85"/>
        <v>8.9999999999999993E-3</v>
      </c>
      <c r="AN101" s="31">
        <f t="shared" si="86"/>
        <v>1.3999999999999999E-2</v>
      </c>
      <c r="AO101" s="31">
        <f t="shared" si="87"/>
        <v>1E-3</v>
      </c>
      <c r="AP101" s="31">
        <f t="shared" si="88"/>
        <v>0</v>
      </c>
      <c r="AQ101" s="31">
        <f t="shared" si="114"/>
        <v>6.8597539537139096E-3</v>
      </c>
      <c r="AR101" s="31">
        <f t="shared" si="89"/>
        <v>1.4663124229505109E-2</v>
      </c>
      <c r="AS101" s="122">
        <f t="shared" si="115"/>
        <v>1.8683357206798822E-2</v>
      </c>
      <c r="AT101" s="121">
        <f t="shared" si="124"/>
        <v>19.658704663212443</v>
      </c>
      <c r="AU101" s="31">
        <f t="shared" si="90"/>
        <v>3.0520830862411133E-3</v>
      </c>
      <c r="AV101" s="31">
        <f t="shared" si="91"/>
        <v>4.2729163207375588E-3</v>
      </c>
      <c r="AW101" s="31">
        <f t="shared" si="92"/>
        <v>5.5446176066713563E-3</v>
      </c>
      <c r="AX101" s="31">
        <f t="shared" si="93"/>
        <v>3.4590274977399286E-3</v>
      </c>
      <c r="AY101" s="31">
        <f t="shared" si="94"/>
        <v>1.5260415431205565E-4</v>
      </c>
      <c r="AZ101" s="31">
        <f t="shared" si="95"/>
        <v>9.2487366249730703E-3</v>
      </c>
      <c r="BA101" s="31">
        <f t="shared" si="96"/>
        <v>7.0000000000000001E-3</v>
      </c>
      <c r="BB101" s="31">
        <f t="shared" si="97"/>
        <v>1.15E-2</v>
      </c>
      <c r="BC101" s="31">
        <f t="shared" si="98"/>
        <v>1.47E-2</v>
      </c>
      <c r="BD101" s="31">
        <f t="shared" si="116"/>
        <v>5.0000000000000001E-4</v>
      </c>
      <c r="BE101" s="31">
        <f t="shared" si="99"/>
        <v>3.0266490605224379E-3</v>
      </c>
      <c r="BF101" s="31">
        <f t="shared" si="117"/>
        <v>1.3724242339999112E-2</v>
      </c>
      <c r="BG101" s="31">
        <f t="shared" si="100"/>
        <v>1.7010756315605113E-2</v>
      </c>
      <c r="BH101" s="103">
        <f t="shared" si="118"/>
        <v>1.9871503068000451E-2</v>
      </c>
      <c r="BI101" s="121">
        <f t="shared" si="125"/>
        <v>5.3581865284974173</v>
      </c>
      <c r="BJ101" s="31">
        <f t="shared" si="101"/>
        <v>1.119781845609351E-2</v>
      </c>
      <c r="BK101" s="31">
        <f t="shared" si="102"/>
        <v>1.8663030760155852E-2</v>
      </c>
      <c r="BL101" s="31">
        <f t="shared" si="103"/>
        <v>2.3328788450194815E-2</v>
      </c>
      <c r="BM101" s="31">
        <f t="shared" si="104"/>
        <v>0</v>
      </c>
      <c r="BN101" s="31">
        <f t="shared" si="105"/>
        <v>5.5989092280467551E-4</v>
      </c>
      <c r="BO101" s="31">
        <f t="shared" si="106"/>
        <v>3.3932783200283367E-2</v>
      </c>
      <c r="BP101" s="31">
        <f t="shared" si="107"/>
        <v>1.2E-2</v>
      </c>
      <c r="BQ101" s="31">
        <f t="shared" si="108"/>
        <v>2.2499999999999999E-2</v>
      </c>
      <c r="BR101" s="31">
        <f t="shared" si="109"/>
        <v>2.8499999999999998E-2</v>
      </c>
      <c r="BS101" s="31">
        <f t="shared" si="119"/>
        <v>5.0000000000000001E-3</v>
      </c>
      <c r="BT101" s="31">
        <f t="shared" si="110"/>
        <v>0</v>
      </c>
      <c r="BU101" s="31">
        <f t="shared" si="120"/>
        <v>3.8192636797635009E-2</v>
      </c>
      <c r="BV101" s="31">
        <f t="shared" si="121"/>
        <v>4.5301263710261629E-2</v>
      </c>
      <c r="BW101" s="103">
        <f t="shared" si="122"/>
        <v>5.0590046233457864E-2</v>
      </c>
    </row>
    <row r="102" spans="16:75" x14ac:dyDescent="0.25">
      <c r="P102" s="36">
        <f t="shared" si="111"/>
        <v>9.3799999999999901</v>
      </c>
      <c r="Q102" s="31">
        <f t="shared" si="66"/>
        <v>3.2306002455256221E-3</v>
      </c>
      <c r="R102" s="31">
        <f t="shared" si="67"/>
        <v>1.6153001227628111E-2</v>
      </c>
      <c r="S102" s="31">
        <f t="shared" si="68"/>
        <v>1.785875815726564E-2</v>
      </c>
      <c r="T102" s="31">
        <f t="shared" si="69"/>
        <v>8.1556503198294324E-3</v>
      </c>
      <c r="U102" s="31">
        <f t="shared" si="70"/>
        <v>3.1982942430703654E-4</v>
      </c>
      <c r="V102" s="31">
        <f t="shared" si="71"/>
        <v>2.1321961620469104E-4</v>
      </c>
      <c r="W102" s="31">
        <f t="shared" si="72"/>
        <v>4.0000000000000001E-3</v>
      </c>
      <c r="X102" s="31">
        <f t="shared" si="73"/>
        <v>8.9999999999999993E-3</v>
      </c>
      <c r="Y102" s="31">
        <f t="shared" si="74"/>
        <v>1.3999999999999999E-2</v>
      </c>
      <c r="Z102" s="31">
        <f t="shared" si="75"/>
        <v>1E-3</v>
      </c>
      <c r="AA102" s="31">
        <f t="shared" si="76"/>
        <v>0</v>
      </c>
      <c r="AB102" s="31">
        <f t="shared" si="112"/>
        <v>1.2412806746626716E-2</v>
      </c>
      <c r="AC102" s="31">
        <f t="shared" si="77"/>
        <v>2.6241332618243775E-2</v>
      </c>
      <c r="AD102" s="103">
        <f t="shared" si="113"/>
        <v>2.984187575291436E-2</v>
      </c>
      <c r="AE102" s="121">
        <f t="shared" si="123"/>
        <v>20.269533678756478</v>
      </c>
      <c r="AF102" s="31">
        <f t="shared" si="78"/>
        <v>1.4950038211677978E-3</v>
      </c>
      <c r="AG102" s="31">
        <f t="shared" si="79"/>
        <v>7.4750191058389889E-3</v>
      </c>
      <c r="AH102" s="31">
        <f t="shared" si="80"/>
        <v>8.2643811234155862E-3</v>
      </c>
      <c r="AI102" s="31">
        <f t="shared" si="81"/>
        <v>3.7741371465381053E-3</v>
      </c>
      <c r="AJ102" s="31">
        <f t="shared" si="82"/>
        <v>1.4800537829561195E-4</v>
      </c>
      <c r="AK102" s="31">
        <f t="shared" si="83"/>
        <v>9.8670252197074641E-5</v>
      </c>
      <c r="AL102" s="31">
        <f t="shared" si="84"/>
        <v>4.0000000000000001E-3</v>
      </c>
      <c r="AM102" s="31">
        <f t="shared" si="85"/>
        <v>8.9999999999999993E-3</v>
      </c>
      <c r="AN102" s="31">
        <f t="shared" si="86"/>
        <v>1.3999999999999999E-2</v>
      </c>
      <c r="AO102" s="31">
        <f t="shared" si="87"/>
        <v>1E-3</v>
      </c>
      <c r="AP102" s="31">
        <f t="shared" si="88"/>
        <v>0</v>
      </c>
      <c r="AQ102" s="31">
        <f t="shared" si="114"/>
        <v>6.8084660792770493E-3</v>
      </c>
      <c r="AR102" s="31">
        <f t="shared" si="89"/>
        <v>1.4556958097567869E-2</v>
      </c>
      <c r="AS102" s="122">
        <f t="shared" si="115"/>
        <v>1.8588197719198278E-2</v>
      </c>
      <c r="AT102" s="121">
        <f t="shared" si="124"/>
        <v>19.891813471502598</v>
      </c>
      <c r="AU102" s="31">
        <f t="shared" si="90"/>
        <v>3.0163162391381344E-3</v>
      </c>
      <c r="AV102" s="31">
        <f t="shared" si="91"/>
        <v>4.2228427347933885E-3</v>
      </c>
      <c r="AW102" s="31">
        <f t="shared" si="92"/>
        <v>5.4796411677676109E-3</v>
      </c>
      <c r="AX102" s="31">
        <f t="shared" si="93"/>
        <v>3.4184917376898862E-3</v>
      </c>
      <c r="AY102" s="31">
        <f t="shared" si="94"/>
        <v>1.5081581195690671E-4</v>
      </c>
      <c r="AZ102" s="31">
        <f t="shared" si="95"/>
        <v>9.1403522398125284E-3</v>
      </c>
      <c r="BA102" s="31">
        <f t="shared" si="96"/>
        <v>7.0000000000000001E-3</v>
      </c>
      <c r="BB102" s="31">
        <f t="shared" si="97"/>
        <v>1.15E-2</v>
      </c>
      <c r="BC102" s="31">
        <f t="shared" si="98"/>
        <v>1.47E-2</v>
      </c>
      <c r="BD102" s="31">
        <f t="shared" si="116"/>
        <v>5.0000000000000001E-4</v>
      </c>
      <c r="BE102" s="31">
        <f t="shared" si="99"/>
        <v>2.9911802704786507E-3</v>
      </c>
      <c r="BF102" s="31">
        <f t="shared" si="117"/>
        <v>1.3605647326230258E-2</v>
      </c>
      <c r="BG102" s="31">
        <f t="shared" si="100"/>
        <v>1.6902982119544697E-2</v>
      </c>
      <c r="BH102" s="103">
        <f t="shared" si="118"/>
        <v>1.9766554362577772E-2</v>
      </c>
      <c r="BI102" s="121">
        <f t="shared" si="125"/>
        <v>5.4125388601036351</v>
      </c>
      <c r="BJ102" s="31">
        <f t="shared" si="101"/>
        <v>1.1085370756830217E-2</v>
      </c>
      <c r="BK102" s="31">
        <f t="shared" si="102"/>
        <v>1.8475617928050362E-2</v>
      </c>
      <c r="BL102" s="31">
        <f t="shared" si="103"/>
        <v>2.3094522410062955E-2</v>
      </c>
      <c r="BM102" s="31">
        <f t="shared" si="104"/>
        <v>0</v>
      </c>
      <c r="BN102" s="31">
        <f t="shared" si="105"/>
        <v>5.5426853784151082E-4</v>
      </c>
      <c r="BO102" s="31">
        <f t="shared" si="106"/>
        <v>3.3592032596455206E-2</v>
      </c>
      <c r="BP102" s="31">
        <f t="shared" si="107"/>
        <v>1.2E-2</v>
      </c>
      <c r="BQ102" s="31">
        <f t="shared" si="108"/>
        <v>2.2499999999999999E-2</v>
      </c>
      <c r="BR102" s="31">
        <f t="shared" si="109"/>
        <v>2.8499999999999998E-2</v>
      </c>
      <c r="BS102" s="31">
        <f t="shared" si="119"/>
        <v>5.0000000000000001E-3</v>
      </c>
      <c r="BT102" s="31">
        <f t="shared" si="110"/>
        <v>0</v>
      </c>
      <c r="BU102" s="31">
        <f t="shared" si="120"/>
        <v>3.7853742970429954E-2</v>
      </c>
      <c r="BV102" s="31">
        <f t="shared" si="121"/>
        <v>4.4964555294876911E-2</v>
      </c>
      <c r="BW102" s="103">
        <f t="shared" si="122"/>
        <v>5.0248780753954593E-2</v>
      </c>
    </row>
    <row r="103" spans="16:75" x14ac:dyDescent="0.25">
      <c r="P103" s="36">
        <f t="shared" si="111"/>
        <v>9.47379999999999</v>
      </c>
      <c r="Q103" s="31">
        <f t="shared" si="66"/>
        <v>3.198614104480814E-3</v>
      </c>
      <c r="R103" s="31">
        <f t="shared" si="67"/>
        <v>1.599307052240407E-2</v>
      </c>
      <c r="S103" s="31">
        <f t="shared" si="68"/>
        <v>1.768193876956994E-2</v>
      </c>
      <c r="T103" s="31">
        <f t="shared" si="69"/>
        <v>8.0749013067618145E-3</v>
      </c>
      <c r="U103" s="31">
        <f t="shared" si="70"/>
        <v>3.1666279634360054E-4</v>
      </c>
      <c r="V103" s="31">
        <f t="shared" si="71"/>
        <v>2.111085308957337E-4</v>
      </c>
      <c r="W103" s="31">
        <f t="shared" si="72"/>
        <v>4.0000000000000001E-3</v>
      </c>
      <c r="X103" s="31">
        <f t="shared" si="73"/>
        <v>8.9999999999999993E-3</v>
      </c>
      <c r="Y103" s="31">
        <f t="shared" si="74"/>
        <v>1.3999999999999999E-2</v>
      </c>
      <c r="Z103" s="31">
        <f t="shared" si="75"/>
        <v>1E-3</v>
      </c>
      <c r="AA103" s="31">
        <f t="shared" si="76"/>
        <v>0</v>
      </c>
      <c r="AB103" s="31">
        <f t="shared" si="112"/>
        <v>1.2303527855677154E-2</v>
      </c>
      <c r="AC103" s="31">
        <f t="shared" si="77"/>
        <v>2.6012592578045984E-2</v>
      </c>
      <c r="AD103" s="103">
        <f t="shared" si="113"/>
        <v>2.9612026591627042E-2</v>
      </c>
      <c r="AE103" s="121">
        <f t="shared" si="123"/>
        <v>20.507305699481865</v>
      </c>
      <c r="AF103" s="31">
        <f t="shared" si="78"/>
        <v>1.4776699946398096E-3</v>
      </c>
      <c r="AG103" s="31">
        <f t="shared" si="79"/>
        <v>7.3883499731990472E-3</v>
      </c>
      <c r="AH103" s="31">
        <f t="shared" si="80"/>
        <v>8.1685597303688667E-3</v>
      </c>
      <c r="AI103" s="31">
        <f t="shared" si="81"/>
        <v>3.7303779014681991E-3</v>
      </c>
      <c r="AJ103" s="31">
        <f t="shared" si="82"/>
        <v>1.4628932946934113E-4</v>
      </c>
      <c r="AK103" s="31">
        <f t="shared" si="83"/>
        <v>9.7526219646227423E-5</v>
      </c>
      <c r="AL103" s="31">
        <f t="shared" si="84"/>
        <v>4.0000000000000001E-3</v>
      </c>
      <c r="AM103" s="31">
        <f t="shared" si="85"/>
        <v>8.9999999999999993E-3</v>
      </c>
      <c r="AN103" s="31">
        <f t="shared" si="86"/>
        <v>1.3999999999999999E-2</v>
      </c>
      <c r="AO103" s="31">
        <f t="shared" si="87"/>
        <v>1E-3</v>
      </c>
      <c r="AP103" s="31">
        <f t="shared" si="88"/>
        <v>0</v>
      </c>
      <c r="AQ103" s="31">
        <f t="shared" si="114"/>
        <v>6.7585825798551751E-3</v>
      </c>
      <c r="AR103" s="31">
        <f t="shared" si="89"/>
        <v>1.4453723533159605E-2</v>
      </c>
      <c r="AS103" s="122">
        <f t="shared" si="115"/>
        <v>1.8495864508394876E-2</v>
      </c>
      <c r="AT103" s="121">
        <f t="shared" si="124"/>
        <v>20.124922279792752</v>
      </c>
      <c r="AU103" s="31">
        <f t="shared" si="90"/>
        <v>2.9813779733323712E-3</v>
      </c>
      <c r="AV103" s="31">
        <f t="shared" si="91"/>
        <v>4.1739291626653203E-3</v>
      </c>
      <c r="AW103" s="31">
        <f t="shared" si="92"/>
        <v>5.4161699848871417E-3</v>
      </c>
      <c r="AX103" s="31">
        <f t="shared" si="93"/>
        <v>3.3788950364433542E-3</v>
      </c>
      <c r="AY103" s="31">
        <f t="shared" si="94"/>
        <v>1.4906889866661855E-4</v>
      </c>
      <c r="AZ103" s="31">
        <f t="shared" si="95"/>
        <v>9.0344787070677918E-3</v>
      </c>
      <c r="BA103" s="31">
        <f t="shared" si="96"/>
        <v>7.0000000000000001E-3</v>
      </c>
      <c r="BB103" s="31">
        <f t="shared" si="97"/>
        <v>1.15E-2</v>
      </c>
      <c r="BC103" s="31">
        <f t="shared" si="98"/>
        <v>1.47E-2</v>
      </c>
      <c r="BD103" s="31">
        <f t="shared" si="116"/>
        <v>5.0000000000000001E-4</v>
      </c>
      <c r="BE103" s="31">
        <f t="shared" si="99"/>
        <v>2.9565331568879353E-3</v>
      </c>
      <c r="BF103" s="31">
        <f t="shared" si="117"/>
        <v>1.3490160336231844E-2</v>
      </c>
      <c r="BG103" s="31">
        <f t="shared" si="100"/>
        <v>1.6798275241994273E-2</v>
      </c>
      <c r="BH103" s="103">
        <f t="shared" si="118"/>
        <v>1.9664699982330825E-2</v>
      </c>
      <c r="BI103" s="121">
        <f t="shared" si="125"/>
        <v>5.4668911917098528</v>
      </c>
      <c r="BJ103" s="31">
        <f t="shared" si="101"/>
        <v>1.0975158988162356E-2</v>
      </c>
      <c r="BK103" s="31">
        <f t="shared" si="102"/>
        <v>1.8291931646937262E-2</v>
      </c>
      <c r="BL103" s="31">
        <f t="shared" si="103"/>
        <v>2.2864914558671574E-2</v>
      </c>
      <c r="BM103" s="31">
        <f t="shared" si="104"/>
        <v>0</v>
      </c>
      <c r="BN103" s="31">
        <f t="shared" si="105"/>
        <v>5.4875794940811764E-4</v>
      </c>
      <c r="BO103" s="31">
        <f t="shared" si="106"/>
        <v>3.3258057539885928E-2</v>
      </c>
      <c r="BP103" s="31">
        <f t="shared" si="107"/>
        <v>1.2E-2</v>
      </c>
      <c r="BQ103" s="31">
        <f t="shared" si="108"/>
        <v>2.2499999999999999E-2</v>
      </c>
      <c r="BR103" s="31">
        <f t="shared" si="109"/>
        <v>2.8499999999999998E-2</v>
      </c>
      <c r="BS103" s="31">
        <f t="shared" si="119"/>
        <v>5.0000000000000001E-3</v>
      </c>
      <c r="BT103" s="31">
        <f t="shared" si="110"/>
        <v>0</v>
      </c>
      <c r="BU103" s="31">
        <f t="shared" si="120"/>
        <v>3.7521980929988048E-2</v>
      </c>
      <c r="BV103" s="31">
        <f t="shared" si="121"/>
        <v>4.463541167943004E-2</v>
      </c>
      <c r="BW103" s="103">
        <f t="shared" si="122"/>
        <v>4.991541296675777E-2</v>
      </c>
    </row>
    <row r="104" spans="16:75" x14ac:dyDescent="0.25">
      <c r="P104" s="36">
        <f t="shared" si="111"/>
        <v>9.5675999999999899</v>
      </c>
      <c r="Q104" s="31">
        <f t="shared" si="66"/>
        <v>3.1672551426721787E-3</v>
      </c>
      <c r="R104" s="31">
        <f t="shared" si="67"/>
        <v>1.5836275713360895E-2</v>
      </c>
      <c r="S104" s="31">
        <f t="shared" si="68"/>
        <v>1.7508586428691804E-2</v>
      </c>
      <c r="T104" s="31">
        <f t="shared" si="69"/>
        <v>7.9957356076759151E-3</v>
      </c>
      <c r="U104" s="31">
        <f t="shared" si="70"/>
        <v>3.1355825912454563E-4</v>
      </c>
      <c r="V104" s="31">
        <f t="shared" si="71"/>
        <v>2.0903883941636377E-4</v>
      </c>
      <c r="W104" s="31">
        <f t="shared" si="72"/>
        <v>4.0000000000000001E-3</v>
      </c>
      <c r="X104" s="31">
        <f t="shared" si="73"/>
        <v>8.9999999999999993E-3</v>
      </c>
      <c r="Y104" s="31">
        <f t="shared" si="74"/>
        <v>1.3999999999999999E-2</v>
      </c>
      <c r="Z104" s="31">
        <f t="shared" si="75"/>
        <v>1E-3</v>
      </c>
      <c r="AA104" s="31">
        <f t="shared" si="76"/>
        <v>0</v>
      </c>
      <c r="AB104" s="31">
        <f t="shared" si="112"/>
        <v>1.2196510747062538E-2</v>
      </c>
      <c r="AC104" s="31">
        <f t="shared" si="77"/>
        <v>2.5788606546046609E-2</v>
      </c>
      <c r="AD104" s="103">
        <f t="shared" si="113"/>
        <v>2.9387184965368022E-2</v>
      </c>
      <c r="AE104" s="121">
        <f t="shared" si="123"/>
        <v>20.745077720207252</v>
      </c>
      <c r="AF104" s="31">
        <f t="shared" si="78"/>
        <v>1.4607335152816946E-3</v>
      </c>
      <c r="AG104" s="31">
        <f t="shared" si="79"/>
        <v>7.3036675764084728E-3</v>
      </c>
      <c r="AH104" s="31">
        <f t="shared" si="80"/>
        <v>8.0749348724772074E-3</v>
      </c>
      <c r="AI104" s="31">
        <f t="shared" si="81"/>
        <v>3.687621759328638E-3</v>
      </c>
      <c r="AJ104" s="31">
        <f t="shared" si="82"/>
        <v>1.4461261801288776E-4</v>
      </c>
      <c r="AK104" s="31">
        <f t="shared" si="83"/>
        <v>9.6408412008591838E-5</v>
      </c>
      <c r="AL104" s="31">
        <f t="shared" si="84"/>
        <v>4.0000000000000001E-3</v>
      </c>
      <c r="AM104" s="31">
        <f t="shared" si="85"/>
        <v>8.9999999999999993E-3</v>
      </c>
      <c r="AN104" s="31">
        <f t="shared" si="86"/>
        <v>1.3999999999999999E-2</v>
      </c>
      <c r="AO104" s="31">
        <f t="shared" si="87"/>
        <v>1E-3</v>
      </c>
      <c r="AP104" s="31">
        <f t="shared" si="88"/>
        <v>0</v>
      </c>
      <c r="AQ104" s="31">
        <f t="shared" si="114"/>
        <v>6.7100524360280758E-3</v>
      </c>
      <c r="AR104" s="31">
        <f t="shared" si="89"/>
        <v>1.4353313446916675E-2</v>
      </c>
      <c r="AS104" s="122">
        <f t="shared" si="115"/>
        <v>1.8406248236013088E-2</v>
      </c>
      <c r="AT104" s="121">
        <f t="shared" si="124"/>
        <v>20.358031088082907</v>
      </c>
      <c r="AU104" s="31">
        <f t="shared" si="90"/>
        <v>2.9472398259143308E-3</v>
      </c>
      <c r="AV104" s="31">
        <f t="shared" si="91"/>
        <v>4.1261357562800633E-3</v>
      </c>
      <c r="AW104" s="31">
        <f t="shared" si="92"/>
        <v>5.3541523504110344E-3</v>
      </c>
      <c r="AX104" s="31">
        <f t="shared" si="93"/>
        <v>3.3402051360362419E-3</v>
      </c>
      <c r="AY104" s="31">
        <f t="shared" si="94"/>
        <v>1.4736199129571653E-4</v>
      </c>
      <c r="AZ104" s="31">
        <f t="shared" si="95"/>
        <v>8.9310297754979732E-3</v>
      </c>
      <c r="BA104" s="31">
        <f t="shared" si="96"/>
        <v>7.0000000000000001E-3</v>
      </c>
      <c r="BB104" s="31">
        <f t="shared" si="97"/>
        <v>1.15E-2</v>
      </c>
      <c r="BC104" s="31">
        <f t="shared" si="98"/>
        <v>1.47E-2</v>
      </c>
      <c r="BD104" s="31">
        <f t="shared" si="116"/>
        <v>5.0000000000000001E-4</v>
      </c>
      <c r="BE104" s="31">
        <f t="shared" si="99"/>
        <v>2.9226794940317119E-3</v>
      </c>
      <c r="BF104" s="31">
        <f t="shared" si="117"/>
        <v>1.3377671277214568E-2</v>
      </c>
      <c r="BG104" s="31">
        <f t="shared" si="100"/>
        <v>1.6696521190822562E-2</v>
      </c>
      <c r="BH104" s="103">
        <f t="shared" si="118"/>
        <v>1.9565821004976117E-2</v>
      </c>
      <c r="BI104" s="121">
        <f t="shared" si="125"/>
        <v>5.5212435233160706</v>
      </c>
      <c r="BJ104" s="31">
        <f t="shared" si="101"/>
        <v>1.0867117117117102E-2</v>
      </c>
      <c r="BK104" s="31">
        <f t="shared" si="102"/>
        <v>1.8111861861861835E-2</v>
      </c>
      <c r="BL104" s="31">
        <f t="shared" si="103"/>
        <v>2.2639827327327295E-2</v>
      </c>
      <c r="BM104" s="31">
        <f t="shared" si="104"/>
        <v>0</v>
      </c>
      <c r="BN104" s="31">
        <f t="shared" si="105"/>
        <v>5.4335585585585497E-4</v>
      </c>
      <c r="BO104" s="31">
        <f t="shared" si="106"/>
        <v>3.2930657930657879E-2</v>
      </c>
      <c r="BP104" s="31">
        <f t="shared" si="107"/>
        <v>1.2E-2</v>
      </c>
      <c r="BQ104" s="31">
        <f t="shared" si="108"/>
        <v>2.2499999999999999E-2</v>
      </c>
      <c r="BR104" s="31">
        <f t="shared" si="109"/>
        <v>2.8499999999999998E-2</v>
      </c>
      <c r="BS104" s="31">
        <f t="shared" si="119"/>
        <v>5.0000000000000001E-3</v>
      </c>
      <c r="BT104" s="31">
        <f t="shared" si="110"/>
        <v>0</v>
      </c>
      <c r="BU104" s="31">
        <f t="shared" si="120"/>
        <v>3.7197138669700751E-2</v>
      </c>
      <c r="BV104" s="31">
        <f t="shared" si="121"/>
        <v>4.4313602650218463E-2</v>
      </c>
      <c r="BW104" s="103">
        <f t="shared" si="122"/>
        <v>4.9589698670702023E-2</v>
      </c>
    </row>
    <row r="105" spans="16:75" x14ac:dyDescent="0.25">
      <c r="P105" s="36">
        <f t="shared" si="111"/>
        <v>9.6613999999999898</v>
      </c>
      <c r="Q105" s="31">
        <f t="shared" si="66"/>
        <v>3.1365050927433221E-3</v>
      </c>
      <c r="R105" s="31">
        <f t="shared" si="67"/>
        <v>1.5682525463716609E-2</v>
      </c>
      <c r="S105" s="31">
        <f t="shared" si="68"/>
        <v>1.7338600152685082E-2</v>
      </c>
      <c r="T105" s="31">
        <f t="shared" si="69"/>
        <v>7.9181071066305175E-3</v>
      </c>
      <c r="U105" s="31">
        <f t="shared" si="70"/>
        <v>3.105140041815889E-4</v>
      </c>
      <c r="V105" s="31">
        <f t="shared" si="71"/>
        <v>2.0700933612105926E-4</v>
      </c>
      <c r="W105" s="31">
        <f t="shared" si="72"/>
        <v>4.0000000000000001E-3</v>
      </c>
      <c r="X105" s="31">
        <f t="shared" si="73"/>
        <v>8.9999999999999993E-3</v>
      </c>
      <c r="Y105" s="31">
        <f t="shared" si="74"/>
        <v>1.3999999999999999E-2</v>
      </c>
      <c r="Z105" s="31">
        <f t="shared" si="75"/>
        <v>1E-3</v>
      </c>
      <c r="AA105" s="31">
        <f t="shared" si="76"/>
        <v>0</v>
      </c>
      <c r="AB105" s="31">
        <f t="shared" si="112"/>
        <v>1.2091689149493693E-2</v>
      </c>
      <c r="AC105" s="31">
        <f t="shared" si="77"/>
        <v>2.55692350955956E-2</v>
      </c>
      <c r="AD105" s="103">
        <f t="shared" si="113"/>
        <v>2.9167201717029082E-2</v>
      </c>
      <c r="AE105" s="121">
        <f t="shared" si="123"/>
        <v>20.98284974093264</v>
      </c>
      <c r="AF105" s="31">
        <f t="shared" si="78"/>
        <v>1.4441808751990519E-3</v>
      </c>
      <c r="AG105" s="31">
        <f t="shared" si="79"/>
        <v>7.2209043759952603E-3</v>
      </c>
      <c r="AH105" s="31">
        <f t="shared" si="80"/>
        <v>7.983431878100359E-3</v>
      </c>
      <c r="AI105" s="31">
        <f t="shared" si="81"/>
        <v>3.6458346194400068E-3</v>
      </c>
      <c r="AJ105" s="31">
        <f t="shared" si="82"/>
        <v>1.4297390664470613E-4</v>
      </c>
      <c r="AK105" s="31">
        <f t="shared" si="83"/>
        <v>9.5315937763137439E-5</v>
      </c>
      <c r="AL105" s="31">
        <f t="shared" si="84"/>
        <v>4.0000000000000001E-3</v>
      </c>
      <c r="AM105" s="31">
        <f t="shared" si="85"/>
        <v>8.9999999999999993E-3</v>
      </c>
      <c r="AN105" s="31">
        <f t="shared" si="86"/>
        <v>1.3999999999999999E-2</v>
      </c>
      <c r="AO105" s="31">
        <f t="shared" si="87"/>
        <v>1E-3</v>
      </c>
      <c r="AP105" s="31">
        <f t="shared" si="88"/>
        <v>0</v>
      </c>
      <c r="AQ105" s="31">
        <f t="shared" si="114"/>
        <v>6.6628269677322313E-3</v>
      </c>
      <c r="AR105" s="31">
        <f t="shared" si="89"/>
        <v>1.4255625672492171E-2</v>
      </c>
      <c r="AS105" s="122">
        <f t="shared" si="115"/>
        <v>1.831924477869978E-2</v>
      </c>
      <c r="AT105" s="121">
        <f t="shared" si="124"/>
        <v>20.591139896373061</v>
      </c>
      <c r="AU105" s="31">
        <f t="shared" si="90"/>
        <v>2.9138746228696377E-3</v>
      </c>
      <c r="AV105" s="31">
        <f t="shared" si="91"/>
        <v>4.0794244720174927E-3</v>
      </c>
      <c r="AW105" s="31">
        <f t="shared" si="92"/>
        <v>5.2935388982131753E-3</v>
      </c>
      <c r="AX105" s="31">
        <f t="shared" si="93"/>
        <v>3.302391239252256E-3</v>
      </c>
      <c r="AY105" s="31">
        <f t="shared" si="94"/>
        <v>1.4569373114348185E-4</v>
      </c>
      <c r="AZ105" s="31">
        <f t="shared" si="95"/>
        <v>8.8299230996049614E-3</v>
      </c>
      <c r="BA105" s="31">
        <f t="shared" si="96"/>
        <v>7.0000000000000001E-3</v>
      </c>
      <c r="BB105" s="31">
        <f t="shared" si="97"/>
        <v>1.15E-2</v>
      </c>
      <c r="BC105" s="31">
        <f t="shared" si="98"/>
        <v>1.47E-2</v>
      </c>
      <c r="BD105" s="31">
        <f t="shared" si="116"/>
        <v>5.0000000000000001E-4</v>
      </c>
      <c r="BE105" s="31">
        <f t="shared" si="99"/>
        <v>2.8895923343457246E-3</v>
      </c>
      <c r="BF105" s="31">
        <f t="shared" si="117"/>
        <v>1.3268075055183711E-2</v>
      </c>
      <c r="BG105" s="31">
        <f t="shared" si="100"/>
        <v>1.6597610798222352E-2</v>
      </c>
      <c r="BH105" s="103">
        <f t="shared" si="118"/>
        <v>1.9469804150629762E-2</v>
      </c>
      <c r="BI105" s="121">
        <f t="shared" si="125"/>
        <v>5.5755958549222884</v>
      </c>
      <c r="BJ105" s="31">
        <f t="shared" si="101"/>
        <v>1.076118168554673E-2</v>
      </c>
      <c r="BK105" s="31">
        <f t="shared" si="102"/>
        <v>1.7935302809244554E-2</v>
      </c>
      <c r="BL105" s="31">
        <f t="shared" si="103"/>
        <v>2.241912851155569E-2</v>
      </c>
      <c r="BM105" s="31">
        <f t="shared" si="104"/>
        <v>0</v>
      </c>
      <c r="BN105" s="31">
        <f t="shared" si="105"/>
        <v>5.3805908427733654E-4</v>
      </c>
      <c r="BO105" s="31">
        <f t="shared" si="106"/>
        <v>3.2609641471353736E-2</v>
      </c>
      <c r="BP105" s="31">
        <f t="shared" si="107"/>
        <v>1.2E-2</v>
      </c>
      <c r="BQ105" s="31">
        <f t="shared" si="108"/>
        <v>2.2499999999999999E-2</v>
      </c>
      <c r="BR105" s="31">
        <f t="shared" si="109"/>
        <v>2.8499999999999998E-2</v>
      </c>
      <c r="BS105" s="31">
        <f t="shared" si="119"/>
        <v>5.0000000000000001E-3</v>
      </c>
      <c r="BT105" s="31">
        <f t="shared" si="110"/>
        <v>0</v>
      </c>
      <c r="BU105" s="31">
        <f t="shared" si="120"/>
        <v>3.6879012444270901E-2</v>
      </c>
      <c r="BV105" s="31">
        <f t="shared" si="121"/>
        <v>4.3998906992552211E-2</v>
      </c>
      <c r="BW105" s="103">
        <f t="shared" si="122"/>
        <v>4.9271403259908302E-2</v>
      </c>
    </row>
    <row r="106" spans="16:75" x14ac:dyDescent="0.25">
      <c r="P106" s="36">
        <f t="shared" si="111"/>
        <v>9.7551999999999897</v>
      </c>
      <c r="Q106" s="31">
        <f t="shared" si="66"/>
        <v>3.1063463899284826E-3</v>
      </c>
      <c r="R106" s="31">
        <f t="shared" si="67"/>
        <v>1.5531731949642413E-2</v>
      </c>
      <c r="S106" s="31">
        <f t="shared" si="68"/>
        <v>1.7171882843524652E-2</v>
      </c>
      <c r="T106" s="31">
        <f t="shared" si="69"/>
        <v>7.8419714613744539E-3</v>
      </c>
      <c r="U106" s="31">
        <f t="shared" si="70"/>
        <v>3.0752829260291976E-4</v>
      </c>
      <c r="V106" s="31">
        <f t="shared" si="71"/>
        <v>2.0501886173527985E-4</v>
      </c>
      <c r="W106" s="31">
        <f t="shared" si="72"/>
        <v>4.0000000000000001E-3</v>
      </c>
      <c r="X106" s="31">
        <f t="shared" si="73"/>
        <v>8.9999999999999993E-3</v>
      </c>
      <c r="Y106" s="31">
        <f t="shared" si="74"/>
        <v>1.3999999999999999E-2</v>
      </c>
      <c r="Z106" s="31">
        <f t="shared" si="75"/>
        <v>1E-3</v>
      </c>
      <c r="AA106" s="31">
        <f t="shared" si="76"/>
        <v>0</v>
      </c>
      <c r="AB106" s="31">
        <f t="shared" si="112"/>
        <v>1.1988999338933486E-2</v>
      </c>
      <c r="AC106" s="31">
        <f t="shared" si="77"/>
        <v>2.5354344159023209E-2</v>
      </c>
      <c r="AD106" s="103">
        <f t="shared" si="113"/>
        <v>2.895193343082195E-2</v>
      </c>
      <c r="AE106" s="121">
        <f t="shared" si="123"/>
        <v>21.220621761658027</v>
      </c>
      <c r="AF106" s="31">
        <f t="shared" si="78"/>
        <v>1.4279991719084598E-3</v>
      </c>
      <c r="AG106" s="31">
        <f t="shared" si="79"/>
        <v>7.139995859542299E-3</v>
      </c>
      <c r="AH106" s="31">
        <f t="shared" si="80"/>
        <v>7.8939794223099654E-3</v>
      </c>
      <c r="AI106" s="31">
        <f t="shared" si="81"/>
        <v>3.6049839094829065E-3</v>
      </c>
      <c r="AJ106" s="31">
        <f t="shared" si="82"/>
        <v>1.4137191801893751E-4</v>
      </c>
      <c r="AK106" s="31">
        <f t="shared" si="83"/>
        <v>9.4247945345958341E-5</v>
      </c>
      <c r="AL106" s="31">
        <f t="shared" si="84"/>
        <v>4.0000000000000001E-3</v>
      </c>
      <c r="AM106" s="31">
        <f t="shared" si="85"/>
        <v>8.9999999999999993E-3</v>
      </c>
      <c r="AN106" s="31">
        <f t="shared" si="86"/>
        <v>1.3999999999999999E-2</v>
      </c>
      <c r="AO106" s="31">
        <f t="shared" si="87"/>
        <v>1E-3</v>
      </c>
      <c r="AP106" s="31">
        <f t="shared" si="88"/>
        <v>0</v>
      </c>
      <c r="AQ106" s="31">
        <f t="shared" si="114"/>
        <v>6.6168597034487846E-3</v>
      </c>
      <c r="AR106" s="31">
        <f t="shared" si="89"/>
        <v>1.4160562691122511E-2</v>
      </c>
      <c r="AS106" s="122">
        <f t="shared" si="115"/>
        <v>1.8234754931262809E-2</v>
      </c>
      <c r="AT106" s="121">
        <f t="shared" si="124"/>
        <v>20.824248704663216</v>
      </c>
      <c r="AU106" s="31">
        <f t="shared" si="90"/>
        <v>2.8812564069389014E-3</v>
      </c>
      <c r="AV106" s="31">
        <f t="shared" si="91"/>
        <v>4.0337589697144616E-3</v>
      </c>
      <c r="AW106" s="31">
        <f t="shared" si="92"/>
        <v>5.2342824726056706E-3</v>
      </c>
      <c r="AX106" s="31">
        <f t="shared" si="93"/>
        <v>3.265423927864088E-3</v>
      </c>
      <c r="AY106" s="31">
        <f t="shared" si="94"/>
        <v>1.4406282034694503E-4</v>
      </c>
      <c r="AZ106" s="31">
        <f t="shared" si="95"/>
        <v>8.7310800210269723E-3</v>
      </c>
      <c r="BA106" s="31">
        <f t="shared" si="96"/>
        <v>7.0000000000000001E-3</v>
      </c>
      <c r="BB106" s="31">
        <f t="shared" si="97"/>
        <v>1.15E-2</v>
      </c>
      <c r="BC106" s="31">
        <f t="shared" si="98"/>
        <v>1.47E-2</v>
      </c>
      <c r="BD106" s="31">
        <f t="shared" si="116"/>
        <v>5.0000000000000001E-4</v>
      </c>
      <c r="BE106" s="31">
        <f t="shared" si="99"/>
        <v>2.8572459368810775E-3</v>
      </c>
      <c r="BF106" s="31">
        <f t="shared" si="117"/>
        <v>1.3161271295793029E-2</v>
      </c>
      <c r="BG106" s="31">
        <f t="shared" si="100"/>
        <v>1.6501439921861847E-2</v>
      </c>
      <c r="BH106" s="103">
        <f t="shared" si="118"/>
        <v>1.9376541461781509E-2</v>
      </c>
      <c r="BI106" s="121">
        <f t="shared" si="125"/>
        <v>5.6299481865285061</v>
      </c>
      <c r="BJ106" s="31">
        <f t="shared" si="101"/>
        <v>1.0657291685839957E-2</v>
      </c>
      <c r="BK106" s="31">
        <f t="shared" si="102"/>
        <v>1.7762152809733263E-2</v>
      </c>
      <c r="BL106" s="31">
        <f t="shared" si="103"/>
        <v>2.220269101216658E-2</v>
      </c>
      <c r="BM106" s="31">
        <f t="shared" si="104"/>
        <v>0</v>
      </c>
      <c r="BN106" s="31">
        <f t="shared" si="105"/>
        <v>5.328645842919979E-4</v>
      </c>
      <c r="BO106" s="31">
        <f t="shared" si="106"/>
        <v>3.2294823290424116E-2</v>
      </c>
      <c r="BP106" s="31">
        <f t="shared" si="107"/>
        <v>1.2E-2</v>
      </c>
      <c r="BQ106" s="31">
        <f t="shared" si="108"/>
        <v>2.2499999999999999E-2</v>
      </c>
      <c r="BR106" s="31">
        <f t="shared" si="109"/>
        <v>2.8499999999999998E-2</v>
      </c>
      <c r="BS106" s="31">
        <f t="shared" si="119"/>
        <v>5.0000000000000001E-3</v>
      </c>
      <c r="BT106" s="31">
        <f t="shared" si="110"/>
        <v>0</v>
      </c>
      <c r="BU106" s="31">
        <f t="shared" si="120"/>
        <v>3.6567406371107232E-2</v>
      </c>
      <c r="BV106" s="31">
        <f t="shared" si="121"/>
        <v>4.3691112057344189E-2</v>
      </c>
      <c r="BW106" s="103">
        <f t="shared" si="122"/>
        <v>4.8960301261730191E-2</v>
      </c>
    </row>
    <row r="107" spans="16:75" x14ac:dyDescent="0.25">
      <c r="P107" s="36">
        <f t="shared" si="111"/>
        <v>9.8489999999999895</v>
      </c>
      <c r="Q107" s="31">
        <f t="shared" si="66"/>
        <v>3.0767621385958304E-3</v>
      </c>
      <c r="R107" s="31">
        <f t="shared" si="67"/>
        <v>1.5383810692979153E-2</v>
      </c>
      <c r="S107" s="31">
        <f t="shared" si="68"/>
        <v>1.7008341102157751E-2</v>
      </c>
      <c r="T107" s="31">
        <f t="shared" si="69"/>
        <v>7.7672860188851738E-3</v>
      </c>
      <c r="U107" s="31">
        <f t="shared" si="70"/>
        <v>3.0459945172098718E-4</v>
      </c>
      <c r="V107" s="31">
        <f t="shared" si="71"/>
        <v>2.0306630114732481E-4</v>
      </c>
      <c r="W107" s="31">
        <f t="shared" si="72"/>
        <v>4.0000000000000001E-3</v>
      </c>
      <c r="X107" s="31">
        <f t="shared" si="73"/>
        <v>8.9999999999999993E-3</v>
      </c>
      <c r="Y107" s="31">
        <f t="shared" si="74"/>
        <v>1.3999999999999999E-2</v>
      </c>
      <c r="Z107" s="31">
        <f t="shared" si="75"/>
        <v>1E-3</v>
      </c>
      <c r="AA107" s="31">
        <f t="shared" si="76"/>
        <v>0</v>
      </c>
      <c r="AB107" s="31">
        <f t="shared" si="112"/>
        <v>1.1888380017345802E-2</v>
      </c>
      <c r="AC107" s="31">
        <f t="shared" si="77"/>
        <v>2.5143804772569573E-2</v>
      </c>
      <c r="AD107" s="103">
        <f t="shared" si="113"/>
        <v>2.8741242159374996E-2</v>
      </c>
      <c r="AE107" s="121">
        <f t="shared" si="123"/>
        <v>21.458393782383414</v>
      </c>
      <c r="AF107" s="31">
        <f t="shared" si="78"/>
        <v>1.4121760747958696E-3</v>
      </c>
      <c r="AG107" s="31">
        <f t="shared" si="79"/>
        <v>7.0608803739793486E-3</v>
      </c>
      <c r="AH107" s="31">
        <f t="shared" si="80"/>
        <v>7.8065093414715677E-3</v>
      </c>
      <c r="AI107" s="31">
        <f t="shared" si="81"/>
        <v>3.5650385008221728E-3</v>
      </c>
      <c r="AJ107" s="31">
        <f t="shared" si="82"/>
        <v>1.3980543140479108E-4</v>
      </c>
      <c r="AK107" s="31">
        <f t="shared" si="83"/>
        <v>9.3203620936527383E-5</v>
      </c>
      <c r="AL107" s="31">
        <f t="shared" si="84"/>
        <v>4.0000000000000001E-3</v>
      </c>
      <c r="AM107" s="31">
        <f t="shared" si="85"/>
        <v>8.9999999999999993E-3</v>
      </c>
      <c r="AN107" s="31">
        <f t="shared" si="86"/>
        <v>1.3999999999999999E-2</v>
      </c>
      <c r="AO107" s="31">
        <f t="shared" si="87"/>
        <v>1E-3</v>
      </c>
      <c r="AP107" s="31">
        <f t="shared" si="88"/>
        <v>0</v>
      </c>
      <c r="AQ107" s="31">
        <f t="shared" si="114"/>
        <v>6.5721062580597128E-3</v>
      </c>
      <c r="AR107" s="31">
        <f t="shared" si="89"/>
        <v>1.4068031374438893E-2</v>
      </c>
      <c r="AS107" s="122">
        <f t="shared" si="115"/>
        <v>1.8152684129539784E-2</v>
      </c>
      <c r="AT107" s="121">
        <f t="shared" si="124"/>
        <v>21.05735751295337</v>
      </c>
      <c r="AU107" s="31">
        <f t="shared" si="90"/>
        <v>2.8493603702692124E-3</v>
      </c>
      <c r="AV107" s="31">
        <f t="shared" si="91"/>
        <v>3.9891045183768972E-3</v>
      </c>
      <c r="AW107" s="31">
        <f t="shared" si="92"/>
        <v>5.1763380059890694E-3</v>
      </c>
      <c r="AX107" s="31">
        <f t="shared" si="93"/>
        <v>3.2292750863051078E-3</v>
      </c>
      <c r="AY107" s="31">
        <f t="shared" si="94"/>
        <v>1.424680185134606E-4</v>
      </c>
      <c r="AZ107" s="31">
        <f t="shared" si="95"/>
        <v>8.6344253644521588E-3</v>
      </c>
      <c r="BA107" s="31">
        <f t="shared" si="96"/>
        <v>7.0000000000000001E-3</v>
      </c>
      <c r="BB107" s="31">
        <f t="shared" si="97"/>
        <v>1.15E-2</v>
      </c>
      <c r="BC107" s="31">
        <f t="shared" si="98"/>
        <v>1.47E-2</v>
      </c>
      <c r="BD107" s="31">
        <f t="shared" si="116"/>
        <v>5.0000000000000001E-4</v>
      </c>
      <c r="BE107" s="31">
        <f t="shared" si="99"/>
        <v>2.8256157005169696E-3</v>
      </c>
      <c r="BF107" s="31">
        <f t="shared" si="117"/>
        <v>1.3057164083714812E-2</v>
      </c>
      <c r="BG107" s="31">
        <f t="shared" si="100"/>
        <v>1.6407909165801871E-2</v>
      </c>
      <c r="BH107" s="103">
        <f t="shared" si="118"/>
        <v>1.9285930004494186E-2</v>
      </c>
      <c r="BI107" s="121">
        <f t="shared" si="125"/>
        <v>5.6843005181347239</v>
      </c>
      <c r="BJ107" s="31">
        <f t="shared" si="101"/>
        <v>1.0555388443763828E-2</v>
      </c>
      <c r="BK107" s="31">
        <f t="shared" si="102"/>
        <v>1.7592314072939715E-2</v>
      </c>
      <c r="BL107" s="31">
        <f t="shared" si="103"/>
        <v>2.1990392591174641E-2</v>
      </c>
      <c r="BM107" s="31">
        <f t="shared" si="104"/>
        <v>0</v>
      </c>
      <c r="BN107" s="31">
        <f t="shared" si="105"/>
        <v>5.2776942218819129E-4</v>
      </c>
      <c r="BO107" s="31">
        <f t="shared" si="106"/>
        <v>3.1986025587163111E-2</v>
      </c>
      <c r="BP107" s="31">
        <f t="shared" si="107"/>
        <v>1.2E-2</v>
      </c>
      <c r="BQ107" s="31">
        <f t="shared" si="108"/>
        <v>2.2499999999999999E-2</v>
      </c>
      <c r="BR107" s="31">
        <f t="shared" si="109"/>
        <v>2.8499999999999998E-2</v>
      </c>
      <c r="BS107" s="31">
        <f t="shared" si="119"/>
        <v>5.0000000000000001E-3</v>
      </c>
      <c r="BT107" s="31">
        <f t="shared" si="110"/>
        <v>0</v>
      </c>
      <c r="BU107" s="31">
        <f t="shared" si="120"/>
        <v>3.626213205458647E-2</v>
      </c>
      <c r="BV107" s="31">
        <f t="shared" si="121"/>
        <v>4.3390013352533785E-2</v>
      </c>
      <c r="BW107" s="103">
        <f t="shared" si="122"/>
        <v>4.8656175901140339E-2</v>
      </c>
    </row>
    <row r="108" spans="16:75" x14ac:dyDescent="0.25">
      <c r="P108" s="36">
        <f t="shared" si="111"/>
        <v>9.9427999999999894</v>
      </c>
      <c r="Q108" s="31">
        <f t="shared" si="66"/>
        <v>3.0477360806845494E-3</v>
      </c>
      <c r="R108" s="31">
        <f t="shared" si="67"/>
        <v>1.5238680403422746E-2</v>
      </c>
      <c r="S108" s="31">
        <f t="shared" si="68"/>
        <v>1.6847885054024188E-2</v>
      </c>
      <c r="T108" s="31">
        <f t="shared" si="69"/>
        <v>7.694009735688144E-3</v>
      </c>
      <c r="U108" s="31">
        <f t="shared" si="70"/>
        <v>3.0172587198777032E-4</v>
      </c>
      <c r="V108" s="31">
        <f t="shared" si="71"/>
        <v>2.0115058132518022E-4</v>
      </c>
      <c r="W108" s="31">
        <f t="shared" si="72"/>
        <v>4.0000000000000001E-3</v>
      </c>
      <c r="X108" s="31">
        <f t="shared" si="73"/>
        <v>8.9999999999999993E-3</v>
      </c>
      <c r="Y108" s="31">
        <f t="shared" si="74"/>
        <v>1.3999999999999999E-2</v>
      </c>
      <c r="Z108" s="31">
        <f t="shared" si="75"/>
        <v>1E-3</v>
      </c>
      <c r="AA108" s="31">
        <f t="shared" si="76"/>
        <v>0</v>
      </c>
      <c r="AB108" s="31">
        <f t="shared" si="112"/>
        <v>1.1789772198307591E-2</v>
      </c>
      <c r="AC108" s="31">
        <f t="shared" si="77"/>
        <v>2.4937492835751657E-2</v>
      </c>
      <c r="AD108" s="103">
        <f t="shared" si="113"/>
        <v>2.8534995166265925E-2</v>
      </c>
      <c r="AE108" s="121">
        <f t="shared" si="123"/>
        <v>21.696165803108801</v>
      </c>
      <c r="AF108" s="31">
        <f t="shared" si="78"/>
        <v>1.3966997937805326E-3</v>
      </c>
      <c r="AG108" s="31">
        <f t="shared" si="79"/>
        <v>6.9834989689026624E-3</v>
      </c>
      <c r="AH108" s="31">
        <f t="shared" si="80"/>
        <v>7.7209564600187837E-3</v>
      </c>
      <c r="AI108" s="31">
        <f t="shared" si="81"/>
        <v>3.5259686293989539E-3</v>
      </c>
      <c r="AJ108" s="31">
        <f t="shared" si="82"/>
        <v>1.3827327958427271E-4</v>
      </c>
      <c r="AK108" s="31">
        <f t="shared" si="83"/>
        <v>9.2182186389515129E-5</v>
      </c>
      <c r="AL108" s="31">
        <f t="shared" si="84"/>
        <v>4.0000000000000001E-3</v>
      </c>
      <c r="AM108" s="31">
        <f t="shared" si="85"/>
        <v>8.9999999999999993E-3</v>
      </c>
      <c r="AN108" s="31">
        <f t="shared" si="86"/>
        <v>1.3999999999999999E-2</v>
      </c>
      <c r="AO108" s="31">
        <f t="shared" si="87"/>
        <v>1E-3</v>
      </c>
      <c r="AP108" s="31">
        <f t="shared" si="88"/>
        <v>0</v>
      </c>
      <c r="AQ108" s="31">
        <f t="shared" si="114"/>
        <v>6.5285242187083049E-3</v>
      </c>
      <c r="AR108" s="31">
        <f t="shared" si="89"/>
        <v>1.3977942744126894E-2</v>
      </c>
      <c r="AS108" s="122">
        <f t="shared" si="115"/>
        <v>1.8072942191492053E-2</v>
      </c>
      <c r="AT108" s="121">
        <f t="shared" si="124"/>
        <v>21.290466321243525</v>
      </c>
      <c r="AU108" s="31">
        <f t="shared" si="90"/>
        <v>2.8181627914900241E-3</v>
      </c>
      <c r="AV108" s="31">
        <f t="shared" si="91"/>
        <v>3.9454279080860339E-3</v>
      </c>
      <c r="AW108" s="31">
        <f t="shared" si="92"/>
        <v>5.1196624045402109E-3</v>
      </c>
      <c r="AX108" s="31">
        <f t="shared" si="93"/>
        <v>3.193917830355361E-3</v>
      </c>
      <c r="AY108" s="31">
        <f t="shared" si="94"/>
        <v>1.4090813957450121E-4</v>
      </c>
      <c r="AZ108" s="31">
        <f t="shared" si="95"/>
        <v>8.5398872469394684E-3</v>
      </c>
      <c r="BA108" s="31">
        <f t="shared" si="96"/>
        <v>7.0000000000000001E-3</v>
      </c>
      <c r="BB108" s="31">
        <f t="shared" si="97"/>
        <v>1.15E-2</v>
      </c>
      <c r="BC108" s="31">
        <f t="shared" si="98"/>
        <v>1.47E-2</v>
      </c>
      <c r="BD108" s="31">
        <f t="shared" si="116"/>
        <v>5.0000000000000001E-4</v>
      </c>
      <c r="BE108" s="31">
        <f t="shared" si="99"/>
        <v>2.7946781015609412E-3</v>
      </c>
      <c r="BF108" s="31">
        <f t="shared" si="117"/>
        <v>1.2955661719107329E-2</v>
      </c>
      <c r="BG108" s="31">
        <f t="shared" si="100"/>
        <v>1.6316923619670135E-2</v>
      </c>
      <c r="BH108" s="103">
        <f t="shared" si="118"/>
        <v>1.9197871589210956E-2</v>
      </c>
      <c r="BI108" s="121">
        <f t="shared" si="125"/>
        <v>5.7386528497409417</v>
      </c>
      <c r="BJ108" s="31">
        <f t="shared" si="101"/>
        <v>1.0455415507963434E-2</v>
      </c>
      <c r="BK108" s="31">
        <f t="shared" si="102"/>
        <v>1.7425692513272393E-2</v>
      </c>
      <c r="BL108" s="31">
        <f t="shared" si="103"/>
        <v>2.178211564159049E-2</v>
      </c>
      <c r="BM108" s="31">
        <f t="shared" si="104"/>
        <v>0</v>
      </c>
      <c r="BN108" s="31">
        <f t="shared" si="105"/>
        <v>5.2277077539817165E-4</v>
      </c>
      <c r="BO108" s="31">
        <f t="shared" si="106"/>
        <v>3.1683077296858896E-2</v>
      </c>
      <c r="BP108" s="31">
        <f t="shared" si="107"/>
        <v>1.2E-2</v>
      </c>
      <c r="BQ108" s="31">
        <f t="shared" si="108"/>
        <v>2.2499999999999999E-2</v>
      </c>
      <c r="BR108" s="31">
        <f t="shared" si="109"/>
        <v>2.8499999999999998E-2</v>
      </c>
      <c r="BS108" s="31">
        <f t="shared" si="119"/>
        <v>5.0000000000000001E-3</v>
      </c>
      <c r="BT108" s="31">
        <f t="shared" si="110"/>
        <v>0</v>
      </c>
      <c r="BU108" s="31">
        <f t="shared" si="120"/>
        <v>3.596300823166667E-2</v>
      </c>
      <c r="BV108" s="31">
        <f t="shared" si="121"/>
        <v>4.3095414157697694E-2</v>
      </c>
      <c r="BW108" s="103">
        <f t="shared" si="122"/>
        <v>4.8358818689805697E-2</v>
      </c>
    </row>
    <row r="109" spans="16:75" x14ac:dyDescent="0.25">
      <c r="P109" s="36">
        <f t="shared" si="111"/>
        <v>10.036599999999989</v>
      </c>
      <c r="Q109" s="31">
        <f t="shared" si="66"/>
        <v>3.0192525659117966E-3</v>
      </c>
      <c r="R109" s="31">
        <f t="shared" si="67"/>
        <v>1.5096262829558983E-2</v>
      </c>
      <c r="S109" s="31">
        <f t="shared" si="68"/>
        <v>1.6690428184360413E-2</v>
      </c>
      <c r="T109" s="31">
        <f t="shared" si="69"/>
        <v>7.6221031026443295E-3</v>
      </c>
      <c r="U109" s="31">
        <f t="shared" si="70"/>
        <v>2.9890600402526779E-4</v>
      </c>
      <c r="V109" s="31">
        <f t="shared" si="71"/>
        <v>1.9927066935017856E-4</v>
      </c>
      <c r="W109" s="31">
        <f t="shared" si="72"/>
        <v>4.0000000000000001E-3</v>
      </c>
      <c r="X109" s="31">
        <f t="shared" si="73"/>
        <v>8.9999999999999993E-3</v>
      </c>
      <c r="Y109" s="31">
        <f t="shared" si="74"/>
        <v>1.3999999999999999E-2</v>
      </c>
      <c r="Z109" s="31">
        <f t="shared" si="75"/>
        <v>1E-3</v>
      </c>
      <c r="AA109" s="31">
        <f t="shared" si="76"/>
        <v>0</v>
      </c>
      <c r="AB109" s="31">
        <f t="shared" si="112"/>
        <v>1.1693119099034983E-2</v>
      </c>
      <c r="AC109" s="31">
        <f t="shared" si="77"/>
        <v>2.4735288884222859E-2</v>
      </c>
      <c r="AD109" s="103">
        <f t="shared" si="113"/>
        <v>2.8333064682980656E-2</v>
      </c>
      <c r="AE109" s="121">
        <f t="shared" si="123"/>
        <v>21.933937823834189</v>
      </c>
      <c r="AF109" s="31">
        <f t="shared" si="78"/>
        <v>1.381559050017091E-3</v>
      </c>
      <c r="AG109" s="31">
        <f t="shared" si="79"/>
        <v>6.9077952500854554E-3</v>
      </c>
      <c r="AH109" s="31">
        <f t="shared" si="80"/>
        <v>7.6372584284944795E-3</v>
      </c>
      <c r="AI109" s="31">
        <f t="shared" si="81"/>
        <v>3.4877458217681461E-3</v>
      </c>
      <c r="AJ109" s="31">
        <f t="shared" si="82"/>
        <v>1.3677434595169201E-4</v>
      </c>
      <c r="AK109" s="31">
        <f t="shared" si="83"/>
        <v>9.1182897301128008E-5</v>
      </c>
      <c r="AL109" s="31">
        <f t="shared" si="84"/>
        <v>4.0000000000000001E-3</v>
      </c>
      <c r="AM109" s="31">
        <f t="shared" si="85"/>
        <v>8.9999999999999993E-3</v>
      </c>
      <c r="AN109" s="31">
        <f t="shared" si="86"/>
        <v>1.3999999999999999E-2</v>
      </c>
      <c r="AO109" s="31">
        <f t="shared" si="87"/>
        <v>1E-3</v>
      </c>
      <c r="AP109" s="31">
        <f t="shared" si="88"/>
        <v>0</v>
      </c>
      <c r="AQ109" s="31">
        <f t="shared" si="114"/>
        <v>6.486073038057605E-3</v>
      </c>
      <c r="AR109" s="31">
        <f t="shared" si="89"/>
        <v>1.3890211747158475E-2</v>
      </c>
      <c r="AS109" s="122">
        <f t="shared" si="115"/>
        <v>1.799544307514853E-2</v>
      </c>
      <c r="AT109" s="121">
        <f t="shared" si="124"/>
        <v>21.523575129533679</v>
      </c>
      <c r="AU109" s="31">
        <f t="shared" si="90"/>
        <v>2.7876409768779866E-3</v>
      </c>
      <c r="AV109" s="31">
        <f t="shared" si="91"/>
        <v>3.9026973676291815E-3</v>
      </c>
      <c r="AW109" s="31">
        <f t="shared" si="92"/>
        <v>5.0642144413283428E-3</v>
      </c>
      <c r="AX109" s="31">
        <f t="shared" si="93"/>
        <v>3.1593264404617184E-3</v>
      </c>
      <c r="AY109" s="31">
        <f t="shared" si="94"/>
        <v>1.3938204884389932E-4</v>
      </c>
      <c r="AZ109" s="31">
        <f t="shared" si="95"/>
        <v>8.447396899630262E-3</v>
      </c>
      <c r="BA109" s="31">
        <f t="shared" si="96"/>
        <v>7.0000000000000001E-3</v>
      </c>
      <c r="BB109" s="31">
        <f t="shared" si="97"/>
        <v>1.15E-2</v>
      </c>
      <c r="BC109" s="31">
        <f t="shared" si="98"/>
        <v>1.47E-2</v>
      </c>
      <c r="BD109" s="31">
        <f t="shared" si="116"/>
        <v>5.0000000000000001E-4</v>
      </c>
      <c r="BE109" s="31">
        <f t="shared" si="99"/>
        <v>2.7644106354040038E-3</v>
      </c>
      <c r="BF109" s="31">
        <f t="shared" si="117"/>
        <v>1.2856676489883813E-2</v>
      </c>
      <c r="BG109" s="31">
        <f t="shared" si="100"/>
        <v>1.6228392614714267E-2</v>
      </c>
      <c r="BH109" s="103">
        <f t="shared" si="118"/>
        <v>1.9112272509692326E-2</v>
      </c>
      <c r="BI109" s="121">
        <f t="shared" si="125"/>
        <v>5.7930051813471595</v>
      </c>
      <c r="BJ109" s="31">
        <f t="shared" si="101"/>
        <v>1.0357318545682198E-2</v>
      </c>
      <c r="BK109" s="31">
        <f t="shared" si="102"/>
        <v>1.7262197576136996E-2</v>
      </c>
      <c r="BL109" s="31">
        <f t="shared" si="103"/>
        <v>2.1577746970171244E-2</v>
      </c>
      <c r="BM109" s="31">
        <f t="shared" si="104"/>
        <v>0</v>
      </c>
      <c r="BN109" s="31">
        <f t="shared" si="105"/>
        <v>5.178659272841098E-4</v>
      </c>
      <c r="BO109" s="31">
        <f t="shared" si="106"/>
        <v>3.138581377479454E-2</v>
      </c>
      <c r="BP109" s="31">
        <f t="shared" si="107"/>
        <v>1.2E-2</v>
      </c>
      <c r="BQ109" s="31">
        <f t="shared" si="108"/>
        <v>2.2499999999999999E-2</v>
      </c>
      <c r="BR109" s="31">
        <f t="shared" si="109"/>
        <v>2.8499999999999998E-2</v>
      </c>
      <c r="BS109" s="31">
        <f t="shared" si="119"/>
        <v>5.0000000000000001E-3</v>
      </c>
      <c r="BT109" s="31">
        <f t="shared" si="110"/>
        <v>0</v>
      </c>
      <c r="BU109" s="31">
        <f t="shared" si="120"/>
        <v>3.5669860437449574E-2</v>
      </c>
      <c r="BV109" s="31">
        <f t="shared" si="121"/>
        <v>4.280712516032547E-2</v>
      </c>
      <c r="BW109" s="103">
        <f t="shared" si="122"/>
        <v>4.8068029038231611E-2</v>
      </c>
    </row>
    <row r="110" spans="16:75" x14ac:dyDescent="0.25">
      <c r="P110" s="36">
        <f t="shared" si="111"/>
        <v>10.130399999999989</v>
      </c>
      <c r="Q110" s="31">
        <f t="shared" si="66"/>
        <v>2.9912965236348352E-3</v>
      </c>
      <c r="R110" s="31">
        <f t="shared" si="67"/>
        <v>1.4956482618174175E-2</v>
      </c>
      <c r="S110" s="31">
        <f t="shared" si="68"/>
        <v>1.6535887182653367E-2</v>
      </c>
      <c r="T110" s="31">
        <f t="shared" si="69"/>
        <v>7.5515280739161415E-3</v>
      </c>
      <c r="U110" s="31">
        <f t="shared" si="70"/>
        <v>2.9613835583984868E-4</v>
      </c>
      <c r="V110" s="31">
        <f t="shared" si="71"/>
        <v>1.9742557055989915E-4</v>
      </c>
      <c r="W110" s="31">
        <f t="shared" si="72"/>
        <v>4.0000000000000001E-3</v>
      </c>
      <c r="X110" s="31">
        <f t="shared" si="73"/>
        <v>8.9999999999999993E-3</v>
      </c>
      <c r="Y110" s="31">
        <f t="shared" si="74"/>
        <v>1.3999999999999999E-2</v>
      </c>
      <c r="Z110" s="31">
        <f t="shared" si="75"/>
        <v>1E-3</v>
      </c>
      <c r="AA110" s="31">
        <f t="shared" si="76"/>
        <v>0</v>
      </c>
      <c r="AB110" s="31">
        <f t="shared" si="112"/>
        <v>1.1598366038407724E-2</v>
      </c>
      <c r="AC110" s="31">
        <f t="shared" si="77"/>
        <v>2.4537077875250859E-2</v>
      </c>
      <c r="AD110" s="103">
        <f t="shared" si="113"/>
        <v>2.8135327679363401E-2</v>
      </c>
      <c r="AE110" s="121">
        <f t="shared" si="123"/>
        <v>22.171709844559576</v>
      </c>
      <c r="AF110" s="31">
        <f t="shared" si="78"/>
        <v>1.3667430484828379E-3</v>
      </c>
      <c r="AG110" s="31">
        <f t="shared" si="79"/>
        <v>6.8337152424141892E-3</v>
      </c>
      <c r="AH110" s="31">
        <f t="shared" si="80"/>
        <v>7.5553555720131275E-3</v>
      </c>
      <c r="AI110" s="31">
        <f t="shared" si="81"/>
        <v>3.4503428258949244E-3</v>
      </c>
      <c r="AJ110" s="31">
        <f t="shared" si="82"/>
        <v>1.3530756179980095E-4</v>
      </c>
      <c r="AK110" s="31">
        <f t="shared" si="83"/>
        <v>9.0205041199867297E-5</v>
      </c>
      <c r="AL110" s="31">
        <f t="shared" si="84"/>
        <v>4.0000000000000001E-3</v>
      </c>
      <c r="AM110" s="31">
        <f t="shared" si="85"/>
        <v>8.9999999999999993E-3</v>
      </c>
      <c r="AN110" s="31">
        <f t="shared" si="86"/>
        <v>1.3999999999999999E-2</v>
      </c>
      <c r="AO110" s="31">
        <f t="shared" si="87"/>
        <v>1E-3</v>
      </c>
      <c r="AP110" s="31">
        <f t="shared" si="88"/>
        <v>0</v>
      </c>
      <c r="AQ110" s="31">
        <f t="shared" si="114"/>
        <v>6.4447139343924709E-3</v>
      </c>
      <c r="AR110" s="31">
        <f t="shared" si="89"/>
        <v>1.3804757045430129E-2</v>
      </c>
      <c r="AS110" s="122">
        <f t="shared" si="115"/>
        <v>1.792010465214151E-2</v>
      </c>
      <c r="AT110" s="121">
        <f t="shared" si="124"/>
        <v>21.756683937823833</v>
      </c>
      <c r="AU110" s="31">
        <f t="shared" si="90"/>
        <v>2.75777320530407E-3</v>
      </c>
      <c r="AV110" s="31">
        <f t="shared" si="91"/>
        <v>3.8608824874256978E-3</v>
      </c>
      <c r="AW110" s="31">
        <f t="shared" si="92"/>
        <v>5.0099546563023931E-3</v>
      </c>
      <c r="AX110" s="31">
        <f t="shared" si="93"/>
        <v>3.1254762993446123E-3</v>
      </c>
      <c r="AY110" s="31">
        <f t="shared" si="94"/>
        <v>1.3788866026520345E-4</v>
      </c>
      <c r="AZ110" s="31">
        <f t="shared" si="95"/>
        <v>8.3568885009214239E-3</v>
      </c>
      <c r="BA110" s="31">
        <f t="shared" si="96"/>
        <v>7.0000000000000001E-3</v>
      </c>
      <c r="BB110" s="31">
        <f t="shared" si="97"/>
        <v>1.15E-2</v>
      </c>
      <c r="BC110" s="31">
        <f t="shared" si="98"/>
        <v>1.47E-2</v>
      </c>
      <c r="BD110" s="31">
        <f t="shared" si="116"/>
        <v>5.0000000000000001E-4</v>
      </c>
      <c r="BE110" s="31">
        <f t="shared" si="99"/>
        <v>2.7347917619265361E-3</v>
      </c>
      <c r="BF110" s="31">
        <f t="shared" si="117"/>
        <v>1.2760124458598221E-2</v>
      </c>
      <c r="BG110" s="31">
        <f t="shared" si="100"/>
        <v>1.6142229495473233E-2</v>
      </c>
      <c r="BH110" s="103">
        <f t="shared" si="118"/>
        <v>1.9029043298730803E-2</v>
      </c>
      <c r="BI110" s="121">
        <f t="shared" si="125"/>
        <v>5.8473575129533772</v>
      </c>
      <c r="BJ110" s="31">
        <f t="shared" si="101"/>
        <v>1.0261045244297926E-2</v>
      </c>
      <c r="BK110" s="31">
        <f t="shared" si="102"/>
        <v>1.7101742073829876E-2</v>
      </c>
      <c r="BL110" s="31">
        <f t="shared" si="103"/>
        <v>2.1377177592287345E-2</v>
      </c>
      <c r="BM110" s="31">
        <f t="shared" si="104"/>
        <v>0</v>
      </c>
      <c r="BN110" s="31">
        <f t="shared" si="105"/>
        <v>5.1305226221489623E-4</v>
      </c>
      <c r="BO110" s="31">
        <f t="shared" si="106"/>
        <v>3.1094076497872505E-2</v>
      </c>
      <c r="BP110" s="31">
        <f t="shared" si="107"/>
        <v>1.2E-2</v>
      </c>
      <c r="BQ110" s="31">
        <f t="shared" si="108"/>
        <v>2.2499999999999999E-2</v>
      </c>
      <c r="BR110" s="31">
        <f t="shared" si="109"/>
        <v>2.8499999999999998E-2</v>
      </c>
      <c r="BS110" s="31">
        <f t="shared" si="119"/>
        <v>5.0000000000000001E-3</v>
      </c>
      <c r="BT110" s="31">
        <f t="shared" si="110"/>
        <v>0</v>
      </c>
      <c r="BU110" s="31">
        <f t="shared" si="120"/>
        <v>3.538252068939398E-2</v>
      </c>
      <c r="BV110" s="31">
        <f t="shared" si="121"/>
        <v>4.2524964112350551E-2</v>
      </c>
      <c r="BW110" s="103">
        <f t="shared" si="122"/>
        <v>4.7783613889475628E-2</v>
      </c>
    </row>
    <row r="111" spans="16:75" x14ac:dyDescent="0.25">
      <c r="P111" s="36">
        <f t="shared" si="111"/>
        <v>10.224199999999989</v>
      </c>
      <c r="Q111" s="31">
        <f t="shared" si="66"/>
        <v>2.9638534362620384E-3</v>
      </c>
      <c r="R111" s="31">
        <f t="shared" si="67"/>
        <v>1.4819267181310193E-2</v>
      </c>
      <c r="S111" s="31">
        <f t="shared" si="68"/>
        <v>1.6384181795656549E-2</v>
      </c>
      <c r="T111" s="31">
        <f t="shared" si="69"/>
        <v>7.4822479998435162E-3</v>
      </c>
      <c r="U111" s="31">
        <f t="shared" si="70"/>
        <v>2.9342149018994179E-4</v>
      </c>
      <c r="V111" s="31">
        <f t="shared" si="71"/>
        <v>1.9561432679329453E-4</v>
      </c>
      <c r="W111" s="31">
        <f t="shared" si="72"/>
        <v>4.0000000000000001E-3</v>
      </c>
      <c r="X111" s="31">
        <f t="shared" si="73"/>
        <v>8.9999999999999993E-3</v>
      </c>
      <c r="Y111" s="31">
        <f t="shared" si="74"/>
        <v>1.3999999999999999E-2</v>
      </c>
      <c r="Z111" s="31">
        <f t="shared" si="75"/>
        <v>1E-3</v>
      </c>
      <c r="AA111" s="31">
        <f t="shared" si="76"/>
        <v>0</v>
      </c>
      <c r="AB111" s="31">
        <f t="shared" si="112"/>
        <v>1.1505460340606687E-2</v>
      </c>
      <c r="AC111" s="31">
        <f t="shared" si="77"/>
        <v>2.4342748985003257E-2</v>
      </c>
      <c r="AD111" s="103">
        <f t="shared" si="113"/>
        <v>2.7941665646691569E-2</v>
      </c>
      <c r="AE111" s="121">
        <f t="shared" si="123"/>
        <v>22.409481865284963</v>
      </c>
      <c r="AF111" s="31">
        <f t="shared" si="78"/>
        <v>1.3522414523101231E-3</v>
      </c>
      <c r="AG111" s="31">
        <f t="shared" si="79"/>
        <v>6.7612072615506145E-3</v>
      </c>
      <c r="AH111" s="31">
        <f t="shared" si="80"/>
        <v>7.4751907483703592E-3</v>
      </c>
      <c r="AI111" s="31">
        <f t="shared" si="81"/>
        <v>3.4137335463569054E-3</v>
      </c>
      <c r="AJ111" s="31">
        <f t="shared" si="82"/>
        <v>1.3387190377870217E-4</v>
      </c>
      <c r="AK111" s="31">
        <f t="shared" si="83"/>
        <v>8.9247935852468119E-5</v>
      </c>
      <c r="AL111" s="31">
        <f t="shared" si="84"/>
        <v>4.0000000000000001E-3</v>
      </c>
      <c r="AM111" s="31">
        <f t="shared" si="85"/>
        <v>8.9999999999999993E-3</v>
      </c>
      <c r="AN111" s="31">
        <f t="shared" si="86"/>
        <v>1.3999999999999999E-2</v>
      </c>
      <c r="AO111" s="31">
        <f t="shared" si="87"/>
        <v>1E-3</v>
      </c>
      <c r="AP111" s="31">
        <f t="shared" si="88"/>
        <v>0</v>
      </c>
      <c r="AQ111" s="31">
        <f t="shared" si="114"/>
        <v>6.4044097980579711E-3</v>
      </c>
      <c r="AR111" s="31">
        <f t="shared" si="89"/>
        <v>1.3721500818739811E-2</v>
      </c>
      <c r="AS111" s="122">
        <f t="shared" si="115"/>
        <v>1.7846848495682691E-2</v>
      </c>
      <c r="AT111" s="121">
        <f t="shared" si="124"/>
        <v>21.989792746113988</v>
      </c>
      <c r="AU111" s="31">
        <f t="shared" si="90"/>
        <v>2.7285386766823043E-3</v>
      </c>
      <c r="AV111" s="31">
        <f t="shared" si="91"/>
        <v>3.8199541473552261E-3</v>
      </c>
      <c r="AW111" s="31">
        <f t="shared" si="92"/>
        <v>4.9568452626395192E-3</v>
      </c>
      <c r="AX111" s="31">
        <f t="shared" si="93"/>
        <v>3.0923438335732785E-3</v>
      </c>
      <c r="AY111" s="31">
        <f t="shared" si="94"/>
        <v>1.3642693383411522E-4</v>
      </c>
      <c r="AZ111" s="31">
        <f t="shared" si="95"/>
        <v>8.2682990202494078E-3</v>
      </c>
      <c r="BA111" s="31">
        <f t="shared" si="96"/>
        <v>7.0000000000000001E-3</v>
      </c>
      <c r="BB111" s="31">
        <f t="shared" si="97"/>
        <v>1.15E-2</v>
      </c>
      <c r="BC111" s="31">
        <f t="shared" si="98"/>
        <v>1.47E-2</v>
      </c>
      <c r="BD111" s="31">
        <f t="shared" si="116"/>
        <v>5.0000000000000001E-4</v>
      </c>
      <c r="BE111" s="31">
        <f t="shared" si="99"/>
        <v>2.7058008543766193E-3</v>
      </c>
      <c r="BF111" s="31">
        <f t="shared" si="117"/>
        <v>1.2665925262863462E-2</v>
      </c>
      <c r="BG111" s="31">
        <f t="shared" si="100"/>
        <v>1.6058351405913305E-2</v>
      </c>
      <c r="BH111" s="103">
        <f t="shared" si="118"/>
        <v>1.894809849940525E-2</v>
      </c>
      <c r="BI111" s="121">
        <f t="shared" si="125"/>
        <v>5.901709844559595</v>
      </c>
      <c r="BJ111" s="31">
        <f t="shared" si="101"/>
        <v>1.0166545218299766E-2</v>
      </c>
      <c r="BK111" s="31">
        <f t="shared" si="102"/>
        <v>1.6944242030499608E-2</v>
      </c>
      <c r="BL111" s="31">
        <f t="shared" si="103"/>
        <v>2.1180302538124508E-2</v>
      </c>
      <c r="BM111" s="31">
        <f t="shared" si="104"/>
        <v>0</v>
      </c>
      <c r="BN111" s="31">
        <f t="shared" si="105"/>
        <v>5.0832726091498822E-4</v>
      </c>
      <c r="BO111" s="31">
        <f t="shared" si="106"/>
        <v>3.0807712782726562E-2</v>
      </c>
      <c r="BP111" s="31">
        <f t="shared" si="107"/>
        <v>1.2E-2</v>
      </c>
      <c r="BQ111" s="31">
        <f t="shared" si="108"/>
        <v>2.2499999999999999E-2</v>
      </c>
      <c r="BR111" s="31">
        <f t="shared" si="109"/>
        <v>2.8499999999999998E-2</v>
      </c>
      <c r="BS111" s="31">
        <f t="shared" si="119"/>
        <v>5.0000000000000001E-3</v>
      </c>
      <c r="BT111" s="31">
        <f t="shared" si="110"/>
        <v>0</v>
      </c>
      <c r="BU111" s="31">
        <f t="shared" si="120"/>
        <v>3.5100827188977619E-2</v>
      </c>
      <c r="BV111" s="31">
        <f t="shared" si="121"/>
        <v>4.2248755505631189E-2</v>
      </c>
      <c r="BW111" s="103">
        <f t="shared" si="122"/>
        <v>4.7505387373041781E-2</v>
      </c>
    </row>
    <row r="112" spans="16:75" x14ac:dyDescent="0.25">
      <c r="P112" s="36">
        <f t="shared" si="111"/>
        <v>10.317999999999989</v>
      </c>
      <c r="Q112" s="31">
        <f t="shared" si="66"/>
        <v>2.9369093141142018E-3</v>
      </c>
      <c r="R112" s="31">
        <f t="shared" si="67"/>
        <v>1.468454657057101E-2</v>
      </c>
      <c r="S112" s="31">
        <f t="shared" si="68"/>
        <v>1.6235234688423309E-2</v>
      </c>
      <c r="T112" s="31">
        <f t="shared" si="69"/>
        <v>7.4142275634813022E-3</v>
      </c>
      <c r="U112" s="31">
        <f t="shared" si="70"/>
        <v>2.9075402209730597E-4</v>
      </c>
      <c r="V112" s="31">
        <f t="shared" si="71"/>
        <v>1.938360147315373E-4</v>
      </c>
      <c r="W112" s="31">
        <f t="shared" si="72"/>
        <v>4.0000000000000001E-3</v>
      </c>
      <c r="X112" s="31">
        <f t="shared" si="73"/>
        <v>8.9999999999999993E-3</v>
      </c>
      <c r="Y112" s="31">
        <f t="shared" si="74"/>
        <v>1.3999999999999999E-2</v>
      </c>
      <c r="Z112" s="31">
        <f t="shared" si="75"/>
        <v>1E-3</v>
      </c>
      <c r="AA112" s="31">
        <f t="shared" si="76"/>
        <v>0</v>
      </c>
      <c r="AB112" s="31">
        <f t="shared" si="112"/>
        <v>1.1414351244007328E-2</v>
      </c>
      <c r="AC112" s="31">
        <f t="shared" si="77"/>
        <v>2.4152195416889614E-2</v>
      </c>
      <c r="AD112" s="103">
        <f t="shared" si="113"/>
        <v>2.7751964392572166E-2</v>
      </c>
      <c r="AE112" s="121">
        <f t="shared" si="123"/>
        <v>22.64725388601035</v>
      </c>
      <c r="AF112" s="31">
        <f t="shared" si="78"/>
        <v>1.3380443587356556E-3</v>
      </c>
      <c r="AG112" s="31">
        <f t="shared" si="79"/>
        <v>6.6902217936782773E-3</v>
      </c>
      <c r="AH112" s="31">
        <f t="shared" si="80"/>
        <v>7.3967092150907035E-3</v>
      </c>
      <c r="AI112" s="31">
        <f t="shared" si="81"/>
        <v>3.3778929836281624E-3</v>
      </c>
      <c r="AJ112" s="31">
        <f t="shared" si="82"/>
        <v>1.3246639151482989E-4</v>
      </c>
      <c r="AK112" s="31">
        <f t="shared" si="83"/>
        <v>8.8310927676553264E-5</v>
      </c>
      <c r="AL112" s="31">
        <f t="shared" si="84"/>
        <v>4.0000000000000001E-3</v>
      </c>
      <c r="AM112" s="31">
        <f t="shared" si="85"/>
        <v>8.9999999999999993E-3</v>
      </c>
      <c r="AN112" s="31">
        <f t="shared" si="86"/>
        <v>1.3999999999999999E-2</v>
      </c>
      <c r="AO112" s="31">
        <f t="shared" si="87"/>
        <v>1E-3</v>
      </c>
      <c r="AP112" s="31">
        <f t="shared" si="88"/>
        <v>0</v>
      </c>
      <c r="AQ112" s="31">
        <f t="shared" si="114"/>
        <v>6.3651251037694073E-3</v>
      </c>
      <c r="AR112" s="31">
        <f t="shared" si="89"/>
        <v>1.3640368580124886E-2</v>
      </c>
      <c r="AS112" s="122">
        <f t="shared" si="115"/>
        <v>1.7775599681923802E-2</v>
      </c>
      <c r="AT112" s="121">
        <f t="shared" si="124"/>
        <v>22.222901554404142</v>
      </c>
      <c r="AU112" s="31">
        <f t="shared" si="90"/>
        <v>2.6999174636630281E-3</v>
      </c>
      <c r="AV112" s="31">
        <f t="shared" si="91"/>
        <v>3.7798844491282397E-3</v>
      </c>
      <c r="AW112" s="31">
        <f t="shared" si="92"/>
        <v>4.9048500589878351E-3</v>
      </c>
      <c r="AX112" s="31">
        <f t="shared" si="93"/>
        <v>3.0599064588180988E-3</v>
      </c>
      <c r="AY112" s="31">
        <f t="shared" si="94"/>
        <v>1.3499587318315139E-4</v>
      </c>
      <c r="AZ112" s="31">
        <f t="shared" si="95"/>
        <v>8.1815680717061464E-3</v>
      </c>
      <c r="BA112" s="31">
        <f t="shared" si="96"/>
        <v>7.0000000000000001E-3</v>
      </c>
      <c r="BB112" s="31">
        <f t="shared" si="97"/>
        <v>1.15E-2</v>
      </c>
      <c r="BC112" s="31">
        <f t="shared" si="98"/>
        <v>1.47E-2</v>
      </c>
      <c r="BD112" s="31">
        <f t="shared" si="116"/>
        <v>5.0000000000000001E-4</v>
      </c>
      <c r="BE112" s="31">
        <f t="shared" si="99"/>
        <v>2.6774181514658368E-3</v>
      </c>
      <c r="BF112" s="31">
        <f t="shared" si="117"/>
        <v>1.2574001928308888E-2</v>
      </c>
      <c r="BG112" s="31">
        <f t="shared" si="100"/>
        <v>1.5976679088971487E-2</v>
      </c>
      <c r="BH112" s="103">
        <f t="shared" si="118"/>
        <v>1.8869356450740272E-2</v>
      </c>
      <c r="BI112" s="121">
        <f t="shared" si="125"/>
        <v>5.9560621761658128</v>
      </c>
      <c r="BJ112" s="31">
        <f t="shared" si="101"/>
        <v>1.0073769921358463E-2</v>
      </c>
      <c r="BK112" s="31">
        <f t="shared" si="102"/>
        <v>1.6789616535597442E-2</v>
      </c>
      <c r="BL112" s="31">
        <f t="shared" si="103"/>
        <v>2.09870206694968E-2</v>
      </c>
      <c r="BM112" s="31">
        <f t="shared" si="104"/>
        <v>0</v>
      </c>
      <c r="BN112" s="31">
        <f t="shared" si="105"/>
        <v>5.0368849606792314E-4</v>
      </c>
      <c r="BO112" s="31">
        <f t="shared" si="106"/>
        <v>3.0526575519268073E-2</v>
      </c>
      <c r="BP112" s="31">
        <f t="shared" si="107"/>
        <v>1.2E-2</v>
      </c>
      <c r="BQ112" s="31">
        <f t="shared" si="108"/>
        <v>2.2499999999999999E-2</v>
      </c>
      <c r="BR112" s="31">
        <f t="shared" si="109"/>
        <v>2.8499999999999998E-2</v>
      </c>
      <c r="BS112" s="31">
        <f t="shared" si="119"/>
        <v>5.0000000000000001E-3</v>
      </c>
      <c r="BT112" s="31">
        <f t="shared" si="110"/>
        <v>0</v>
      </c>
      <c r="BU112" s="31">
        <f t="shared" si="120"/>
        <v>3.482462403969297E-2</v>
      </c>
      <c r="BV112" s="31">
        <f t="shared" si="121"/>
        <v>4.1978330265171331E-2</v>
      </c>
      <c r="BW112" s="103">
        <f t="shared" si="122"/>
        <v>4.7233170477668174E-2</v>
      </c>
    </row>
    <row r="113" spans="16:75" x14ac:dyDescent="0.25">
      <c r="P113" s="36">
        <f t="shared" si="111"/>
        <v>10.411799999999989</v>
      </c>
      <c r="Q113" s="31">
        <f t="shared" si="66"/>
        <v>2.9104506716447049E-3</v>
      </c>
      <c r="R113" s="31">
        <f t="shared" si="67"/>
        <v>1.4552253358223523E-2</v>
      </c>
      <c r="S113" s="31">
        <f t="shared" si="68"/>
        <v>1.6088971312851925E-2</v>
      </c>
      <c r="T113" s="31">
        <f t="shared" si="69"/>
        <v>7.3474327205670566E-3</v>
      </c>
      <c r="U113" s="31">
        <f t="shared" si="70"/>
        <v>2.881346164928257E-4</v>
      </c>
      <c r="V113" s="31">
        <f t="shared" si="71"/>
        <v>1.9208974432855048E-4</v>
      </c>
      <c r="W113" s="31">
        <f t="shared" si="72"/>
        <v>4.0000000000000001E-3</v>
      </c>
      <c r="X113" s="31">
        <f t="shared" si="73"/>
        <v>8.9999999999999993E-3</v>
      </c>
      <c r="Y113" s="31">
        <f t="shared" si="74"/>
        <v>1.3999999999999999E-2</v>
      </c>
      <c r="Z113" s="31">
        <f t="shared" si="75"/>
        <v>1E-3</v>
      </c>
      <c r="AA113" s="31">
        <f t="shared" si="76"/>
        <v>0</v>
      </c>
      <c r="AB113" s="31">
        <f t="shared" si="112"/>
        <v>1.1324989814997527E-2</v>
      </c>
      <c r="AC113" s="31">
        <f t="shared" si="77"/>
        <v>2.3965314220262639E-2</v>
      </c>
      <c r="AD113" s="103">
        <f t="shared" si="113"/>
        <v>2.7566113846914212E-2</v>
      </c>
      <c r="AE113" s="121">
        <f t="shared" si="123"/>
        <v>22.885025906735738</v>
      </c>
      <c r="AF113" s="31">
        <f t="shared" si="78"/>
        <v>1.3241422765491047E-3</v>
      </c>
      <c r="AG113" s="31">
        <f t="shared" si="79"/>
        <v>6.6207113827455241E-3</v>
      </c>
      <c r="AH113" s="31">
        <f t="shared" si="80"/>
        <v>7.3198585047634518E-3</v>
      </c>
      <c r="AI113" s="31">
        <f t="shared" si="81"/>
        <v>3.3427971771482152E-3</v>
      </c>
      <c r="AJ113" s="31">
        <f t="shared" si="82"/>
        <v>1.3109008537836136E-4</v>
      </c>
      <c r="AK113" s="31">
        <f t="shared" si="83"/>
        <v>8.7393390252240918E-5</v>
      </c>
      <c r="AL113" s="31">
        <f t="shared" si="84"/>
        <v>4.0000000000000001E-3</v>
      </c>
      <c r="AM113" s="31">
        <f t="shared" si="85"/>
        <v>8.9999999999999993E-3</v>
      </c>
      <c r="AN113" s="31">
        <f t="shared" si="86"/>
        <v>1.3999999999999999E-2</v>
      </c>
      <c r="AO113" s="31">
        <f t="shared" si="87"/>
        <v>1E-3</v>
      </c>
      <c r="AP113" s="31">
        <f t="shared" si="88"/>
        <v>0</v>
      </c>
      <c r="AQ113" s="31">
        <f t="shared" si="114"/>
        <v>6.3268258283678521E-3</v>
      </c>
      <c r="AR113" s="31">
        <f t="shared" si="89"/>
        <v>1.3561289002664498E-2</v>
      </c>
      <c r="AS113" s="122">
        <f t="shared" si="115"/>
        <v>1.7706286603733464E-2</v>
      </c>
      <c r="AT113" s="121">
        <f t="shared" si="124"/>
        <v>22.456010362694297</v>
      </c>
      <c r="AU113" s="31">
        <f t="shared" si="90"/>
        <v>2.6718904663348727E-3</v>
      </c>
      <c r="AV113" s="31">
        <f t="shared" si="91"/>
        <v>3.7406466528688222E-3</v>
      </c>
      <c r="AW113" s="31">
        <f t="shared" si="92"/>
        <v>4.8539343471750195E-3</v>
      </c>
      <c r="AX113" s="31">
        <f t="shared" si="93"/>
        <v>3.028142528512856E-3</v>
      </c>
      <c r="AY113" s="31">
        <f t="shared" si="94"/>
        <v>1.3359452331674363E-4</v>
      </c>
      <c r="AZ113" s="31">
        <f t="shared" si="95"/>
        <v>8.0966377767723412E-3</v>
      </c>
      <c r="BA113" s="31">
        <f t="shared" si="96"/>
        <v>7.0000000000000001E-3</v>
      </c>
      <c r="BB113" s="31">
        <f t="shared" si="97"/>
        <v>1.15E-2</v>
      </c>
      <c r="BC113" s="31">
        <f t="shared" si="98"/>
        <v>1.47E-2</v>
      </c>
      <c r="BD113" s="31">
        <f t="shared" si="116"/>
        <v>5.0000000000000001E-4</v>
      </c>
      <c r="BE113" s="31">
        <f t="shared" si="99"/>
        <v>2.6496247124487495E-3</v>
      </c>
      <c r="BF113" s="31">
        <f t="shared" si="117"/>
        <v>1.2484280693166181E-2</v>
      </c>
      <c r="BG113" s="31">
        <f t="shared" si="100"/>
        <v>1.58971366985367E-2</v>
      </c>
      <c r="BH113" s="103">
        <f t="shared" si="118"/>
        <v>1.8792739086729657E-2</v>
      </c>
      <c r="BI113" s="121">
        <f t="shared" si="125"/>
        <v>6.0104145077720306</v>
      </c>
      <c r="BJ113" s="31">
        <f t="shared" si="101"/>
        <v>9.9826725631675418E-3</v>
      </c>
      <c r="BK113" s="31">
        <f t="shared" si="102"/>
        <v>1.6637787605279238E-2</v>
      </c>
      <c r="BL113" s="31">
        <f t="shared" si="103"/>
        <v>2.0797234506599045E-2</v>
      </c>
      <c r="BM113" s="31">
        <f t="shared" si="104"/>
        <v>0</v>
      </c>
      <c r="BN113" s="31">
        <f t="shared" si="105"/>
        <v>4.9913362815837711E-4</v>
      </c>
      <c r="BO113" s="31">
        <f t="shared" si="106"/>
        <v>3.0250522918689522E-2</v>
      </c>
      <c r="BP113" s="31">
        <f t="shared" si="107"/>
        <v>1.2E-2</v>
      </c>
      <c r="BQ113" s="31">
        <f t="shared" si="108"/>
        <v>2.2499999999999999E-2</v>
      </c>
      <c r="BR113" s="31">
        <f t="shared" si="109"/>
        <v>2.8499999999999998E-2</v>
      </c>
      <c r="BS113" s="31">
        <f t="shared" si="119"/>
        <v>5.0000000000000001E-3</v>
      </c>
      <c r="BT113" s="31">
        <f t="shared" si="110"/>
        <v>0</v>
      </c>
      <c r="BU113" s="31">
        <f t="shared" si="120"/>
        <v>3.455376098034306E-2</v>
      </c>
      <c r="BV113" s="31">
        <f t="shared" si="121"/>
        <v>4.1713525458958817E-2</v>
      </c>
      <c r="BW113" s="103">
        <f t="shared" si="122"/>
        <v>4.6966790741813216E-2</v>
      </c>
    </row>
    <row r="114" spans="16:75" x14ac:dyDescent="0.25">
      <c r="P114" s="36">
        <f t="shared" si="111"/>
        <v>10.505599999999989</v>
      </c>
      <c r="Q114" s="31">
        <f t="shared" si="66"/>
        <v>2.8844645049335908E-3</v>
      </c>
      <c r="R114" s="31">
        <f t="shared" si="67"/>
        <v>1.4422322524667954E-2</v>
      </c>
      <c r="S114" s="31">
        <f t="shared" si="68"/>
        <v>1.594531978327289E-2</v>
      </c>
      <c r="T114" s="31">
        <f t="shared" si="69"/>
        <v>7.2818306427048507E-3</v>
      </c>
      <c r="U114" s="31">
        <f t="shared" si="70"/>
        <v>2.8556198598842549E-4</v>
      </c>
      <c r="V114" s="31">
        <f t="shared" si="71"/>
        <v>1.9037465732561702E-4</v>
      </c>
      <c r="W114" s="31">
        <f t="shared" si="72"/>
        <v>4.0000000000000001E-3</v>
      </c>
      <c r="X114" s="31">
        <f t="shared" si="73"/>
        <v>8.9999999999999993E-3</v>
      </c>
      <c r="Y114" s="31">
        <f t="shared" si="74"/>
        <v>1.3999999999999999E-2</v>
      </c>
      <c r="Z114" s="31">
        <f t="shared" si="75"/>
        <v>1E-3</v>
      </c>
      <c r="AA114" s="31">
        <f t="shared" si="76"/>
        <v>0</v>
      </c>
      <c r="AB114" s="31">
        <f t="shared" si="112"/>
        <v>1.1237328866412101E-2</v>
      </c>
      <c r="AC114" s="31">
        <f t="shared" si="77"/>
        <v>2.378200611883103E-2</v>
      </c>
      <c r="AD114" s="103">
        <f t="shared" si="113"/>
        <v>2.7384007878285089E-2</v>
      </c>
      <c r="AE114" s="121">
        <f t="shared" si="123"/>
        <v>23.122797927461125</v>
      </c>
      <c r="AF114" s="31">
        <f t="shared" si="78"/>
        <v>1.3105261049330792E-3</v>
      </c>
      <c r="AG114" s="31">
        <f t="shared" si="79"/>
        <v>6.5526305246653965E-3</v>
      </c>
      <c r="AH114" s="31">
        <f t="shared" si="80"/>
        <v>7.2445883080700622E-3</v>
      </c>
      <c r="AI114" s="31">
        <f t="shared" si="81"/>
        <v>3.3084231519035583E-3</v>
      </c>
      <c r="AJ114" s="31">
        <f t="shared" si="82"/>
        <v>1.2974208438837481E-4</v>
      </c>
      <c r="AK114" s="31">
        <f t="shared" si="83"/>
        <v>8.6494722925583209E-5</v>
      </c>
      <c r="AL114" s="31">
        <f t="shared" si="84"/>
        <v>4.0000000000000001E-3</v>
      </c>
      <c r="AM114" s="31">
        <f t="shared" si="85"/>
        <v>8.9999999999999993E-3</v>
      </c>
      <c r="AN114" s="31">
        <f t="shared" si="86"/>
        <v>1.3999999999999999E-2</v>
      </c>
      <c r="AO114" s="31">
        <f t="shared" si="87"/>
        <v>1E-3</v>
      </c>
      <c r="AP114" s="31">
        <f t="shared" si="88"/>
        <v>0</v>
      </c>
      <c r="AQ114" s="31">
        <f t="shared" si="114"/>
        <v>6.2894793736301717E-3</v>
      </c>
      <c r="AR114" s="31">
        <f t="shared" si="89"/>
        <v>1.3484193756923583E-2</v>
      </c>
      <c r="AS114" s="122">
        <f t="shared" si="115"/>
        <v>1.7638840796001101E-2</v>
      </c>
      <c r="AT114" s="121">
        <f t="shared" si="124"/>
        <v>22.689119170984451</v>
      </c>
      <c r="AU114" s="31">
        <f t="shared" si="90"/>
        <v>2.6444393697191149E-3</v>
      </c>
      <c r="AV114" s="31">
        <f t="shared" si="91"/>
        <v>3.7022151176067607E-3</v>
      </c>
      <c r="AW114" s="31">
        <f t="shared" si="92"/>
        <v>4.8040648549897251E-3</v>
      </c>
      <c r="AX114" s="31">
        <f t="shared" si="93"/>
        <v>2.9970312856816635E-3</v>
      </c>
      <c r="AY114" s="31">
        <f t="shared" si="94"/>
        <v>1.3222196848595571E-4</v>
      </c>
      <c r="AZ114" s="31">
        <f t="shared" si="95"/>
        <v>8.0134526355124681E-3</v>
      </c>
      <c r="BA114" s="31">
        <f t="shared" si="96"/>
        <v>7.0000000000000001E-3</v>
      </c>
      <c r="BB114" s="31">
        <f t="shared" si="97"/>
        <v>1.15E-2</v>
      </c>
      <c r="BC114" s="31">
        <f t="shared" si="98"/>
        <v>1.47E-2</v>
      </c>
      <c r="BD114" s="31">
        <f t="shared" si="116"/>
        <v>5.0000000000000001E-4</v>
      </c>
      <c r="BE114" s="31">
        <f t="shared" si="99"/>
        <v>2.6224023749714556E-3</v>
      </c>
      <c r="BF114" s="31">
        <f t="shared" si="117"/>
        <v>1.2396690843647822E-2</v>
      </c>
      <c r="BG114" s="31">
        <f t="shared" si="100"/>
        <v>1.5819651622978659E-2</v>
      </c>
      <c r="BH114" s="103">
        <f t="shared" si="118"/>
        <v>1.8718171747768037E-2</v>
      </c>
      <c r="BI114" s="121">
        <f t="shared" si="125"/>
        <v>6.0647668393782483</v>
      </c>
      <c r="BJ114" s="31">
        <f t="shared" si="101"/>
        <v>9.8932080307560701E-3</v>
      </c>
      <c r="BK114" s="31">
        <f t="shared" si="102"/>
        <v>1.6488680051260116E-2</v>
      </c>
      <c r="BL114" s="31">
        <f t="shared" si="103"/>
        <v>2.0610850064075148E-2</v>
      </c>
      <c r="BM114" s="31">
        <f t="shared" si="104"/>
        <v>0</v>
      </c>
      <c r="BN114" s="31">
        <f t="shared" si="105"/>
        <v>4.9466040153780351E-4</v>
      </c>
      <c r="BO114" s="31">
        <f t="shared" si="106"/>
        <v>2.9979418275018398E-2</v>
      </c>
      <c r="BP114" s="31">
        <f t="shared" si="107"/>
        <v>1.2E-2</v>
      </c>
      <c r="BQ114" s="31">
        <f t="shared" si="108"/>
        <v>2.2499999999999999E-2</v>
      </c>
      <c r="BR114" s="31">
        <f t="shared" si="109"/>
        <v>2.8499999999999998E-2</v>
      </c>
      <c r="BS114" s="31">
        <f t="shared" si="119"/>
        <v>5.0000000000000001E-3</v>
      </c>
      <c r="BT114" s="31">
        <f t="shared" si="110"/>
        <v>0</v>
      </c>
      <c r="BU114" s="31">
        <f t="shared" si="120"/>
        <v>3.4288093132677333E-2</v>
      </c>
      <c r="BV114" s="31">
        <f t="shared" si="121"/>
        <v>4.1454184023378741E-2</v>
      </c>
      <c r="BW114" s="103">
        <f t="shared" si="122"/>
        <v>4.6706081960731886E-2</v>
      </c>
    </row>
    <row r="115" spans="16:75" x14ac:dyDescent="0.25">
      <c r="P115" s="36">
        <f t="shared" si="111"/>
        <v>10.599399999999989</v>
      </c>
      <c r="Q115" s="31">
        <f t="shared" si="66"/>
        <v>2.8589382703766565E-3</v>
      </c>
      <c r="R115" s="31">
        <f t="shared" si="67"/>
        <v>1.4294691351883283E-2</v>
      </c>
      <c r="S115" s="31">
        <f t="shared" si="68"/>
        <v>1.5804210758642159E-2</v>
      </c>
      <c r="T115" s="31">
        <f t="shared" si="69"/>
        <v>7.2173896635658701E-3</v>
      </c>
      <c r="U115" s="31">
        <f t="shared" si="70"/>
        <v>2.8303488876728897E-4</v>
      </c>
      <c r="V115" s="31">
        <f t="shared" si="71"/>
        <v>1.8868992584485932E-4</v>
      </c>
      <c r="W115" s="31">
        <f t="shared" si="72"/>
        <v>4.0000000000000001E-3</v>
      </c>
      <c r="X115" s="31">
        <f t="shared" si="73"/>
        <v>8.9999999999999993E-3</v>
      </c>
      <c r="Y115" s="31">
        <f t="shared" si="74"/>
        <v>1.3999999999999999E-2</v>
      </c>
      <c r="Z115" s="31">
        <f t="shared" si="75"/>
        <v>1E-3</v>
      </c>
      <c r="AA115" s="31">
        <f t="shared" si="76"/>
        <v>0</v>
      </c>
      <c r="AB115" s="31">
        <f t="shared" si="112"/>
        <v>1.1151322880297998E-2</v>
      </c>
      <c r="AC115" s="31">
        <f t="shared" si="77"/>
        <v>2.3602175348182292E-2</v>
      </c>
      <c r="AD115" s="103">
        <f t="shared" si="113"/>
        <v>2.7205544120007471E-2</v>
      </c>
      <c r="AE115" s="121">
        <f t="shared" si="123"/>
        <v>23.360569948186512</v>
      </c>
      <c r="AF115" s="31">
        <f t="shared" si="78"/>
        <v>1.2971871135953486E-3</v>
      </c>
      <c r="AG115" s="31">
        <f t="shared" si="79"/>
        <v>6.4859355679767429E-3</v>
      </c>
      <c r="AH115" s="31">
        <f t="shared" si="80"/>
        <v>7.1708503639550869E-3</v>
      </c>
      <c r="AI115" s="31">
        <f t="shared" si="81"/>
        <v>3.2747488682714574E-3</v>
      </c>
      <c r="AJ115" s="31">
        <f t="shared" si="82"/>
        <v>1.284215242459395E-4</v>
      </c>
      <c r="AK115" s="31">
        <f t="shared" si="83"/>
        <v>8.5614349497293001E-5</v>
      </c>
      <c r="AL115" s="31">
        <f t="shared" si="84"/>
        <v>4.0000000000000001E-3</v>
      </c>
      <c r="AM115" s="31">
        <f t="shared" si="85"/>
        <v>8.9999999999999993E-3</v>
      </c>
      <c r="AN115" s="31">
        <f t="shared" si="86"/>
        <v>1.3999999999999999E-2</v>
      </c>
      <c r="AO115" s="31">
        <f t="shared" si="87"/>
        <v>1E-3</v>
      </c>
      <c r="AP115" s="31">
        <f t="shared" si="88"/>
        <v>0</v>
      </c>
      <c r="AQ115" s="31">
        <f t="shared" si="114"/>
        <v>6.2530544937742438E-3</v>
      </c>
      <c r="AR115" s="31">
        <f t="shared" si="89"/>
        <v>1.3409017358282468E-2</v>
      </c>
      <c r="AS115" s="122">
        <f t="shared" si="115"/>
        <v>1.757319677165059E-2</v>
      </c>
      <c r="AT115" s="121">
        <f t="shared" si="124"/>
        <v>22.922227979274606</v>
      </c>
      <c r="AU115" s="31">
        <f t="shared" si="90"/>
        <v>2.6175466038576042E-3</v>
      </c>
      <c r="AV115" s="31">
        <f t="shared" si="91"/>
        <v>3.6645652454006458E-3</v>
      </c>
      <c r="AW115" s="31">
        <f t="shared" si="92"/>
        <v>4.755209663674648E-3</v>
      </c>
      <c r="AX115" s="31">
        <f t="shared" si="93"/>
        <v>2.9665528177052849E-3</v>
      </c>
      <c r="AY115" s="31">
        <f t="shared" si="94"/>
        <v>1.308773301928802E-4</v>
      </c>
      <c r="AZ115" s="31">
        <f t="shared" si="95"/>
        <v>7.9319594056291038E-3</v>
      </c>
      <c r="BA115" s="31">
        <f t="shared" si="96"/>
        <v>7.0000000000000001E-3</v>
      </c>
      <c r="BB115" s="31">
        <f t="shared" si="97"/>
        <v>1.15E-2</v>
      </c>
      <c r="BC115" s="31">
        <f t="shared" si="98"/>
        <v>1.47E-2</v>
      </c>
      <c r="BD115" s="31">
        <f t="shared" si="116"/>
        <v>5.0000000000000001E-4</v>
      </c>
      <c r="BE115" s="31">
        <f t="shared" si="99"/>
        <v>2.5957337154921246E-3</v>
      </c>
      <c r="BF115" s="31">
        <f t="shared" si="117"/>
        <v>1.2311164559350163E-2</v>
      </c>
      <c r="BG115" s="31">
        <f t="shared" si="100"/>
        <v>1.5744154319406452E-2</v>
      </c>
      <c r="BH115" s="103">
        <f t="shared" si="118"/>
        <v>1.8645583003612111E-2</v>
      </c>
      <c r="BI115" s="121">
        <f t="shared" si="125"/>
        <v>6.1191191709844661</v>
      </c>
      <c r="BJ115" s="31">
        <f t="shared" si="101"/>
        <v>9.8053328139950224E-3</v>
      </c>
      <c r="BK115" s="31">
        <f t="shared" si="102"/>
        <v>1.634222135665837E-2</v>
      </c>
      <c r="BL115" s="31">
        <f t="shared" si="103"/>
        <v>2.0427776695822963E-2</v>
      </c>
      <c r="BM115" s="31">
        <f t="shared" si="104"/>
        <v>0</v>
      </c>
      <c r="BN115" s="31">
        <f t="shared" si="105"/>
        <v>4.9026664069975101E-4</v>
      </c>
      <c r="BO115" s="31">
        <f t="shared" si="106"/>
        <v>2.9713129739378855E-2</v>
      </c>
      <c r="BP115" s="31">
        <f t="shared" si="107"/>
        <v>1.2E-2</v>
      </c>
      <c r="BQ115" s="31">
        <f t="shared" si="108"/>
        <v>2.2499999999999999E-2</v>
      </c>
      <c r="BR115" s="31">
        <f t="shared" si="109"/>
        <v>2.8499999999999998E-2</v>
      </c>
      <c r="BS115" s="31">
        <f t="shared" si="119"/>
        <v>5.0000000000000001E-3</v>
      </c>
      <c r="BT115" s="31">
        <f t="shared" si="110"/>
        <v>0</v>
      </c>
      <c r="BU115" s="31">
        <f t="shared" si="120"/>
        <v>3.4027480762475963E-2</v>
      </c>
      <c r="BV115" s="31">
        <f t="shared" si="121"/>
        <v>4.1200154503234152E-2</v>
      </c>
      <c r="BW115" s="103">
        <f t="shared" si="122"/>
        <v>4.645088390911202E-2</v>
      </c>
    </row>
    <row r="116" spans="16:75" x14ac:dyDescent="0.25">
      <c r="P116" s="36">
        <f t="shared" si="111"/>
        <v>10.693199999999988</v>
      </c>
      <c r="Q116" s="31">
        <f t="shared" si="66"/>
        <v>2.8338598644961598E-3</v>
      </c>
      <c r="R116" s="31">
        <f t="shared" si="67"/>
        <v>1.4169299322480799E-2</v>
      </c>
      <c r="S116" s="31">
        <f t="shared" si="68"/>
        <v>1.5665577330934773E-2</v>
      </c>
      <c r="T116" s="31">
        <f t="shared" si="69"/>
        <v>7.1540792279205555E-3</v>
      </c>
      <c r="U116" s="31">
        <f t="shared" si="70"/>
        <v>2.8055212658511977E-4</v>
      </c>
      <c r="V116" s="31">
        <f t="shared" si="71"/>
        <v>1.8703475105674654E-4</v>
      </c>
      <c r="W116" s="31">
        <f t="shared" si="72"/>
        <v>4.0000000000000001E-3</v>
      </c>
      <c r="X116" s="31">
        <f t="shared" si="73"/>
        <v>8.9999999999999993E-3</v>
      </c>
      <c r="Y116" s="31">
        <f t="shared" si="74"/>
        <v>1.3999999999999999E-2</v>
      </c>
      <c r="Z116" s="31">
        <f t="shared" si="75"/>
        <v>1E-3</v>
      </c>
      <c r="AA116" s="31">
        <f t="shared" si="76"/>
        <v>0</v>
      </c>
      <c r="AB116" s="31">
        <f t="shared" si="112"/>
        <v>1.106692793474416E-2</v>
      </c>
      <c r="AC116" s="31">
        <f t="shared" si="77"/>
        <v>2.3425729501856288E-2</v>
      </c>
      <c r="AD116" s="103">
        <f t="shared" si="113"/>
        <v>2.7030623805398963E-2</v>
      </c>
      <c r="AE116" s="121">
        <f t="shared" si="123"/>
        <v>23.5983419689119</v>
      </c>
      <c r="AF116" s="31">
        <f t="shared" si="78"/>
        <v>1.2841169241021703E-3</v>
      </c>
      <c r="AG116" s="31">
        <f t="shared" si="79"/>
        <v>6.4205846205108519E-3</v>
      </c>
      <c r="AH116" s="31">
        <f t="shared" si="80"/>
        <v>7.0985983564367978E-3</v>
      </c>
      <c r="AI116" s="31">
        <f t="shared" si="81"/>
        <v>3.2417531748959289E-3</v>
      </c>
      <c r="AJ116" s="31">
        <f t="shared" si="82"/>
        <v>1.2712757548611486E-4</v>
      </c>
      <c r="AK116" s="31">
        <f t="shared" si="83"/>
        <v>8.4751716990743241E-5</v>
      </c>
      <c r="AL116" s="31">
        <f t="shared" si="84"/>
        <v>4.0000000000000001E-3</v>
      </c>
      <c r="AM116" s="31">
        <f t="shared" si="85"/>
        <v>8.9999999999999993E-3</v>
      </c>
      <c r="AN116" s="31">
        <f t="shared" si="86"/>
        <v>1.3999999999999999E-2</v>
      </c>
      <c r="AO116" s="31">
        <f t="shared" si="87"/>
        <v>1E-3</v>
      </c>
      <c r="AP116" s="31">
        <f t="shared" si="88"/>
        <v>0</v>
      </c>
      <c r="AQ116" s="31">
        <f t="shared" si="114"/>
        <v>6.217521227329134E-3</v>
      </c>
      <c r="AR116" s="31">
        <f t="shared" si="89"/>
        <v>1.3335697023457155E-2</v>
      </c>
      <c r="AS116" s="122">
        <f t="shared" si="115"/>
        <v>1.7509291867611947E-2</v>
      </c>
      <c r="AT116" s="121">
        <f t="shared" si="124"/>
        <v>23.15533678756476</v>
      </c>
      <c r="AU116" s="31">
        <f t="shared" si="90"/>
        <v>2.591195306311508E-3</v>
      </c>
      <c r="AV116" s="31">
        <f t="shared" si="91"/>
        <v>3.6276734288361112E-3</v>
      </c>
      <c r="AW116" s="31">
        <f t="shared" si="92"/>
        <v>4.70733813979924E-3</v>
      </c>
      <c r="AX116" s="31">
        <f t="shared" si="93"/>
        <v>2.9366880138197095E-3</v>
      </c>
      <c r="AY116" s="31">
        <f t="shared" si="94"/>
        <v>1.2955976531557538E-4</v>
      </c>
      <c r="AZ116" s="31">
        <f t="shared" si="95"/>
        <v>7.8521069888227522E-3</v>
      </c>
      <c r="BA116" s="31">
        <f t="shared" si="96"/>
        <v>7.0000000000000001E-3</v>
      </c>
      <c r="BB116" s="31">
        <f t="shared" si="97"/>
        <v>1.15E-2</v>
      </c>
      <c r="BC116" s="31">
        <f t="shared" si="98"/>
        <v>1.47E-2</v>
      </c>
      <c r="BD116" s="31">
        <f t="shared" si="116"/>
        <v>5.0000000000000001E-4</v>
      </c>
      <c r="BE116" s="31">
        <f t="shared" si="99"/>
        <v>2.5696020120922459E-3</v>
      </c>
      <c r="BF116" s="31">
        <f t="shared" si="117"/>
        <v>1.2227636767975133E-2</v>
      </c>
      <c r="BG116" s="31">
        <f t="shared" si="100"/>
        <v>1.5670578157904604E-2</v>
      </c>
      <c r="BH116" s="103">
        <f t="shared" si="118"/>
        <v>1.857490448706331E-2</v>
      </c>
      <c r="BI116" s="121">
        <f t="shared" si="125"/>
        <v>6.1734715025906839</v>
      </c>
      <c r="BJ116" s="31">
        <f t="shared" si="101"/>
        <v>9.7190049350387598E-3</v>
      </c>
      <c r="BK116" s="31">
        <f t="shared" si="102"/>
        <v>1.6198341558397934E-2</v>
      </c>
      <c r="BL116" s="31">
        <f t="shared" si="103"/>
        <v>2.0247926947997416E-2</v>
      </c>
      <c r="BM116" s="31">
        <f t="shared" si="104"/>
        <v>0</v>
      </c>
      <c r="BN116" s="31">
        <f t="shared" si="105"/>
        <v>4.8595024675193791E-4</v>
      </c>
      <c r="BO116" s="31">
        <f t="shared" si="106"/>
        <v>2.9451530106178059E-2</v>
      </c>
      <c r="BP116" s="31">
        <f t="shared" si="107"/>
        <v>1.2E-2</v>
      </c>
      <c r="BQ116" s="31">
        <f t="shared" si="108"/>
        <v>2.2499999999999999E-2</v>
      </c>
      <c r="BR116" s="31">
        <f t="shared" si="109"/>
        <v>2.8499999999999998E-2</v>
      </c>
      <c r="BS116" s="31">
        <f t="shared" si="119"/>
        <v>5.0000000000000001E-3</v>
      </c>
      <c r="BT116" s="31">
        <f t="shared" si="110"/>
        <v>0</v>
      </c>
      <c r="BU116" s="31">
        <f t="shared" si="120"/>
        <v>3.3771789053253745E-2</v>
      </c>
      <c r="BV116" s="31">
        <f t="shared" si="121"/>
        <v>4.0951290805474057E-2</v>
      </c>
      <c r="BW116" s="103">
        <f t="shared" si="122"/>
        <v>4.6201042078313125E-2</v>
      </c>
    </row>
    <row r="117" spans="16:75" x14ac:dyDescent="0.25">
      <c r="P117" s="36">
        <f t="shared" si="111"/>
        <v>10.786999999999988</v>
      </c>
      <c r="Q117" s="31">
        <f t="shared" si="66"/>
        <v>2.809217604804889E-3</v>
      </c>
      <c r="R117" s="31">
        <f t="shared" si="67"/>
        <v>1.4046088024024444E-2</v>
      </c>
      <c r="S117" s="31">
        <f t="shared" si="68"/>
        <v>1.5529354919361426E-2</v>
      </c>
      <c r="T117" s="31">
        <f t="shared" si="69"/>
        <v>7.0918698433299421E-3</v>
      </c>
      <c r="U117" s="31">
        <f t="shared" si="70"/>
        <v>2.7811254287568398E-4</v>
      </c>
      <c r="V117" s="31">
        <f t="shared" si="71"/>
        <v>1.8540836191712268E-4</v>
      </c>
      <c r="W117" s="31">
        <f t="shared" si="72"/>
        <v>4.0000000000000001E-3</v>
      </c>
      <c r="X117" s="31">
        <f t="shared" si="73"/>
        <v>8.9999999999999993E-3</v>
      </c>
      <c r="Y117" s="31">
        <f t="shared" si="74"/>
        <v>1.3999999999999999E-2</v>
      </c>
      <c r="Z117" s="31">
        <f t="shared" si="75"/>
        <v>1E-3</v>
      </c>
      <c r="AA117" s="31">
        <f t="shared" si="76"/>
        <v>0</v>
      </c>
      <c r="AB117" s="31">
        <f t="shared" si="112"/>
        <v>1.0984101634528754E-2</v>
      </c>
      <c r="AC117" s="31">
        <f t="shared" si="77"/>
        <v>2.3252579385448845E-2</v>
      </c>
      <c r="AD117" s="103">
        <f t="shared" si="113"/>
        <v>2.6859151611597926E-2</v>
      </c>
      <c r="AE117" s="121">
        <f t="shared" si="123"/>
        <v>23.836113989637287</v>
      </c>
      <c r="AF117" s="31">
        <f t="shared" si="78"/>
        <v>1.271307492328846E-3</v>
      </c>
      <c r="AG117" s="31">
        <f t="shared" si="79"/>
        <v>6.3565374616442296E-3</v>
      </c>
      <c r="AH117" s="31">
        <f t="shared" si="80"/>
        <v>7.0277878175938604E-3</v>
      </c>
      <c r="AI117" s="31">
        <f t="shared" si="81"/>
        <v>3.2094157643841716E-3</v>
      </c>
      <c r="AJ117" s="31">
        <f t="shared" si="82"/>
        <v>1.2585944174055573E-4</v>
      </c>
      <c r="AK117" s="31">
        <f t="shared" si="83"/>
        <v>8.390629449370383E-5</v>
      </c>
      <c r="AL117" s="31">
        <f t="shared" si="84"/>
        <v>4.0000000000000001E-3</v>
      </c>
      <c r="AM117" s="31">
        <f t="shared" si="85"/>
        <v>8.9999999999999993E-3</v>
      </c>
      <c r="AN117" s="31">
        <f t="shared" si="86"/>
        <v>1.3999999999999999E-2</v>
      </c>
      <c r="AO117" s="31">
        <f t="shared" si="87"/>
        <v>1E-3</v>
      </c>
      <c r="AP117" s="31">
        <f t="shared" si="88"/>
        <v>0</v>
      </c>
      <c r="AQ117" s="31">
        <f t="shared" si="114"/>
        <v>6.1828508330662047E-3</v>
      </c>
      <c r="AR117" s="31">
        <f t="shared" si="89"/>
        <v>1.326417253557049E-2</v>
      </c>
      <c r="AS117" s="122">
        <f t="shared" si="115"/>
        <v>1.7447066100058747E-2</v>
      </c>
      <c r="AT117" s="121">
        <f t="shared" si="124"/>
        <v>23.388445595854915</v>
      </c>
      <c r="AU117" s="31">
        <f t="shared" si="90"/>
        <v>2.565369286902661E-3</v>
      </c>
      <c r="AV117" s="31">
        <f t="shared" si="91"/>
        <v>3.5915170016637254E-3</v>
      </c>
      <c r="AW117" s="31">
        <f t="shared" si="92"/>
        <v>4.6604208712065012E-3</v>
      </c>
      <c r="AX117" s="31">
        <f t="shared" si="93"/>
        <v>2.9074185251563491E-3</v>
      </c>
      <c r="AY117" s="31">
        <f t="shared" si="94"/>
        <v>1.2826846434513302E-4</v>
      </c>
      <c r="AZ117" s="31">
        <f t="shared" si="95"/>
        <v>7.7738463239474575E-3</v>
      </c>
      <c r="BA117" s="31">
        <f t="shared" si="96"/>
        <v>7.0000000000000001E-3</v>
      </c>
      <c r="BB117" s="31">
        <f t="shared" si="97"/>
        <v>1.15E-2</v>
      </c>
      <c r="BC117" s="31">
        <f t="shared" si="98"/>
        <v>1.47E-2</v>
      </c>
      <c r="BD117" s="31">
        <f t="shared" si="116"/>
        <v>5.0000000000000001E-4</v>
      </c>
      <c r="BE117" s="31">
        <f t="shared" si="99"/>
        <v>2.5439912095118057E-3</v>
      </c>
      <c r="BF117" s="31">
        <f t="shared" si="117"/>
        <v>1.214604500872078E-2</v>
      </c>
      <c r="BG117" s="31">
        <f t="shared" si="100"/>
        <v>1.5598859275054083E-2</v>
      </c>
      <c r="BH117" s="103">
        <f t="shared" si="118"/>
        <v>1.8506070737627583E-2</v>
      </c>
      <c r="BI117" s="121">
        <f t="shared" si="125"/>
        <v>6.2278238341969017</v>
      </c>
      <c r="BJ117" s="31">
        <f t="shared" si="101"/>
        <v>9.6341838814612522E-3</v>
      </c>
      <c r="BK117" s="31">
        <f t="shared" si="102"/>
        <v>1.6056973135768753E-2</v>
      </c>
      <c r="BL117" s="31">
        <f t="shared" si="103"/>
        <v>2.0071216419710942E-2</v>
      </c>
      <c r="BM117" s="31">
        <f t="shared" si="104"/>
        <v>0</v>
      </c>
      <c r="BN117" s="31">
        <f t="shared" si="105"/>
        <v>4.817091940730625E-4</v>
      </c>
      <c r="BO117" s="31">
        <f t="shared" si="106"/>
        <v>2.9194496610488643E-2</v>
      </c>
      <c r="BP117" s="31">
        <f t="shared" si="107"/>
        <v>1.2E-2</v>
      </c>
      <c r="BQ117" s="31">
        <f t="shared" si="108"/>
        <v>2.2499999999999999E-2</v>
      </c>
      <c r="BR117" s="31">
        <f t="shared" si="109"/>
        <v>2.8499999999999998E-2</v>
      </c>
      <c r="BS117" s="31">
        <f t="shared" si="119"/>
        <v>5.0000000000000001E-3</v>
      </c>
      <c r="BT117" s="31">
        <f t="shared" si="110"/>
        <v>0</v>
      </c>
      <c r="BU117" s="31">
        <f t="shared" si="120"/>
        <v>3.3520887891812713E-2</v>
      </c>
      <c r="BV117" s="31">
        <f t="shared" si="121"/>
        <v>4.0707451965791897E-2</v>
      </c>
      <c r="BW117" s="103">
        <f t="shared" si="122"/>
        <v>4.5956407427317152E-2</v>
      </c>
    </row>
    <row r="118" spans="16:75" x14ac:dyDescent="0.25">
      <c r="P118" s="36">
        <f t="shared" si="111"/>
        <v>10.880799999999988</v>
      </c>
      <c r="Q118" s="31">
        <f t="shared" si="66"/>
        <v>2.7850002116600191E-3</v>
      </c>
      <c r="R118" s="31">
        <f t="shared" si="67"/>
        <v>1.3925001058300097E-2</v>
      </c>
      <c r="S118" s="31">
        <f t="shared" si="68"/>
        <v>1.5395481170056586E-2</v>
      </c>
      <c r="T118" s="31">
        <f t="shared" si="69"/>
        <v>7.0307330343357182E-3</v>
      </c>
      <c r="U118" s="31">
        <f t="shared" si="70"/>
        <v>2.7571502095434183E-4</v>
      </c>
      <c r="V118" s="31">
        <f t="shared" si="71"/>
        <v>1.8381001396956126E-4</v>
      </c>
      <c r="W118" s="31">
        <f t="shared" si="72"/>
        <v>4.0000000000000001E-3</v>
      </c>
      <c r="X118" s="31">
        <f t="shared" si="73"/>
        <v>8.9999999999999993E-3</v>
      </c>
      <c r="Y118" s="31">
        <f t="shared" si="74"/>
        <v>1.3999999999999999E-2</v>
      </c>
      <c r="Z118" s="31">
        <f t="shared" si="75"/>
        <v>1E-3</v>
      </c>
      <c r="AA118" s="31">
        <f t="shared" si="76"/>
        <v>0</v>
      </c>
      <c r="AB118" s="31">
        <f t="shared" si="112"/>
        <v>1.0902803045353304E-2</v>
      </c>
      <c r="AC118" s="31">
        <f t="shared" si="77"/>
        <v>2.3082638878260946E-2</v>
      </c>
      <c r="AD118" s="103">
        <f t="shared" si="113"/>
        <v>2.6691035511457468E-2</v>
      </c>
      <c r="AE118" s="121">
        <f t="shared" si="123"/>
        <v>24.073886010362674</v>
      </c>
      <c r="AF118" s="31">
        <f t="shared" si="78"/>
        <v>1.2587510919502682E-3</v>
      </c>
      <c r="AG118" s="31">
        <f t="shared" si="79"/>
        <v>6.293755459751341E-3</v>
      </c>
      <c r="AH118" s="31">
        <f t="shared" si="80"/>
        <v>6.9583760363010824E-3</v>
      </c>
      <c r="AI118" s="31">
        <f t="shared" si="81"/>
        <v>3.1777171316284521E-3</v>
      </c>
      <c r="AJ118" s="31">
        <f t="shared" si="82"/>
        <v>1.2461635810307654E-4</v>
      </c>
      <c r="AK118" s="31">
        <f t="shared" si="83"/>
        <v>8.3077572068717692E-5</v>
      </c>
      <c r="AL118" s="31">
        <f t="shared" si="84"/>
        <v>4.0000000000000001E-3</v>
      </c>
      <c r="AM118" s="31">
        <f t="shared" si="85"/>
        <v>8.9999999999999993E-3</v>
      </c>
      <c r="AN118" s="31">
        <f t="shared" si="86"/>
        <v>1.3999999999999999E-2</v>
      </c>
      <c r="AO118" s="31">
        <f t="shared" si="87"/>
        <v>1E-3</v>
      </c>
      <c r="AP118" s="31">
        <f t="shared" si="88"/>
        <v>0</v>
      </c>
      <c r="AQ118" s="31">
        <f t="shared" si="114"/>
        <v>6.1490157297112392E-3</v>
      </c>
      <c r="AR118" s="31">
        <f t="shared" si="89"/>
        <v>1.3194386117185144E-2</v>
      </c>
      <c r="AS118" s="122">
        <f t="shared" si="115"/>
        <v>1.7386462028273528E-2</v>
      </c>
      <c r="AT118" s="121">
        <f t="shared" si="124"/>
        <v>23.621554404145069</v>
      </c>
      <c r="AU118" s="31">
        <f t="shared" si="90"/>
        <v>2.5400529945426159E-3</v>
      </c>
      <c r="AV118" s="31">
        <f t="shared" si="91"/>
        <v>3.5560741923596627E-3</v>
      </c>
      <c r="AW118" s="31">
        <f t="shared" si="92"/>
        <v>4.6144296067524189E-3</v>
      </c>
      <c r="AX118" s="31">
        <f t="shared" si="93"/>
        <v>2.878726727148298E-3</v>
      </c>
      <c r="AY118" s="31">
        <f t="shared" si="94"/>
        <v>1.2700264972713077E-4</v>
      </c>
      <c r="AZ118" s="31">
        <f t="shared" si="95"/>
        <v>7.6971302864927748E-3</v>
      </c>
      <c r="BA118" s="31">
        <f t="shared" si="96"/>
        <v>7.0000000000000001E-3</v>
      </c>
      <c r="BB118" s="31">
        <f t="shared" si="97"/>
        <v>1.15E-2</v>
      </c>
      <c r="BC118" s="31">
        <f t="shared" si="98"/>
        <v>1.47E-2</v>
      </c>
      <c r="BD118" s="31">
        <f t="shared" si="116"/>
        <v>5.0000000000000001E-4</v>
      </c>
      <c r="BE118" s="31">
        <f t="shared" si="99"/>
        <v>2.5188858862547612E-3</v>
      </c>
      <c r="BF118" s="31">
        <f t="shared" si="117"/>
        <v>1.2066329303742249E-2</v>
      </c>
      <c r="BG118" s="31">
        <f t="shared" si="100"/>
        <v>1.5528936436100323E-2</v>
      </c>
      <c r="BH118" s="103">
        <f t="shared" si="118"/>
        <v>1.8439019054466588E-2</v>
      </c>
      <c r="BI118" s="121">
        <f t="shared" si="125"/>
        <v>6.2821761658031194</v>
      </c>
      <c r="BJ118" s="31">
        <f t="shared" si="101"/>
        <v>9.5508305428632524E-3</v>
      </c>
      <c r="BK118" s="31">
        <f t="shared" si="102"/>
        <v>1.5918050904772087E-2</v>
      </c>
      <c r="BL118" s="31">
        <f t="shared" si="103"/>
        <v>1.989756363096511E-2</v>
      </c>
      <c r="BM118" s="31">
        <f t="shared" si="104"/>
        <v>0</v>
      </c>
      <c r="BN118" s="31">
        <f t="shared" si="105"/>
        <v>4.7754152714316262E-4</v>
      </c>
      <c r="BO118" s="31">
        <f t="shared" si="106"/>
        <v>2.8941910735949254E-2</v>
      </c>
      <c r="BP118" s="31">
        <f t="shared" si="107"/>
        <v>1.2E-2</v>
      </c>
      <c r="BQ118" s="31">
        <f t="shared" si="108"/>
        <v>2.2499999999999999E-2</v>
      </c>
      <c r="BR118" s="31">
        <f t="shared" si="109"/>
        <v>2.8499999999999998E-2</v>
      </c>
      <c r="BS118" s="31">
        <f t="shared" si="119"/>
        <v>5.0000000000000001E-3</v>
      </c>
      <c r="BT118" s="31">
        <f t="shared" si="110"/>
        <v>0</v>
      </c>
      <c r="BU118" s="31">
        <f t="shared" si="120"/>
        <v>3.3274651664925652E-2</v>
      </c>
      <c r="BV118" s="31">
        <f t="shared" si="121"/>
        <v>4.0468501927315416E-2</v>
      </c>
      <c r="BW118" s="103">
        <f t="shared" si="122"/>
        <v>4.5716836146562294E-2</v>
      </c>
    </row>
    <row r="119" spans="16:75" x14ac:dyDescent="0.25">
      <c r="P119" s="36">
        <f t="shared" si="111"/>
        <v>10.974599999999988</v>
      </c>
      <c r="Q119" s="31">
        <f t="shared" si="66"/>
        <v>2.76119679104754E-3</v>
      </c>
      <c r="R119" s="31">
        <f t="shared" si="67"/>
        <v>1.3805983955237701E-2</v>
      </c>
      <c r="S119" s="31">
        <f t="shared" si="68"/>
        <v>1.5263895860910802E-2</v>
      </c>
      <c r="T119" s="31">
        <f t="shared" si="69"/>
        <v>6.9706412989995158E-3</v>
      </c>
      <c r="U119" s="31">
        <f t="shared" si="70"/>
        <v>2.7335848231370646E-4</v>
      </c>
      <c r="V119" s="31">
        <f t="shared" si="71"/>
        <v>1.8223898820913766E-4</v>
      </c>
      <c r="W119" s="31">
        <f t="shared" si="72"/>
        <v>4.0000000000000001E-3</v>
      </c>
      <c r="X119" s="31">
        <f t="shared" si="73"/>
        <v>8.9999999999999993E-3</v>
      </c>
      <c r="Y119" s="31">
        <f t="shared" si="74"/>
        <v>1.3999999999999999E-2</v>
      </c>
      <c r="Z119" s="31">
        <f t="shared" si="75"/>
        <v>1E-3</v>
      </c>
      <c r="AA119" s="31">
        <f t="shared" si="76"/>
        <v>0</v>
      </c>
      <c r="AB119" s="31">
        <f t="shared" si="112"/>
        <v>1.0822992631449171E-2</v>
      </c>
      <c r="AC119" s="31">
        <f t="shared" si="77"/>
        <v>2.2915824802041969E-2</v>
      </c>
      <c r="AD119" s="103">
        <f t="shared" si="113"/>
        <v>2.6526186633024935E-2</v>
      </c>
      <c r="AE119" s="121">
        <f t="shared" si="123"/>
        <v>24.311658031088061</v>
      </c>
      <c r="AF119" s="31">
        <f t="shared" si="78"/>
        <v>1.2464402989002597E-3</v>
      </c>
      <c r="AG119" s="31">
        <f t="shared" si="79"/>
        <v>6.2322014945012981E-3</v>
      </c>
      <c r="AH119" s="31">
        <f t="shared" si="80"/>
        <v>6.8903219723206351E-3</v>
      </c>
      <c r="AI119" s="31">
        <f t="shared" si="81"/>
        <v>3.1466385345737054E-3</v>
      </c>
      <c r="AJ119" s="31">
        <f t="shared" si="82"/>
        <v>1.233975895911257E-4</v>
      </c>
      <c r="AK119" s="31">
        <f t="shared" si="83"/>
        <v>8.226505972741713E-5</v>
      </c>
      <c r="AL119" s="31">
        <f t="shared" si="84"/>
        <v>4.0000000000000001E-3</v>
      </c>
      <c r="AM119" s="31">
        <f t="shared" si="85"/>
        <v>8.9999999999999993E-3</v>
      </c>
      <c r="AN119" s="31">
        <f t="shared" si="86"/>
        <v>1.3999999999999999E-2</v>
      </c>
      <c r="AO119" s="31">
        <f t="shared" si="87"/>
        <v>1E-3</v>
      </c>
      <c r="AP119" s="31">
        <f t="shared" si="88"/>
        <v>0</v>
      </c>
      <c r="AQ119" s="31">
        <f t="shared" si="114"/>
        <v>6.1159894391794685E-3</v>
      </c>
      <c r="AR119" s="31">
        <f t="shared" si="89"/>
        <v>1.3126282310755232E-2</v>
      </c>
      <c r="AS119" s="122">
        <f t="shared" si="115"/>
        <v>1.7327424626552835E-2</v>
      </c>
      <c r="AT119" s="121">
        <f t="shared" si="124"/>
        <v>23.854663212435224</v>
      </c>
      <c r="AU119" s="31">
        <f t="shared" si="90"/>
        <v>2.5152314860065819E-3</v>
      </c>
      <c r="AV119" s="31">
        <f t="shared" si="91"/>
        <v>3.521324080409215E-3</v>
      </c>
      <c r="AW119" s="31">
        <f t="shared" si="92"/>
        <v>4.5693371995786242E-3</v>
      </c>
      <c r="AX119" s="31">
        <f t="shared" si="93"/>
        <v>2.8505956841407935E-3</v>
      </c>
      <c r="AY119" s="31">
        <f t="shared" si="94"/>
        <v>1.2576157430032911E-4</v>
      </c>
      <c r="AZ119" s="31">
        <f t="shared" si="95"/>
        <v>7.621913593959341E-3</v>
      </c>
      <c r="BA119" s="31">
        <f t="shared" si="96"/>
        <v>7.0000000000000001E-3</v>
      </c>
      <c r="BB119" s="31">
        <f t="shared" si="97"/>
        <v>1.15E-2</v>
      </c>
      <c r="BC119" s="31">
        <f t="shared" si="98"/>
        <v>1.47E-2</v>
      </c>
      <c r="BD119" s="31">
        <f t="shared" si="116"/>
        <v>5.0000000000000001E-4</v>
      </c>
      <c r="BE119" s="31">
        <f t="shared" si="99"/>
        <v>2.4942712236231948E-3</v>
      </c>
      <c r="BF119" s="31">
        <f t="shared" si="117"/>
        <v>1.1988432037131531E-2</v>
      </c>
      <c r="BG119" s="31">
        <f t="shared" si="100"/>
        <v>1.5460750905179892E-2</v>
      </c>
      <c r="BH119" s="103">
        <f t="shared" si="118"/>
        <v>1.8373689358007737E-2</v>
      </c>
      <c r="BI119" s="121">
        <f t="shared" si="125"/>
        <v>6.3365284974093372</v>
      </c>
      <c r="BJ119" s="31">
        <f t="shared" si="101"/>
        <v>9.4689071507420425E-3</v>
      </c>
      <c r="BK119" s="31">
        <f t="shared" si="102"/>
        <v>1.5781511917903404E-2</v>
      </c>
      <c r="BL119" s="31">
        <f t="shared" si="103"/>
        <v>1.9726889897379255E-2</v>
      </c>
      <c r="BM119" s="31">
        <f t="shared" si="104"/>
        <v>0</v>
      </c>
      <c r="BN119" s="31">
        <f t="shared" si="105"/>
        <v>4.7344535753710205E-4</v>
      </c>
      <c r="BO119" s="31">
        <f t="shared" si="106"/>
        <v>2.8693658032551642E-2</v>
      </c>
      <c r="BP119" s="31">
        <f t="shared" si="107"/>
        <v>1.2E-2</v>
      </c>
      <c r="BQ119" s="31">
        <f t="shared" si="108"/>
        <v>2.2499999999999999E-2</v>
      </c>
      <c r="BR119" s="31">
        <f t="shared" si="109"/>
        <v>2.8499999999999998E-2</v>
      </c>
      <c r="BS119" s="31">
        <f t="shared" si="119"/>
        <v>5.0000000000000001E-3</v>
      </c>
      <c r="BT119" s="31">
        <f t="shared" si="110"/>
        <v>0</v>
      </c>
      <c r="BU119" s="31">
        <f t="shared" si="120"/>
        <v>3.3032959066482369E-2</v>
      </c>
      <c r="BV119" s="31">
        <f t="shared" si="121"/>
        <v>4.0234309330662202E-2</v>
      </c>
      <c r="BW119" s="103">
        <f t="shared" si="122"/>
        <v>4.5482189433887543E-2</v>
      </c>
    </row>
    <row r="120" spans="16:75" x14ac:dyDescent="0.25">
      <c r="P120" s="36">
        <f t="shared" si="111"/>
        <v>11.068399999999988</v>
      </c>
      <c r="Q120" s="31">
        <f t="shared" si="66"/>
        <v>2.7377968182420525E-3</v>
      </c>
      <c r="R120" s="31">
        <f t="shared" si="67"/>
        <v>1.3688984091210263E-2</v>
      </c>
      <c r="S120" s="31">
        <f t="shared" si="68"/>
        <v>1.5134540811242067E-2</v>
      </c>
      <c r="T120" s="31">
        <f t="shared" si="69"/>
        <v>6.9115680676520618E-3</v>
      </c>
      <c r="U120" s="31">
        <f t="shared" si="70"/>
        <v>2.7104188500596318E-4</v>
      </c>
      <c r="V120" s="31">
        <f t="shared" si="71"/>
        <v>1.8069459000397546E-4</v>
      </c>
      <c r="W120" s="31">
        <f t="shared" si="72"/>
        <v>4.0000000000000001E-3</v>
      </c>
      <c r="X120" s="31">
        <f t="shared" si="73"/>
        <v>8.9999999999999993E-3</v>
      </c>
      <c r="Y120" s="31">
        <f t="shared" si="74"/>
        <v>1.3999999999999999E-2</v>
      </c>
      <c r="Z120" s="31">
        <f t="shared" si="75"/>
        <v>1E-3</v>
      </c>
      <c r="AA120" s="31">
        <f t="shared" si="76"/>
        <v>0</v>
      </c>
      <c r="AB120" s="31">
        <f t="shared" si="112"/>
        <v>1.0744632196356319E-2</v>
      </c>
      <c r="AC120" s="31">
        <f t="shared" si="77"/>
        <v>2.2752056796406229E-2</v>
      </c>
      <c r="AD120" s="103">
        <f t="shared" si="113"/>
        <v>2.6364519126157095E-2</v>
      </c>
      <c r="AE120" s="121">
        <f t="shared" si="123"/>
        <v>24.549430051813449</v>
      </c>
      <c r="AF120" s="31">
        <f t="shared" si="78"/>
        <v>1.2343679767340195E-3</v>
      </c>
      <c r="AG120" s="31">
        <f t="shared" si="79"/>
        <v>6.1718398836700973E-3</v>
      </c>
      <c r="AH120" s="31">
        <f t="shared" si="80"/>
        <v>6.8235861753856595E-3</v>
      </c>
      <c r="AI120" s="31">
        <f t="shared" si="81"/>
        <v>3.1161619572650321E-3</v>
      </c>
      <c r="AJ120" s="31">
        <f t="shared" si="82"/>
        <v>1.2220242969666792E-4</v>
      </c>
      <c r="AK120" s="31">
        <f t="shared" si="83"/>
        <v>8.1468286464445277E-5</v>
      </c>
      <c r="AL120" s="31">
        <f t="shared" si="84"/>
        <v>4.0000000000000001E-3</v>
      </c>
      <c r="AM120" s="31">
        <f t="shared" si="85"/>
        <v>8.9999999999999993E-3</v>
      </c>
      <c r="AN120" s="31">
        <f t="shared" si="86"/>
        <v>1.3999999999999999E-2</v>
      </c>
      <c r="AO120" s="31">
        <f t="shared" si="87"/>
        <v>1E-3</v>
      </c>
      <c r="AP120" s="31">
        <f t="shared" si="88"/>
        <v>0</v>
      </c>
      <c r="AQ120" s="31">
        <f t="shared" si="114"/>
        <v>6.0837465330954204E-3</v>
      </c>
      <c r="AR120" s="31">
        <f t="shared" si="89"/>
        <v>1.3059807865995438E-2</v>
      </c>
      <c r="AS120" s="122">
        <f t="shared" si="115"/>
        <v>1.726990116360895E-2</v>
      </c>
      <c r="AT120" s="121">
        <f t="shared" si="124"/>
        <v>24.087772020725378</v>
      </c>
      <c r="AU120" s="31">
        <f t="shared" si="90"/>
        <v>2.4908903965204982E-3</v>
      </c>
      <c r="AV120" s="31">
        <f t="shared" si="91"/>
        <v>3.4872465551286976E-3</v>
      </c>
      <c r="AW120" s="31">
        <f t="shared" si="92"/>
        <v>4.5251175536789052E-3</v>
      </c>
      <c r="AX120" s="31">
        <f t="shared" si="93"/>
        <v>2.823009116056565E-3</v>
      </c>
      <c r="AY120" s="31">
        <f t="shared" si="94"/>
        <v>1.245445198260249E-4</v>
      </c>
      <c r="AZ120" s="31">
        <f t="shared" si="95"/>
        <v>7.548152716728782E-3</v>
      </c>
      <c r="BA120" s="31">
        <f t="shared" si="96"/>
        <v>7.0000000000000001E-3</v>
      </c>
      <c r="BB120" s="31">
        <f t="shared" si="97"/>
        <v>1.15E-2</v>
      </c>
      <c r="BC120" s="31">
        <f t="shared" si="98"/>
        <v>1.47E-2</v>
      </c>
      <c r="BD120" s="31">
        <f t="shared" si="116"/>
        <v>5.0000000000000001E-4</v>
      </c>
      <c r="BE120" s="31">
        <f t="shared" si="99"/>
        <v>2.4701329765494944E-3</v>
      </c>
      <c r="BF120" s="31">
        <f t="shared" si="117"/>
        <v>1.1912297840907023E-2</v>
      </c>
      <c r="BG120" s="31">
        <f t="shared" si="100"/>
        <v>1.539424632306292E-2</v>
      </c>
      <c r="BH120" s="103">
        <f t="shared" si="118"/>
        <v>1.8310024059629188E-2</v>
      </c>
      <c r="BI120" s="121">
        <f t="shared" si="125"/>
        <v>6.390880829015555</v>
      </c>
      <c r="BJ120" s="31">
        <f t="shared" si="101"/>
        <v>9.3883772214294822E-3</v>
      </c>
      <c r="BK120" s="31">
        <f t="shared" si="102"/>
        <v>1.5647295369049137E-2</v>
      </c>
      <c r="BL120" s="31">
        <f t="shared" si="103"/>
        <v>1.955911921131142E-2</v>
      </c>
      <c r="BM120" s="31">
        <f t="shared" si="104"/>
        <v>0</v>
      </c>
      <c r="BN120" s="31">
        <f t="shared" si="105"/>
        <v>4.6941886107147404E-4</v>
      </c>
      <c r="BO120" s="31">
        <f t="shared" si="106"/>
        <v>2.8449627943725703E-2</v>
      </c>
      <c r="BP120" s="31">
        <f t="shared" si="107"/>
        <v>1.2E-2</v>
      </c>
      <c r="BQ120" s="31">
        <f t="shared" si="108"/>
        <v>2.2499999999999999E-2</v>
      </c>
      <c r="BR120" s="31">
        <f t="shared" si="109"/>
        <v>2.8499999999999998E-2</v>
      </c>
      <c r="BS120" s="31">
        <f t="shared" si="119"/>
        <v>5.0000000000000001E-3</v>
      </c>
      <c r="BT120" s="31">
        <f t="shared" si="110"/>
        <v>0</v>
      </c>
      <c r="BU120" s="31">
        <f t="shared" si="120"/>
        <v>3.279569291447567E-2</v>
      </c>
      <c r="BV120" s="31">
        <f t="shared" si="121"/>
        <v>4.0004747314684924E-2</v>
      </c>
      <c r="BW120" s="103">
        <f t="shared" si="122"/>
        <v>4.5252333281868562E-2</v>
      </c>
    </row>
    <row r="121" spans="16:75" x14ac:dyDescent="0.25">
      <c r="P121" s="36">
        <f t="shared" si="111"/>
        <v>11.162199999999988</v>
      </c>
      <c r="Q121" s="31">
        <f t="shared" si="66"/>
        <v>2.714790122290439E-3</v>
      </c>
      <c r="R121" s="31">
        <f t="shared" si="67"/>
        <v>1.3573950611452194E-2</v>
      </c>
      <c r="S121" s="31">
        <f t="shared" si="68"/>
        <v>1.5007359796021545E-2</v>
      </c>
      <c r="T121" s="31">
        <f t="shared" si="69"/>
        <v>6.8534876637222127E-3</v>
      </c>
      <c r="U121" s="31">
        <f t="shared" si="70"/>
        <v>2.687642221067534E-4</v>
      </c>
      <c r="V121" s="31">
        <f t="shared" si="71"/>
        <v>1.7917614807116895E-4</v>
      </c>
      <c r="W121" s="31">
        <f t="shared" si="72"/>
        <v>4.0000000000000001E-3</v>
      </c>
      <c r="X121" s="31">
        <f t="shared" si="73"/>
        <v>8.9999999999999993E-3</v>
      </c>
      <c r="Y121" s="31">
        <f t="shared" si="74"/>
        <v>1.3999999999999999E-2</v>
      </c>
      <c r="Z121" s="31">
        <f t="shared" si="75"/>
        <v>1E-3</v>
      </c>
      <c r="AA121" s="31">
        <f t="shared" si="76"/>
        <v>0</v>
      </c>
      <c r="AB121" s="31">
        <f t="shared" si="112"/>
        <v>1.066768482668772E-2</v>
      </c>
      <c r="AC121" s="31">
        <f t="shared" si="77"/>
        <v>2.2591257200530134E-2</v>
      </c>
      <c r="AD121" s="103">
        <f t="shared" si="113"/>
        <v>2.6205950035851255E-2</v>
      </c>
      <c r="AE121" s="121">
        <f t="shared" si="123"/>
        <v>24.787202072538836</v>
      </c>
      <c r="AF121" s="31">
        <f t="shared" si="78"/>
        <v>1.2225272628330376E-3</v>
      </c>
      <c r="AG121" s="31">
        <f t="shared" si="79"/>
        <v>6.1126363141651881E-3</v>
      </c>
      <c r="AH121" s="31">
        <f t="shared" si="80"/>
        <v>6.758130708941032E-3</v>
      </c>
      <c r="AI121" s="31">
        <f t="shared" si="81"/>
        <v>3.0862700750220037E-3</v>
      </c>
      <c r="AJ121" s="31">
        <f t="shared" si="82"/>
        <v>1.2103019902047072E-4</v>
      </c>
      <c r="AK121" s="31">
        <f t="shared" si="83"/>
        <v>8.0686799346980486E-5</v>
      </c>
      <c r="AL121" s="31">
        <f t="shared" si="84"/>
        <v>4.0000000000000001E-3</v>
      </c>
      <c r="AM121" s="31">
        <f t="shared" si="85"/>
        <v>8.9999999999999993E-3</v>
      </c>
      <c r="AN121" s="31">
        <f t="shared" si="86"/>
        <v>1.3999999999999999E-2</v>
      </c>
      <c r="AO121" s="31">
        <f t="shared" si="87"/>
        <v>1E-3</v>
      </c>
      <c r="AP121" s="31">
        <f t="shared" si="88"/>
        <v>0</v>
      </c>
      <c r="AQ121" s="31">
        <f t="shared" si="114"/>
        <v>6.0522625823777191E-3</v>
      </c>
      <c r="AR121" s="31">
        <f t="shared" si="89"/>
        <v>1.299491163370497E-2</v>
      </c>
      <c r="AS121" s="122">
        <f t="shared" si="115"/>
        <v>1.7213841088966647E-2</v>
      </c>
      <c r="AT121" s="121">
        <f t="shared" si="124"/>
        <v>24.320880829015532</v>
      </c>
      <c r="AU121" s="31">
        <f t="shared" si="90"/>
        <v>2.4670159120395926E-3</v>
      </c>
      <c r="AV121" s="31">
        <f t="shared" si="91"/>
        <v>3.4538222768554301E-3</v>
      </c>
      <c r="AW121" s="31">
        <f t="shared" si="92"/>
        <v>4.4817455735385939E-3</v>
      </c>
      <c r="AX121" s="31">
        <f t="shared" si="93"/>
        <v>2.7959513669782053E-3</v>
      </c>
      <c r="AY121" s="31">
        <f t="shared" si="94"/>
        <v>1.2335079560197963E-4</v>
      </c>
      <c r="AZ121" s="31">
        <f t="shared" si="95"/>
        <v>7.4758057940593715E-3</v>
      </c>
      <c r="BA121" s="31">
        <f t="shared" si="96"/>
        <v>7.0000000000000001E-3</v>
      </c>
      <c r="BB121" s="31">
        <f t="shared" si="97"/>
        <v>1.15E-2</v>
      </c>
      <c r="BC121" s="31">
        <f t="shared" si="98"/>
        <v>1.47E-2</v>
      </c>
      <c r="BD121" s="31">
        <f t="shared" si="116"/>
        <v>5.0000000000000001E-4</v>
      </c>
      <c r="BE121" s="31">
        <f t="shared" si="99"/>
        <v>2.4464574461059299E-3</v>
      </c>
      <c r="BF121" s="31">
        <f t="shared" si="117"/>
        <v>1.1837873487543045E-2</v>
      </c>
      <c r="BG121" s="31">
        <f t="shared" si="100"/>
        <v>1.532936859190979E-2</v>
      </c>
      <c r="BH121" s="103">
        <f t="shared" si="118"/>
        <v>1.8247967938880418E-2</v>
      </c>
      <c r="BI121" s="121">
        <f t="shared" si="125"/>
        <v>6.4452331606217728</v>
      </c>
      <c r="BJ121" s="31">
        <f t="shared" si="101"/>
        <v>9.3092055019172934E-3</v>
      </c>
      <c r="BK121" s="31">
        <f t="shared" si="102"/>
        <v>1.551534250319549E-2</v>
      </c>
      <c r="BL121" s="31">
        <f t="shared" si="103"/>
        <v>1.9394178128994362E-2</v>
      </c>
      <c r="BM121" s="31">
        <f t="shared" si="104"/>
        <v>0</v>
      </c>
      <c r="BN121" s="31">
        <f t="shared" si="105"/>
        <v>4.6546027509586466E-4</v>
      </c>
      <c r="BO121" s="31">
        <f t="shared" si="106"/>
        <v>2.8209713642173617E-2</v>
      </c>
      <c r="BP121" s="31">
        <f t="shared" si="107"/>
        <v>1.2E-2</v>
      </c>
      <c r="BQ121" s="31">
        <f t="shared" si="108"/>
        <v>2.2499999999999999E-2</v>
      </c>
      <c r="BR121" s="31">
        <f t="shared" si="109"/>
        <v>2.8499999999999998E-2</v>
      </c>
      <c r="BS121" s="31">
        <f t="shared" si="119"/>
        <v>5.0000000000000001E-3</v>
      </c>
      <c r="BT121" s="31">
        <f t="shared" si="110"/>
        <v>0</v>
      </c>
      <c r="BU121" s="31">
        <f t="shared" si="120"/>
        <v>3.2562739977246215E-2</v>
      </c>
      <c r="BV121" s="31">
        <f t="shared" si="121"/>
        <v>3.9779693327275427E-2</v>
      </c>
      <c r="BW121" s="103">
        <f t="shared" si="122"/>
        <v>4.5027138275873707E-2</v>
      </c>
    </row>
    <row r="122" spans="16:75" x14ac:dyDescent="0.25">
      <c r="P122" s="36">
        <f t="shared" si="111"/>
        <v>11.255999999999988</v>
      </c>
      <c r="Q122" s="31">
        <f t="shared" si="66"/>
        <v>2.6921668712713521E-3</v>
      </c>
      <c r="R122" s="31">
        <f t="shared" si="67"/>
        <v>1.346083435635676E-2</v>
      </c>
      <c r="S122" s="31">
        <f t="shared" si="68"/>
        <v>1.4882298464388034E-2</v>
      </c>
      <c r="T122" s="31">
        <f t="shared" si="69"/>
        <v>6.7963752665245276E-3</v>
      </c>
      <c r="U122" s="31">
        <f t="shared" si="70"/>
        <v>2.6652452025586381E-4</v>
      </c>
      <c r="V122" s="31">
        <f t="shared" si="71"/>
        <v>1.7768301350390921E-4</v>
      </c>
      <c r="W122" s="31">
        <f t="shared" si="72"/>
        <v>4.0000000000000001E-3</v>
      </c>
      <c r="X122" s="31">
        <f t="shared" si="73"/>
        <v>8.9999999999999993E-3</v>
      </c>
      <c r="Y122" s="31">
        <f t="shared" si="74"/>
        <v>1.3999999999999999E-2</v>
      </c>
      <c r="Z122" s="31">
        <f t="shared" si="75"/>
        <v>1E-3</v>
      </c>
      <c r="AA122" s="31">
        <f t="shared" si="76"/>
        <v>0</v>
      </c>
      <c r="AB122" s="31">
        <f t="shared" si="112"/>
        <v>1.0592114838705282E-2</v>
      </c>
      <c r="AC122" s="31">
        <f t="shared" si="77"/>
        <v>2.2433350940763652E-2</v>
      </c>
      <c r="AD122" s="103">
        <f t="shared" si="113"/>
        <v>2.6050399181900715E-2</v>
      </c>
      <c r="AE122" s="121">
        <f t="shared" si="123"/>
        <v>25.024974093264223</v>
      </c>
      <c r="AF122" s="31">
        <f t="shared" si="78"/>
        <v>1.2109115553964444E-3</v>
      </c>
      <c r="AG122" s="31">
        <f t="shared" si="79"/>
        <v>6.054557776982222E-3</v>
      </c>
      <c r="AH122" s="31">
        <f t="shared" si="80"/>
        <v>6.6939190782315441E-3</v>
      </c>
      <c r="AI122" s="31">
        <f t="shared" si="81"/>
        <v>3.0569462215983235E-3</v>
      </c>
      <c r="AJ122" s="31">
        <f t="shared" si="82"/>
        <v>1.1988024398424796E-4</v>
      </c>
      <c r="AK122" s="31">
        <f t="shared" si="83"/>
        <v>7.9920162656165318E-5</v>
      </c>
      <c r="AL122" s="31">
        <f t="shared" si="84"/>
        <v>4.0000000000000001E-3</v>
      </c>
      <c r="AM122" s="31">
        <f t="shared" si="85"/>
        <v>8.9999999999999993E-3</v>
      </c>
      <c r="AN122" s="31">
        <f t="shared" si="86"/>
        <v>1.3999999999999999E-2</v>
      </c>
      <c r="AO122" s="31">
        <f t="shared" si="87"/>
        <v>1E-3</v>
      </c>
      <c r="AP122" s="31">
        <f t="shared" si="88"/>
        <v>0</v>
      </c>
      <c r="AQ122" s="31">
        <f t="shared" si="114"/>
        <v>6.0215141096856889E-3</v>
      </c>
      <c r="AR122" s="31">
        <f t="shared" si="89"/>
        <v>1.2931544465618658E-2</v>
      </c>
      <c r="AS122" s="122">
        <f t="shared" si="115"/>
        <v>1.7159195925891317E-2</v>
      </c>
      <c r="AT122" s="121">
        <f t="shared" si="124"/>
        <v>24.553989637305687</v>
      </c>
      <c r="AU122" s="31">
        <f t="shared" si="90"/>
        <v>2.4435947431060254E-3</v>
      </c>
      <c r="AV122" s="31">
        <f t="shared" si="91"/>
        <v>3.4210326403484358E-3</v>
      </c>
      <c r="AW122" s="31">
        <f t="shared" si="92"/>
        <v>4.4391971166426129E-3</v>
      </c>
      <c r="AX122" s="31">
        <f t="shared" si="93"/>
        <v>2.7694073755201625E-3</v>
      </c>
      <c r="AY122" s="31">
        <f t="shared" si="94"/>
        <v>1.2217973715530125E-4</v>
      </c>
      <c r="AZ122" s="31">
        <f t="shared" si="95"/>
        <v>7.4048325548667438E-3</v>
      </c>
      <c r="BA122" s="31">
        <f t="shared" si="96"/>
        <v>7.0000000000000001E-3</v>
      </c>
      <c r="BB122" s="31">
        <f t="shared" si="97"/>
        <v>1.15E-2</v>
      </c>
      <c r="BC122" s="31">
        <f t="shared" si="98"/>
        <v>1.47E-2</v>
      </c>
      <c r="BD122" s="31">
        <f t="shared" si="116"/>
        <v>5.0000000000000001E-4</v>
      </c>
      <c r="BE122" s="31">
        <f t="shared" si="99"/>
        <v>2.4232314535801423E-3</v>
      </c>
      <c r="BF122" s="31">
        <f t="shared" si="117"/>
        <v>1.176510778860502E-2</v>
      </c>
      <c r="BG122" s="31">
        <f t="shared" si="100"/>
        <v>1.5266065766578565E-2</v>
      </c>
      <c r="BH122" s="103">
        <f t="shared" si="118"/>
        <v>1.818746802773968E-2</v>
      </c>
      <c r="BI122" s="121">
        <f t="shared" si="125"/>
        <v>6.4995854922279905</v>
      </c>
      <c r="BJ122" s="31">
        <f t="shared" si="101"/>
        <v>9.2313579184005196E-3</v>
      </c>
      <c r="BK122" s="31">
        <f t="shared" si="102"/>
        <v>1.5385596530667532E-2</v>
      </c>
      <c r="BL122" s="31">
        <f t="shared" si="103"/>
        <v>1.9231995663334417E-2</v>
      </c>
      <c r="BM122" s="31">
        <f t="shared" si="104"/>
        <v>0</v>
      </c>
      <c r="BN122" s="31">
        <f t="shared" si="105"/>
        <v>4.6156789592002591E-4</v>
      </c>
      <c r="BO122" s="31">
        <f t="shared" si="106"/>
        <v>2.7973811873940969E-2</v>
      </c>
      <c r="BP122" s="31">
        <f t="shared" si="107"/>
        <v>1.2E-2</v>
      </c>
      <c r="BQ122" s="31">
        <f t="shared" si="108"/>
        <v>2.2499999999999999E-2</v>
      </c>
      <c r="BR122" s="31">
        <f t="shared" si="109"/>
        <v>2.8499999999999998E-2</v>
      </c>
      <c r="BS122" s="31">
        <f t="shared" si="119"/>
        <v>5.0000000000000001E-3</v>
      </c>
      <c r="BT122" s="31">
        <f t="shared" si="110"/>
        <v>0</v>
      </c>
      <c r="BU122" s="31">
        <f t="shared" si="120"/>
        <v>3.2333990808444332E-2</v>
      </c>
      <c r="BV122" s="31">
        <f t="shared" si="121"/>
        <v>3.9559028945639486E-2</v>
      </c>
      <c r="BW122" s="103">
        <f t="shared" si="122"/>
        <v>4.4806479402214085E-2</v>
      </c>
    </row>
    <row r="123" spans="16:75" x14ac:dyDescent="0.25">
      <c r="P123" s="36">
        <f t="shared" si="111"/>
        <v>11.349799999999988</v>
      </c>
      <c r="Q123" s="31">
        <f t="shared" si="66"/>
        <v>2.6699175582856382E-3</v>
      </c>
      <c r="R123" s="31">
        <f t="shared" si="67"/>
        <v>1.3349587791428192E-2</v>
      </c>
      <c r="S123" s="31">
        <f t="shared" si="68"/>
        <v>1.4759304262203008E-2</v>
      </c>
      <c r="T123" s="31">
        <f t="shared" si="69"/>
        <v>6.7402068758920936E-3</v>
      </c>
      <c r="U123" s="31">
        <f t="shared" si="70"/>
        <v>2.6432183827027815E-4</v>
      </c>
      <c r="V123" s="31">
        <f t="shared" si="71"/>
        <v>1.7621455884685213E-4</v>
      </c>
      <c r="W123" s="31">
        <f t="shared" si="72"/>
        <v>4.0000000000000001E-3</v>
      </c>
      <c r="X123" s="31">
        <f t="shared" si="73"/>
        <v>8.9999999999999993E-3</v>
      </c>
      <c r="Y123" s="31">
        <f t="shared" si="74"/>
        <v>1.3999999999999999E-2</v>
      </c>
      <c r="Z123" s="31">
        <f t="shared" si="75"/>
        <v>1E-3</v>
      </c>
      <c r="AA123" s="31">
        <f t="shared" si="76"/>
        <v>0</v>
      </c>
      <c r="AB123" s="31">
        <f t="shared" si="112"/>
        <v>1.0517887727544573E-2</v>
      </c>
      <c r="AC123" s="31">
        <f t="shared" si="77"/>
        <v>2.2278265423813937E-2</v>
      </c>
      <c r="AD123" s="103">
        <f t="shared" si="113"/>
        <v>2.5897789044508776E-2</v>
      </c>
      <c r="AE123" s="121">
        <f t="shared" si="123"/>
        <v>25.262746113989611</v>
      </c>
      <c r="AF123" s="31">
        <f t="shared" si="78"/>
        <v>1.1995145011669797E-3</v>
      </c>
      <c r="AG123" s="31">
        <f t="shared" si="79"/>
        <v>5.9975725058348988E-3</v>
      </c>
      <c r="AH123" s="31">
        <f t="shared" si="80"/>
        <v>6.6309161624510636E-3</v>
      </c>
      <c r="AI123" s="31">
        <f t="shared" si="81"/>
        <v>3.0281743581960403E-3</v>
      </c>
      <c r="AJ123" s="31">
        <f t="shared" si="82"/>
        <v>1.1875193561553098E-4</v>
      </c>
      <c r="AK123" s="31">
        <f t="shared" si="83"/>
        <v>7.9167957077020659E-5</v>
      </c>
      <c r="AL123" s="31">
        <f t="shared" si="84"/>
        <v>4.0000000000000001E-3</v>
      </c>
      <c r="AM123" s="31">
        <f t="shared" si="85"/>
        <v>8.9999999999999993E-3</v>
      </c>
      <c r="AN123" s="31">
        <f t="shared" si="86"/>
        <v>1.3999999999999999E-2</v>
      </c>
      <c r="AO123" s="31">
        <f t="shared" si="87"/>
        <v>1E-3</v>
      </c>
      <c r="AP123" s="31">
        <f t="shared" si="88"/>
        <v>0</v>
      </c>
      <c r="AQ123" s="31">
        <f t="shared" si="114"/>
        <v>5.9914785445398635E-3</v>
      </c>
      <c r="AR123" s="31">
        <f t="shared" si="89"/>
        <v>1.2869659119889829E-2</v>
      </c>
      <c r="AS123" s="122">
        <f t="shared" si="115"/>
        <v>1.7105919170419339E-2</v>
      </c>
      <c r="AT123" s="121">
        <f t="shared" si="124"/>
        <v>24.787098445595841</v>
      </c>
      <c r="AU123" s="31">
        <f t="shared" si="90"/>
        <v>2.4206141001816518E-3</v>
      </c>
      <c r="AV123" s="31">
        <f t="shared" si="91"/>
        <v>3.3888597402543124E-3</v>
      </c>
      <c r="AW123" s="31">
        <f t="shared" si="92"/>
        <v>4.3974489486633336E-3</v>
      </c>
      <c r="AX123" s="31">
        <f t="shared" si="93"/>
        <v>2.7433626468725391E-3</v>
      </c>
      <c r="AY123" s="31">
        <f t="shared" si="94"/>
        <v>1.2103070500908258E-4</v>
      </c>
      <c r="AZ123" s="31">
        <f t="shared" si="95"/>
        <v>7.3351942429747026E-3</v>
      </c>
      <c r="BA123" s="31">
        <f t="shared" si="96"/>
        <v>7.0000000000000001E-3</v>
      </c>
      <c r="BB123" s="31">
        <f t="shared" si="97"/>
        <v>1.15E-2</v>
      </c>
      <c r="BC123" s="31">
        <f t="shared" si="98"/>
        <v>1.47E-2</v>
      </c>
      <c r="BD123" s="31">
        <f t="shared" si="116"/>
        <v>5.0000000000000001E-4</v>
      </c>
      <c r="BE123" s="31">
        <f t="shared" si="99"/>
        <v>2.4004423160134719E-3</v>
      </c>
      <c r="BF123" s="31">
        <f t="shared" si="117"/>
        <v>1.1693951499088822E-2</v>
      </c>
      <c r="BG123" s="31">
        <f t="shared" si="100"/>
        <v>1.5204287952054347E-2</v>
      </c>
      <c r="BH123" s="103">
        <f t="shared" si="118"/>
        <v>1.8128473501446869E-2</v>
      </c>
      <c r="BI123" s="121">
        <f t="shared" si="125"/>
        <v>6.5539378238342083</v>
      </c>
      <c r="BJ123" s="31">
        <f t="shared" si="101"/>
        <v>9.1548015273813788E-3</v>
      </c>
      <c r="BK123" s="31">
        <f t="shared" si="102"/>
        <v>1.5258002545635632E-2</v>
      </c>
      <c r="BL123" s="31">
        <f t="shared" si="103"/>
        <v>1.907250318204454E-2</v>
      </c>
      <c r="BM123" s="31">
        <f t="shared" si="104"/>
        <v>0</v>
      </c>
      <c r="BN123" s="31">
        <f t="shared" si="105"/>
        <v>4.5774007636906888E-4</v>
      </c>
      <c r="BO123" s="31">
        <f t="shared" si="106"/>
        <v>2.7741822810246605E-2</v>
      </c>
      <c r="BP123" s="31">
        <f t="shared" si="107"/>
        <v>1.2E-2</v>
      </c>
      <c r="BQ123" s="31">
        <f t="shared" si="108"/>
        <v>2.2499999999999999E-2</v>
      </c>
      <c r="BR123" s="31">
        <f t="shared" si="109"/>
        <v>2.8499999999999998E-2</v>
      </c>
      <c r="BS123" s="31">
        <f t="shared" si="119"/>
        <v>5.0000000000000001E-3</v>
      </c>
      <c r="BT123" s="31">
        <f t="shared" si="110"/>
        <v>0</v>
      </c>
      <c r="BU123" s="31">
        <f t="shared" si="120"/>
        <v>3.2109339590202603E-2</v>
      </c>
      <c r="BV123" s="31">
        <f t="shared" si="121"/>
        <v>3.9342639705492739E-2</v>
      </c>
      <c r="BW123" s="103">
        <f t="shared" si="122"/>
        <v>4.4590235865802824E-2</v>
      </c>
    </row>
    <row r="124" spans="16:75" x14ac:dyDescent="0.25">
      <c r="P124" s="36">
        <f t="shared" si="111"/>
        <v>11.443599999999988</v>
      </c>
      <c r="Q124" s="31">
        <f t="shared" si="66"/>
        <v>2.6480329881357558E-3</v>
      </c>
      <c r="R124" s="31">
        <f t="shared" si="67"/>
        <v>1.3240164940678778E-2</v>
      </c>
      <c r="S124" s="31">
        <f t="shared" si="68"/>
        <v>1.4638326358414458E-2</v>
      </c>
      <c r="T124" s="31">
        <f t="shared" si="69"/>
        <v>6.6849592785487152E-3</v>
      </c>
      <c r="U124" s="31">
        <f t="shared" si="70"/>
        <v>2.6215526582543981E-4</v>
      </c>
      <c r="V124" s="31">
        <f t="shared" si="71"/>
        <v>1.7477017721695989E-4</v>
      </c>
      <c r="W124" s="31">
        <f t="shared" si="72"/>
        <v>4.0000000000000001E-3</v>
      </c>
      <c r="X124" s="31">
        <f t="shared" si="73"/>
        <v>8.9999999999999993E-3</v>
      </c>
      <c r="Y124" s="31">
        <f t="shared" si="74"/>
        <v>1.3999999999999999E-2</v>
      </c>
      <c r="Z124" s="31">
        <f t="shared" si="75"/>
        <v>1E-3</v>
      </c>
      <c r="AA124" s="31">
        <f t="shared" si="76"/>
        <v>0</v>
      </c>
      <c r="AB124" s="31">
        <f t="shared" si="112"/>
        <v>1.0444970118936458E-2</v>
      </c>
      <c r="AC124" s="31">
        <f t="shared" si="77"/>
        <v>2.2125930435181327E-2</v>
      </c>
      <c r="AD124" s="103">
        <f t="shared" si="113"/>
        <v>2.5748044655519459E-2</v>
      </c>
      <c r="AE124" s="121">
        <f t="shared" si="123"/>
        <v>25.500518134714998</v>
      </c>
      <c r="AF124" s="31">
        <f t="shared" si="78"/>
        <v>1.1883299838436393E-3</v>
      </c>
      <c r="AG124" s="31">
        <f t="shared" si="79"/>
        <v>5.9416499192181966E-3</v>
      </c>
      <c r="AH124" s="31">
        <f t="shared" si="80"/>
        <v>6.5690881506876384E-3</v>
      </c>
      <c r="AI124" s="31">
        <f t="shared" si="81"/>
        <v>2.9999390442132672E-3</v>
      </c>
      <c r="AJ124" s="31">
        <f t="shared" si="82"/>
        <v>1.1764466840052028E-4</v>
      </c>
      <c r="AK124" s="31">
        <f t="shared" si="83"/>
        <v>7.8429778933680188E-5</v>
      </c>
      <c r="AL124" s="31">
        <f t="shared" si="84"/>
        <v>4.0000000000000001E-3</v>
      </c>
      <c r="AM124" s="31">
        <f t="shared" si="85"/>
        <v>8.9999999999999993E-3</v>
      </c>
      <c r="AN124" s="31">
        <f t="shared" si="86"/>
        <v>1.3999999999999999E-2</v>
      </c>
      <c r="AO124" s="31">
        <f t="shared" si="87"/>
        <v>1E-3</v>
      </c>
      <c r="AP124" s="31">
        <f t="shared" si="88"/>
        <v>0</v>
      </c>
      <c r="AQ124" s="31">
        <f t="shared" si="114"/>
        <v>5.9621341809425283E-3</v>
      </c>
      <c r="AR124" s="31">
        <f t="shared" si="89"/>
        <v>1.2809210171838828E-2</v>
      </c>
      <c r="AS124" s="122">
        <f t="shared" si="115"/>
        <v>1.7053966196093479E-2</v>
      </c>
      <c r="AT124" s="121">
        <f t="shared" si="124"/>
        <v>25.020207253885996</v>
      </c>
      <c r="AU124" s="31">
        <f t="shared" si="90"/>
        <v>2.3980616703597104E-3</v>
      </c>
      <c r="AV124" s="31">
        <f t="shared" si="91"/>
        <v>3.3572863385035951E-3</v>
      </c>
      <c r="AW124" s="31">
        <f t="shared" si="92"/>
        <v>4.3564787011534743E-3</v>
      </c>
      <c r="AX124" s="31">
        <f t="shared" si="93"/>
        <v>2.7178032264076721E-3</v>
      </c>
      <c r="AY124" s="31">
        <f t="shared" si="94"/>
        <v>1.1990308351798552E-4</v>
      </c>
      <c r="AZ124" s="31">
        <f t="shared" si="95"/>
        <v>7.266853546544578E-3</v>
      </c>
      <c r="BA124" s="31">
        <f t="shared" si="96"/>
        <v>7.0000000000000001E-3</v>
      </c>
      <c r="BB124" s="31">
        <f t="shared" si="97"/>
        <v>1.15E-2</v>
      </c>
      <c r="BC124" s="31">
        <f t="shared" si="98"/>
        <v>1.47E-2</v>
      </c>
      <c r="BD124" s="31">
        <f t="shared" si="116"/>
        <v>5.0000000000000001E-4</v>
      </c>
      <c r="BE124" s="31">
        <f t="shared" si="99"/>
        <v>2.3780778231067136E-3</v>
      </c>
      <c r="BF124" s="31">
        <f t="shared" si="117"/>
        <v>1.1624357227092643E-2</v>
      </c>
      <c r="BG124" s="31">
        <f t="shared" si="100"/>
        <v>1.514398720660355E-2</v>
      </c>
      <c r="BH124" s="103">
        <f t="shared" si="118"/>
        <v>1.8070935575484604E-2</v>
      </c>
      <c r="BI124" s="121">
        <f t="shared" si="125"/>
        <v>6.6082901554404261</v>
      </c>
      <c r="BJ124" s="31">
        <f t="shared" si="101"/>
        <v>9.0795044691861226E-3</v>
      </c>
      <c r="BK124" s="31">
        <f t="shared" si="102"/>
        <v>1.5132507448643537E-2</v>
      </c>
      <c r="BL124" s="31">
        <f t="shared" si="103"/>
        <v>1.8915634310804421E-2</v>
      </c>
      <c r="BM124" s="31">
        <f t="shared" si="104"/>
        <v>0</v>
      </c>
      <c r="BN124" s="31">
        <f t="shared" si="105"/>
        <v>4.5397522345930603E-4</v>
      </c>
      <c r="BO124" s="31">
        <f t="shared" si="106"/>
        <v>2.751364990662461E-2</v>
      </c>
      <c r="BP124" s="31">
        <f t="shared" si="107"/>
        <v>1.2E-2</v>
      </c>
      <c r="BQ124" s="31">
        <f t="shared" si="108"/>
        <v>2.2499999999999999E-2</v>
      </c>
      <c r="BR124" s="31">
        <f t="shared" si="109"/>
        <v>2.8499999999999998E-2</v>
      </c>
      <c r="BS124" s="31">
        <f t="shared" si="119"/>
        <v>5.0000000000000001E-3</v>
      </c>
      <c r="BT124" s="31">
        <f t="shared" si="110"/>
        <v>0</v>
      </c>
      <c r="BU124" s="31">
        <f t="shared" si="120"/>
        <v>3.1888683984046554E-2</v>
      </c>
      <c r="BV124" s="31">
        <f t="shared" si="121"/>
        <v>3.9130414938664614E-2</v>
      </c>
      <c r="BW124" s="103">
        <f t="shared" si="122"/>
        <v>4.4378290916777592E-2</v>
      </c>
    </row>
    <row r="125" spans="16:75" x14ac:dyDescent="0.25">
      <c r="P125" s="36">
        <f t="shared" si="111"/>
        <v>11.537399999999987</v>
      </c>
      <c r="Q125" s="31">
        <f t="shared" si="66"/>
        <v>2.6265042646549772E-3</v>
      </c>
      <c r="R125" s="31">
        <f t="shared" si="67"/>
        <v>1.3132521323274887E-2</v>
      </c>
      <c r="S125" s="31">
        <f t="shared" si="68"/>
        <v>1.4519315575012716E-2</v>
      </c>
      <c r="T125" s="31">
        <f t="shared" si="69"/>
        <v>6.6306100161214899E-3</v>
      </c>
      <c r="U125" s="31">
        <f t="shared" si="70"/>
        <v>2.6002392220084272E-4</v>
      </c>
      <c r="V125" s="31">
        <f t="shared" si="71"/>
        <v>1.7334928146722851E-4</v>
      </c>
      <c r="W125" s="31">
        <f t="shared" si="72"/>
        <v>4.0000000000000001E-3</v>
      </c>
      <c r="X125" s="31">
        <f t="shared" si="73"/>
        <v>8.9999999999999993E-3</v>
      </c>
      <c r="Y125" s="31">
        <f t="shared" si="74"/>
        <v>1.3999999999999999E-2</v>
      </c>
      <c r="Z125" s="31">
        <f t="shared" si="75"/>
        <v>1E-3</v>
      </c>
      <c r="AA125" s="31">
        <f t="shared" si="76"/>
        <v>0</v>
      </c>
      <c r="AB125" s="31">
        <f t="shared" si="112"/>
        <v>1.0373329723283425E-2</v>
      </c>
      <c r="AC125" s="31">
        <f t="shared" si="77"/>
        <v>2.1976278042548824E-2</v>
      </c>
      <c r="AD125" s="103">
        <f t="shared" si="113"/>
        <v>2.56010934949455E-2</v>
      </c>
      <c r="AE125" s="121">
        <f t="shared" si="123"/>
        <v>25.738290155440385</v>
      </c>
      <c r="AF125" s="31">
        <f t="shared" si="78"/>
        <v>1.1773521131365852E-3</v>
      </c>
      <c r="AG125" s="31">
        <f t="shared" si="79"/>
        <v>5.8867605656829254E-3</v>
      </c>
      <c r="AH125" s="31">
        <f t="shared" si="80"/>
        <v>6.5084024814190426E-3</v>
      </c>
      <c r="AI125" s="31">
        <f t="shared" si="81"/>
        <v>2.9722254096133092E-3</v>
      </c>
      <c r="AJ125" s="31">
        <f t="shared" si="82"/>
        <v>1.1655785920052192E-4</v>
      </c>
      <c r="AK125" s="31">
        <f t="shared" si="83"/>
        <v>7.770523946701462E-5</v>
      </c>
      <c r="AL125" s="31">
        <f t="shared" si="84"/>
        <v>4.0000000000000001E-3</v>
      </c>
      <c r="AM125" s="31">
        <f t="shared" si="85"/>
        <v>8.9999999999999993E-3</v>
      </c>
      <c r="AN125" s="31">
        <f t="shared" si="86"/>
        <v>1.3999999999999999E-2</v>
      </c>
      <c r="AO125" s="31">
        <f t="shared" si="87"/>
        <v>1E-3</v>
      </c>
      <c r="AP125" s="31">
        <f t="shared" si="88"/>
        <v>0</v>
      </c>
      <c r="AQ125" s="31">
        <f t="shared" si="114"/>
        <v>5.9334601373372221E-3</v>
      </c>
      <c r="AR125" s="31">
        <f t="shared" si="89"/>
        <v>1.2750153929628196E-2</v>
      </c>
      <c r="AS125" s="122">
        <f t="shared" si="115"/>
        <v>1.7003294164035201E-2</v>
      </c>
      <c r="AT125" s="121">
        <f t="shared" si="124"/>
        <v>25.25331606217615</v>
      </c>
      <c r="AU125" s="31">
        <f t="shared" si="90"/>
        <v>2.375925595366331E-3</v>
      </c>
      <c r="AV125" s="31">
        <f t="shared" si="91"/>
        <v>3.3262958335128637E-3</v>
      </c>
      <c r="AW125" s="31">
        <f t="shared" si="92"/>
        <v>4.3162648315821679E-3</v>
      </c>
      <c r="AX125" s="31">
        <f t="shared" si="93"/>
        <v>2.6927156747485088E-3</v>
      </c>
      <c r="AY125" s="31">
        <f t="shared" si="94"/>
        <v>1.1879627976831654E-4</v>
      </c>
      <c r="AZ125" s="31">
        <f t="shared" si="95"/>
        <v>7.1997745314131244E-3</v>
      </c>
      <c r="BA125" s="31">
        <f t="shared" si="96"/>
        <v>7.0000000000000001E-3</v>
      </c>
      <c r="BB125" s="31">
        <f t="shared" si="97"/>
        <v>1.15E-2</v>
      </c>
      <c r="BC125" s="31">
        <f t="shared" si="98"/>
        <v>1.47E-2</v>
      </c>
      <c r="BD125" s="31">
        <f t="shared" si="116"/>
        <v>5.0000000000000001E-4</v>
      </c>
      <c r="BE125" s="31">
        <f t="shared" si="99"/>
        <v>2.3561262154049452E-3</v>
      </c>
      <c r="BF125" s="31">
        <f t="shared" si="117"/>
        <v>1.1556279348477227E-2</v>
      </c>
      <c r="BG125" s="31">
        <f t="shared" si="100"/>
        <v>1.5085117450285278E-2</v>
      </c>
      <c r="BH125" s="103">
        <f t="shared" si="118"/>
        <v>1.8014807408311507E-2</v>
      </c>
      <c r="BI125" s="121">
        <f t="shared" si="125"/>
        <v>6.6626424870466439</v>
      </c>
      <c r="BJ125" s="31">
        <f t="shared" si="101"/>
        <v>9.00543592375707E-3</v>
      </c>
      <c r="BK125" s="31">
        <f t="shared" si="102"/>
        <v>1.5009059872928452E-2</v>
      </c>
      <c r="BL125" s="31">
        <f t="shared" si="103"/>
        <v>1.8761324841160564E-2</v>
      </c>
      <c r="BM125" s="31">
        <f t="shared" si="104"/>
        <v>0</v>
      </c>
      <c r="BN125" s="31">
        <f t="shared" si="105"/>
        <v>4.5027179618785347E-4</v>
      </c>
      <c r="BO125" s="31">
        <f t="shared" si="106"/>
        <v>2.7289199768960822E-2</v>
      </c>
      <c r="BP125" s="31">
        <f t="shared" si="107"/>
        <v>1.2E-2</v>
      </c>
      <c r="BQ125" s="31">
        <f t="shared" si="108"/>
        <v>2.2499999999999999E-2</v>
      </c>
      <c r="BR125" s="31">
        <f t="shared" si="109"/>
        <v>2.8499999999999998E-2</v>
      </c>
      <c r="BS125" s="31">
        <f t="shared" si="119"/>
        <v>5.0000000000000001E-3</v>
      </c>
      <c r="BT125" s="31">
        <f t="shared" si="110"/>
        <v>0</v>
      </c>
      <c r="BU125" s="31">
        <f t="shared" si="120"/>
        <v>3.1671924989101582E-2</v>
      </c>
      <c r="BV125" s="31">
        <f t="shared" si="121"/>
        <v>3.8922247618630577E-2</v>
      </c>
      <c r="BW125" s="103">
        <f t="shared" si="122"/>
        <v>4.4170531685575491E-2</v>
      </c>
    </row>
    <row r="126" spans="16:75" x14ac:dyDescent="0.25">
      <c r="P126" s="36">
        <f t="shared" si="111"/>
        <v>11.631199999999987</v>
      </c>
      <c r="Q126" s="31">
        <f t="shared" si="66"/>
        <v>2.6053227786496953E-3</v>
      </c>
      <c r="R126" s="31">
        <f t="shared" si="67"/>
        <v>1.3026613893248476E-2</v>
      </c>
      <c r="S126" s="31">
        <f t="shared" si="68"/>
        <v>1.4402224320375516E-2</v>
      </c>
      <c r="T126" s="31">
        <f t="shared" si="69"/>
        <v>6.5771373547011559E-3</v>
      </c>
      <c r="U126" s="31">
        <f t="shared" si="70"/>
        <v>2.5792695508631983E-4</v>
      </c>
      <c r="V126" s="31">
        <f t="shared" si="71"/>
        <v>1.719513033908799E-4</v>
      </c>
      <c r="W126" s="31">
        <f t="shared" si="72"/>
        <v>4.0000000000000001E-3</v>
      </c>
      <c r="X126" s="31">
        <f t="shared" si="73"/>
        <v>8.9999999999999993E-3</v>
      </c>
      <c r="Y126" s="31">
        <f t="shared" si="74"/>
        <v>1.3999999999999999E-2</v>
      </c>
      <c r="Z126" s="31">
        <f t="shared" si="75"/>
        <v>1E-3</v>
      </c>
      <c r="AA126" s="31">
        <f t="shared" si="76"/>
        <v>0</v>
      </c>
      <c r="AB126" s="31">
        <f t="shared" si="112"/>
        <v>1.0302935291957775E-2</v>
      </c>
      <c r="AC126" s="31">
        <f t="shared" si="77"/>
        <v>2.1829242503845419E-2</v>
      </c>
      <c r="AD126" s="103">
        <f t="shared" si="113"/>
        <v>2.5456865392494577E-2</v>
      </c>
      <c r="AE126" s="121">
        <f t="shared" si="123"/>
        <v>25.976062176165772</v>
      </c>
      <c r="AF126" s="31">
        <f t="shared" si="78"/>
        <v>1.1665752144231747E-3</v>
      </c>
      <c r="AG126" s="31">
        <f t="shared" si="79"/>
        <v>5.832876072115873E-3</v>
      </c>
      <c r="AH126" s="31">
        <f t="shared" si="80"/>
        <v>6.4488277853313094E-3</v>
      </c>
      <c r="AI126" s="31">
        <f t="shared" si="81"/>
        <v>2.9450191288113042E-3</v>
      </c>
      <c r="AJ126" s="31">
        <f t="shared" si="82"/>
        <v>1.1549094622789428E-4</v>
      </c>
      <c r="AK126" s="31">
        <f t="shared" si="83"/>
        <v>7.6993964151929532E-5</v>
      </c>
      <c r="AL126" s="31">
        <f t="shared" si="84"/>
        <v>4.0000000000000001E-3</v>
      </c>
      <c r="AM126" s="31">
        <f t="shared" si="85"/>
        <v>8.9999999999999993E-3</v>
      </c>
      <c r="AN126" s="31">
        <f t="shared" si="86"/>
        <v>1.3999999999999999E-2</v>
      </c>
      <c r="AO126" s="31">
        <f t="shared" si="87"/>
        <v>1E-3</v>
      </c>
      <c r="AP126" s="31">
        <f t="shared" si="88"/>
        <v>0</v>
      </c>
      <c r="AQ126" s="31">
        <f t="shared" si="114"/>
        <v>5.9054363187579133E-3</v>
      </c>
      <c r="AR126" s="31">
        <f t="shared" si="89"/>
        <v>1.2692448354550257E-2</v>
      </c>
      <c r="AS126" s="122">
        <f t="shared" si="115"/>
        <v>1.6953861938012581E-2</v>
      </c>
      <c r="AT126" s="121">
        <f t="shared" si="124"/>
        <v>25.486424870466305</v>
      </c>
      <c r="AU126" s="31">
        <f t="shared" si="90"/>
        <v>2.3541944507692826E-3</v>
      </c>
      <c r="AV126" s="31">
        <f t="shared" si="91"/>
        <v>3.2958722310769957E-3</v>
      </c>
      <c r="AW126" s="31">
        <f t="shared" si="92"/>
        <v>4.2767865855641964E-3</v>
      </c>
      <c r="AX126" s="31">
        <f t="shared" si="93"/>
        <v>2.6680870442051868E-3</v>
      </c>
      <c r="AY126" s="31">
        <f t="shared" si="94"/>
        <v>1.177097225384641E-4</v>
      </c>
      <c r="AZ126" s="31">
        <f t="shared" si="95"/>
        <v>7.1339225780887349E-3</v>
      </c>
      <c r="BA126" s="31">
        <f t="shared" si="96"/>
        <v>7.0000000000000001E-3</v>
      </c>
      <c r="BB126" s="31">
        <f t="shared" si="97"/>
        <v>1.15E-2</v>
      </c>
      <c r="BC126" s="31">
        <f t="shared" si="98"/>
        <v>1.47E-2</v>
      </c>
      <c r="BD126" s="31">
        <f t="shared" si="116"/>
        <v>5.0000000000000001E-4</v>
      </c>
      <c r="BE126" s="31">
        <f t="shared" si="99"/>
        <v>2.3345761636795388E-3</v>
      </c>
      <c r="BF126" s="31">
        <f t="shared" si="117"/>
        <v>1.1489673926195425E-2</v>
      </c>
      <c r="BG126" s="31">
        <f t="shared" si="100"/>
        <v>1.5027634378478791E-2</v>
      </c>
      <c r="BH126" s="103">
        <f t="shared" si="118"/>
        <v>1.7960044009480623E-2</v>
      </c>
      <c r="BI126" s="121">
        <f t="shared" si="125"/>
        <v>6.7169948186528616</v>
      </c>
      <c r="BJ126" s="31">
        <f t="shared" si="101"/>
        <v>8.932566068590983E-3</v>
      </c>
      <c r="BK126" s="31">
        <f t="shared" si="102"/>
        <v>1.4887610114318306E-2</v>
      </c>
      <c r="BL126" s="31">
        <f t="shared" si="103"/>
        <v>1.8609512642897882E-2</v>
      </c>
      <c r="BM126" s="31">
        <f t="shared" si="104"/>
        <v>0</v>
      </c>
      <c r="BN126" s="31">
        <f t="shared" si="105"/>
        <v>4.4662830342954914E-4</v>
      </c>
      <c r="BO126" s="31">
        <f t="shared" si="106"/>
        <v>2.7068382026033285E-2</v>
      </c>
      <c r="BP126" s="31">
        <f t="shared" si="107"/>
        <v>1.2E-2</v>
      </c>
      <c r="BQ126" s="31">
        <f t="shared" si="108"/>
        <v>2.2499999999999999E-2</v>
      </c>
      <c r="BR126" s="31">
        <f t="shared" si="109"/>
        <v>2.8499999999999998E-2</v>
      </c>
      <c r="BS126" s="31">
        <f t="shared" si="119"/>
        <v>5.0000000000000001E-3</v>
      </c>
      <c r="BT126" s="31">
        <f t="shared" si="110"/>
        <v>0</v>
      </c>
      <c r="BU126" s="31">
        <f t="shared" si="120"/>
        <v>3.1458966807182707E-2</v>
      </c>
      <c r="BV126" s="31">
        <f t="shared" si="121"/>
        <v>3.8718034213524016E-2</v>
      </c>
      <c r="BW126" s="103">
        <f t="shared" si="122"/>
        <v>4.3966849025982961E-2</v>
      </c>
    </row>
    <row r="127" spans="16:75" x14ac:dyDescent="0.25">
      <c r="P127" s="36">
        <f t="shared" si="111"/>
        <v>11.724999999999987</v>
      </c>
      <c r="Q127" s="31">
        <f t="shared" si="66"/>
        <v>2.584480196420498E-3</v>
      </c>
      <c r="R127" s="31">
        <f t="shared" si="67"/>
        <v>1.292240098210249E-2</v>
      </c>
      <c r="S127" s="31">
        <f t="shared" si="68"/>
        <v>1.4287006525812513E-2</v>
      </c>
      <c r="T127" s="31">
        <f t="shared" si="69"/>
        <v>6.5245202558635463E-3</v>
      </c>
      <c r="U127" s="31">
        <f t="shared" si="70"/>
        <v>2.5586353944562923E-4</v>
      </c>
      <c r="V127" s="31">
        <f t="shared" si="71"/>
        <v>1.7057569296375285E-4</v>
      </c>
      <c r="W127" s="31">
        <f t="shared" si="72"/>
        <v>4.0000000000000001E-3</v>
      </c>
      <c r="X127" s="31">
        <f t="shared" si="73"/>
        <v>8.9999999999999993E-3</v>
      </c>
      <c r="Y127" s="31">
        <f t="shared" si="74"/>
        <v>1.3999999999999999E-2</v>
      </c>
      <c r="Z127" s="31">
        <f t="shared" si="75"/>
        <v>1E-3</v>
      </c>
      <c r="AA127" s="31">
        <f t="shared" si="76"/>
        <v>0</v>
      </c>
      <c r="AB127" s="31">
        <f t="shared" si="112"/>
        <v>1.0233756575697171E-2</v>
      </c>
      <c r="AC127" s="31">
        <f t="shared" si="77"/>
        <v>2.1684760179721492E-2</v>
      </c>
      <c r="AD127" s="103">
        <f t="shared" si="113"/>
        <v>2.5315292433814029E-2</v>
      </c>
      <c r="AE127" s="121">
        <f t="shared" si="123"/>
        <v>26.21383419689116</v>
      </c>
      <c r="AF127" s="31">
        <f t="shared" si="78"/>
        <v>1.1559938189669369E-3</v>
      </c>
      <c r="AG127" s="31">
        <f t="shared" si="79"/>
        <v>5.7799690948346855E-3</v>
      </c>
      <c r="AH127" s="31">
        <f t="shared" si="80"/>
        <v>6.3903338312492281E-3</v>
      </c>
      <c r="AI127" s="31">
        <f t="shared" si="81"/>
        <v>2.9183063959820326E-3</v>
      </c>
      <c r="AJ127" s="31">
        <f t="shared" si="82"/>
        <v>1.1444338807772675E-4</v>
      </c>
      <c r="AK127" s="31">
        <f t="shared" si="83"/>
        <v>7.629559205181785E-5</v>
      </c>
      <c r="AL127" s="31">
        <f t="shared" si="84"/>
        <v>4.0000000000000001E-3</v>
      </c>
      <c r="AM127" s="31">
        <f t="shared" si="85"/>
        <v>8.9999999999999993E-3</v>
      </c>
      <c r="AN127" s="31">
        <f t="shared" si="86"/>
        <v>1.3999999999999999E-2</v>
      </c>
      <c r="AO127" s="31">
        <f t="shared" si="87"/>
        <v>1E-3</v>
      </c>
      <c r="AP127" s="31">
        <f t="shared" si="88"/>
        <v>0</v>
      </c>
      <c r="AQ127" s="31">
        <f t="shared" si="114"/>
        <v>5.8780433810294054E-3</v>
      </c>
      <c r="AR127" s="31">
        <f t="shared" si="89"/>
        <v>1.2636052985635551E-2</v>
      </c>
      <c r="AS127" s="122">
        <f t="shared" si="115"/>
        <v>1.6905630004187103E-2</v>
      </c>
      <c r="AT127" s="121">
        <f t="shared" si="124"/>
        <v>25.719533678756459</v>
      </c>
      <c r="AU127" s="31">
        <f t="shared" si="90"/>
        <v>2.3328572263173709E-3</v>
      </c>
      <c r="AV127" s="31">
        <f t="shared" si="91"/>
        <v>3.2660001168443192E-3</v>
      </c>
      <c r="AW127" s="31">
        <f t="shared" si="92"/>
        <v>4.2380239611432237E-3</v>
      </c>
      <c r="AX127" s="31">
        <f t="shared" si="93"/>
        <v>2.6439048564930205E-3</v>
      </c>
      <c r="AY127" s="31">
        <f t="shared" si="94"/>
        <v>1.1664286131586853E-4</v>
      </c>
      <c r="AZ127" s="31">
        <f t="shared" si="95"/>
        <v>7.0692643221738505E-3</v>
      </c>
      <c r="BA127" s="31">
        <f t="shared" si="96"/>
        <v>7.0000000000000001E-3</v>
      </c>
      <c r="BB127" s="31">
        <f t="shared" si="97"/>
        <v>1.15E-2</v>
      </c>
      <c r="BC127" s="31">
        <f t="shared" si="98"/>
        <v>1.47E-2</v>
      </c>
      <c r="BD127" s="31">
        <f t="shared" si="116"/>
        <v>5.0000000000000001E-4</v>
      </c>
      <c r="BE127" s="31">
        <f t="shared" si="99"/>
        <v>2.3134167494313932E-3</v>
      </c>
      <c r="BF127" s="31">
        <f t="shared" si="117"/>
        <v>1.1424498633995264E-2</v>
      </c>
      <c r="BG127" s="31">
        <f t="shared" si="100"/>
        <v>1.4971495380110602E-2</v>
      </c>
      <c r="BH127" s="103">
        <f t="shared" si="118"/>
        <v>1.7906602152802202E-2</v>
      </c>
      <c r="BI127" s="121">
        <f t="shared" si="125"/>
        <v>6.7713471502590794</v>
      </c>
      <c r="BJ127" s="31">
        <f t="shared" si="101"/>
        <v>8.8608660387031451E-3</v>
      </c>
      <c r="BK127" s="31">
        <f t="shared" si="102"/>
        <v>1.4768110064505242E-2</v>
      </c>
      <c r="BL127" s="31">
        <f t="shared" si="103"/>
        <v>1.8460137580631551E-2</v>
      </c>
      <c r="BM127" s="31">
        <f t="shared" si="104"/>
        <v>0</v>
      </c>
      <c r="BN127" s="31">
        <f t="shared" si="105"/>
        <v>4.4304330193515722E-4</v>
      </c>
      <c r="BO127" s="31">
        <f t="shared" si="106"/>
        <v>2.6851109208191351E-2</v>
      </c>
      <c r="BP127" s="31">
        <f t="shared" si="107"/>
        <v>1.2E-2</v>
      </c>
      <c r="BQ127" s="31">
        <f t="shared" si="108"/>
        <v>2.2499999999999999E-2</v>
      </c>
      <c r="BR127" s="31">
        <f t="shared" si="109"/>
        <v>2.8499999999999998E-2</v>
      </c>
      <c r="BS127" s="31">
        <f t="shared" si="119"/>
        <v>5.0000000000000001E-3</v>
      </c>
      <c r="BT127" s="31">
        <f t="shared" si="110"/>
        <v>0</v>
      </c>
      <c r="BU127" s="31">
        <f t="shared" si="120"/>
        <v>3.1249716714380548E-2</v>
      </c>
      <c r="BV127" s="31">
        <f t="shared" si="121"/>
        <v>3.8517674546207872E-2</v>
      </c>
      <c r="BW127" s="103">
        <f t="shared" si="122"/>
        <v>4.3767137365713714E-2</v>
      </c>
    </row>
    <row r="128" spans="16:75" x14ac:dyDescent="0.25">
      <c r="P128" s="36">
        <f t="shared" si="111"/>
        <v>11.818799999999987</v>
      </c>
      <c r="Q128" s="31">
        <f t="shared" si="66"/>
        <v>2.5639684488298589E-3</v>
      </c>
      <c r="R128" s="31">
        <f t="shared" si="67"/>
        <v>1.2819842244149294E-2</v>
      </c>
      <c r="S128" s="31">
        <f t="shared" si="68"/>
        <v>1.417361758513146E-2</v>
      </c>
      <c r="T128" s="31">
        <f t="shared" si="69"/>
        <v>6.4727383490709783E-3</v>
      </c>
      <c r="U128" s="31">
        <f t="shared" si="70"/>
        <v>2.5383287643415599E-4</v>
      </c>
      <c r="V128" s="31">
        <f t="shared" si="71"/>
        <v>1.6922191762277068E-4</v>
      </c>
      <c r="W128" s="31">
        <f t="shared" si="72"/>
        <v>4.0000000000000001E-3</v>
      </c>
      <c r="X128" s="31">
        <f t="shared" si="73"/>
        <v>8.9999999999999993E-3</v>
      </c>
      <c r="Y128" s="31">
        <f t="shared" si="74"/>
        <v>1.3999999999999999E-2</v>
      </c>
      <c r="Z128" s="31">
        <f t="shared" si="75"/>
        <v>1E-3</v>
      </c>
      <c r="AA128" s="31">
        <f t="shared" si="76"/>
        <v>0</v>
      </c>
      <c r="AB128" s="31">
        <f t="shared" si="112"/>
        <v>1.0165764284981062E-2</v>
      </c>
      <c r="AC128" s="31">
        <f t="shared" si="77"/>
        <v>2.1542769450191217E-2</v>
      </c>
      <c r="AD128" s="103">
        <f t="shared" si="113"/>
        <v>2.5176308871192044E-2</v>
      </c>
      <c r="AE128" s="121">
        <f t="shared" si="123"/>
        <v>26.451606217616547</v>
      </c>
      <c r="AF128" s="31">
        <f t="shared" si="78"/>
        <v>1.1456026546640763E-3</v>
      </c>
      <c r="AG128" s="31">
        <f t="shared" si="79"/>
        <v>5.7280132733203816E-3</v>
      </c>
      <c r="AH128" s="31">
        <f t="shared" si="80"/>
        <v>6.3328914749830141E-3</v>
      </c>
      <c r="AI128" s="31">
        <f t="shared" si="81"/>
        <v>2.8920739016994605E-3</v>
      </c>
      <c r="AJ128" s="31">
        <f t="shared" si="82"/>
        <v>1.1341466281174354E-4</v>
      </c>
      <c r="AK128" s="31">
        <f t="shared" si="83"/>
        <v>7.5609775207829028E-5</v>
      </c>
      <c r="AL128" s="31">
        <f t="shared" si="84"/>
        <v>4.0000000000000001E-3</v>
      </c>
      <c r="AM128" s="31">
        <f t="shared" si="85"/>
        <v>8.9999999999999993E-3</v>
      </c>
      <c r="AN128" s="31">
        <f t="shared" si="86"/>
        <v>1.3999999999999999E-2</v>
      </c>
      <c r="AO128" s="31">
        <f t="shared" si="87"/>
        <v>1E-3</v>
      </c>
      <c r="AP128" s="31">
        <f t="shared" si="88"/>
        <v>0</v>
      </c>
      <c r="AQ128" s="31">
        <f t="shared" si="114"/>
        <v>5.8512626968903981E-3</v>
      </c>
      <c r="AR128" s="31">
        <f t="shared" si="89"/>
        <v>1.2580928868311539E-2</v>
      </c>
      <c r="AS128" s="122">
        <f t="shared" si="115"/>
        <v>1.6858560395245231E-2</v>
      </c>
      <c r="AT128" s="121">
        <f t="shared" si="124"/>
        <v>25.952642487046614</v>
      </c>
      <c r="AU128" s="31">
        <f t="shared" si="90"/>
        <v>2.3119033073393963E-3</v>
      </c>
      <c r="AV128" s="31">
        <f t="shared" si="91"/>
        <v>3.2366646302751548E-3</v>
      </c>
      <c r="AW128" s="31">
        <f t="shared" si="92"/>
        <v>4.199957674999903E-3</v>
      </c>
      <c r="AX128" s="31">
        <f t="shared" si="93"/>
        <v>2.620157081651316E-3</v>
      </c>
      <c r="AY128" s="31">
        <f t="shared" si="94"/>
        <v>1.155951653669698E-4</v>
      </c>
      <c r="AZ128" s="31">
        <f t="shared" si="95"/>
        <v>7.0057675979981705E-3</v>
      </c>
      <c r="BA128" s="31">
        <f t="shared" si="96"/>
        <v>7.0000000000000001E-3</v>
      </c>
      <c r="BB128" s="31">
        <f t="shared" si="97"/>
        <v>1.15E-2</v>
      </c>
      <c r="BC128" s="31">
        <f t="shared" si="98"/>
        <v>1.47E-2</v>
      </c>
      <c r="BD128" s="31">
        <f t="shared" si="116"/>
        <v>5.0000000000000001E-4</v>
      </c>
      <c r="BE128" s="31">
        <f t="shared" si="99"/>
        <v>2.2926374464449016E-3</v>
      </c>
      <c r="BF128" s="31">
        <f t="shared" si="117"/>
        <v>1.1360712684221902E-2</v>
      </c>
      <c r="BG128" s="31">
        <f t="shared" si="100"/>
        <v>1.4916659460287413E-2</v>
      </c>
      <c r="BH128" s="103">
        <f t="shared" si="118"/>
        <v>1.7854440294234487E-2</v>
      </c>
      <c r="BI128" s="121">
        <f t="shared" si="125"/>
        <v>6.8256994818652972</v>
      </c>
      <c r="BJ128" s="31">
        <f t="shared" si="101"/>
        <v>8.7903078885042656E-3</v>
      </c>
      <c r="BK128" s="31">
        <f t="shared" si="102"/>
        <v>1.4650513147507109E-2</v>
      </c>
      <c r="BL128" s="31">
        <f t="shared" si="103"/>
        <v>1.8313141434383888E-2</v>
      </c>
      <c r="BM128" s="31">
        <f t="shared" si="104"/>
        <v>0</v>
      </c>
      <c r="BN128" s="31">
        <f t="shared" si="105"/>
        <v>4.3951539442521322E-4</v>
      </c>
      <c r="BO128" s="31">
        <f t="shared" si="106"/>
        <v>2.6637296631831106E-2</v>
      </c>
      <c r="BP128" s="31">
        <f t="shared" si="107"/>
        <v>1.2E-2</v>
      </c>
      <c r="BQ128" s="31">
        <f t="shared" si="108"/>
        <v>2.2499999999999999E-2</v>
      </c>
      <c r="BR128" s="31">
        <f t="shared" si="109"/>
        <v>2.8499999999999998E-2</v>
      </c>
      <c r="BS128" s="31">
        <f t="shared" si="119"/>
        <v>5.0000000000000001E-3</v>
      </c>
      <c r="BT128" s="31">
        <f t="shared" si="110"/>
        <v>0</v>
      </c>
      <c r="BU128" s="31">
        <f t="shared" si="120"/>
        <v>3.1044084938781299E-2</v>
      </c>
      <c r="BV128" s="31">
        <f t="shared" si="121"/>
        <v>3.8321071661012993E-2</v>
      </c>
      <c r="BW128" s="103">
        <f t="shared" si="122"/>
        <v>4.3571294564096225E-2</v>
      </c>
    </row>
    <row r="129" spans="16:75" x14ac:dyDescent="0.25">
      <c r="P129" s="36">
        <f t="shared" si="111"/>
        <v>11.912599999999987</v>
      </c>
      <c r="Q129" s="31">
        <f t="shared" si="66"/>
        <v>2.5437797208863167E-3</v>
      </c>
      <c r="R129" s="31">
        <f t="shared" si="67"/>
        <v>1.2718898604431582E-2</v>
      </c>
      <c r="S129" s="31">
        <f t="shared" si="68"/>
        <v>1.4062014297059557E-2</v>
      </c>
      <c r="T129" s="31">
        <f t="shared" si="69"/>
        <v>6.4217719053775062E-3</v>
      </c>
      <c r="U129" s="31">
        <f t="shared" si="70"/>
        <v>2.5183419236774531E-4</v>
      </c>
      <c r="V129" s="31">
        <f t="shared" si="71"/>
        <v>1.6788946157849689E-4</v>
      </c>
      <c r="W129" s="31">
        <f t="shared" si="72"/>
        <v>4.0000000000000001E-3</v>
      </c>
      <c r="X129" s="31">
        <f t="shared" si="73"/>
        <v>8.9999999999999993E-3</v>
      </c>
      <c r="Y129" s="31">
        <f t="shared" si="74"/>
        <v>1.3999999999999999E-2</v>
      </c>
      <c r="Z129" s="31">
        <f t="shared" si="75"/>
        <v>1E-3</v>
      </c>
      <c r="AA129" s="31">
        <f t="shared" si="76"/>
        <v>0</v>
      </c>
      <c r="AB129" s="31">
        <f t="shared" si="112"/>
        <v>1.0098930052278779E-2</v>
      </c>
      <c r="AC129" s="31">
        <f t="shared" si="77"/>
        <v>2.140321063521218E-2</v>
      </c>
      <c r="AD129" s="103">
        <f t="shared" si="113"/>
        <v>2.5039851038469743E-2</v>
      </c>
      <c r="AE129" s="121">
        <f t="shared" si="123"/>
        <v>26.689378238341934</v>
      </c>
      <c r="AF129" s="31">
        <f t="shared" si="78"/>
        <v>1.1353966372846032E-3</v>
      </c>
      <c r="AG129" s="31">
        <f t="shared" si="79"/>
        <v>5.6769831864230168E-3</v>
      </c>
      <c r="AH129" s="31">
        <f t="shared" si="80"/>
        <v>6.2764726109092875E-3</v>
      </c>
      <c r="AI129" s="31">
        <f t="shared" si="81"/>
        <v>2.8663088108249811E-3</v>
      </c>
      <c r="AJ129" s="31">
        <f t="shared" si="82"/>
        <v>1.1240426709117572E-4</v>
      </c>
      <c r="AK129" s="31">
        <f t="shared" si="83"/>
        <v>7.4936178060783812E-5</v>
      </c>
      <c r="AL129" s="31">
        <f t="shared" si="84"/>
        <v>4.0000000000000001E-3</v>
      </c>
      <c r="AM129" s="31">
        <f t="shared" si="85"/>
        <v>8.9999999999999993E-3</v>
      </c>
      <c r="AN129" s="31">
        <f t="shared" si="86"/>
        <v>1.3999999999999999E-2</v>
      </c>
      <c r="AO129" s="31">
        <f t="shared" si="87"/>
        <v>1E-3</v>
      </c>
      <c r="AP129" s="31">
        <f t="shared" si="88"/>
        <v>0</v>
      </c>
      <c r="AQ129" s="31">
        <f t="shared" si="114"/>
        <v>5.825076323919853E-3</v>
      </c>
      <c r="AR129" s="31">
        <f t="shared" si="89"/>
        <v>1.2527038486860232E-2</v>
      </c>
      <c r="AS129" s="122">
        <f t="shared" si="115"/>
        <v>1.681261661864154E-2</v>
      </c>
      <c r="AT129" s="121">
        <f t="shared" si="124"/>
        <v>26.185751295336768</v>
      </c>
      <c r="AU129" s="31">
        <f t="shared" si="90"/>
        <v>2.2913224571366403E-3</v>
      </c>
      <c r="AV129" s="31">
        <f t="shared" si="91"/>
        <v>3.2078514399912963E-3</v>
      </c>
      <c r="AW129" s="31">
        <f t="shared" si="92"/>
        <v>4.1625691304648963E-3</v>
      </c>
      <c r="AX129" s="31">
        <f t="shared" si="93"/>
        <v>2.5968321180881923E-3</v>
      </c>
      <c r="AY129" s="31">
        <f t="shared" si="94"/>
        <v>1.1456612285683199E-4</v>
      </c>
      <c r="AZ129" s="31">
        <f t="shared" si="95"/>
        <v>6.943401385262545E-3</v>
      </c>
      <c r="BA129" s="31">
        <f t="shared" si="96"/>
        <v>7.0000000000000001E-3</v>
      </c>
      <c r="BB129" s="31">
        <f t="shared" si="97"/>
        <v>1.15E-2</v>
      </c>
      <c r="BC129" s="31">
        <f t="shared" si="98"/>
        <v>1.47E-2</v>
      </c>
      <c r="BD129" s="31">
        <f t="shared" si="116"/>
        <v>5.0000000000000001E-4</v>
      </c>
      <c r="BE129" s="31">
        <f t="shared" si="99"/>
        <v>2.2722281033271687E-3</v>
      </c>
      <c r="BF129" s="31">
        <f t="shared" si="117"/>
        <v>1.1298276759463379E-2</v>
      </c>
      <c r="BG129" s="31">
        <f t="shared" si="100"/>
        <v>1.4863087167061906E-2</v>
      </c>
      <c r="BH129" s="103">
        <f t="shared" si="118"/>
        <v>1.7803518494208494E-2</v>
      </c>
      <c r="BI129" s="121">
        <f t="shared" si="125"/>
        <v>6.880051813471515</v>
      </c>
      <c r="BJ129" s="31">
        <f t="shared" si="101"/>
        <v>8.7208645554844137E-3</v>
      </c>
      <c r="BK129" s="31">
        <f t="shared" si="102"/>
        <v>1.453477425914069E-2</v>
      </c>
      <c r="BL129" s="31">
        <f t="shared" si="103"/>
        <v>1.8168467823925862E-2</v>
      </c>
      <c r="BM129" s="31">
        <f t="shared" si="104"/>
        <v>0</v>
      </c>
      <c r="BN129" s="31">
        <f t="shared" si="105"/>
        <v>4.3604322777422065E-4</v>
      </c>
      <c r="BO129" s="31">
        <f t="shared" si="106"/>
        <v>2.6426862289346709E-2</v>
      </c>
      <c r="BP129" s="31">
        <f t="shared" si="107"/>
        <v>1.2E-2</v>
      </c>
      <c r="BQ129" s="31">
        <f t="shared" si="108"/>
        <v>2.2499999999999999E-2</v>
      </c>
      <c r="BR129" s="31">
        <f t="shared" si="109"/>
        <v>2.8499999999999998E-2</v>
      </c>
      <c r="BS129" s="31">
        <f t="shared" si="119"/>
        <v>5.0000000000000001E-3</v>
      </c>
      <c r="BT129" s="31">
        <f t="shared" si="110"/>
        <v>0</v>
      </c>
      <c r="BU129" s="31">
        <f t="shared" si="120"/>
        <v>3.0841984543981564E-2</v>
      </c>
      <c r="BV129" s="31">
        <f t="shared" si="121"/>
        <v>3.8128131696774925E-2</v>
      </c>
      <c r="BW129" s="103">
        <f t="shared" si="122"/>
        <v>4.3379221776478717E-2</v>
      </c>
    </row>
    <row r="130" spans="16:75" x14ac:dyDescent="0.25">
      <c r="P130" s="36">
        <f t="shared" si="111"/>
        <v>12.006399999999987</v>
      </c>
      <c r="Q130" s="31">
        <f t="shared" si="66"/>
        <v>2.5239064418168923E-3</v>
      </c>
      <c r="R130" s="31">
        <f t="shared" si="67"/>
        <v>1.2619532209084463E-2</v>
      </c>
      <c r="S130" s="31">
        <f t="shared" si="68"/>
        <v>1.3952154810363781E-2</v>
      </c>
      <c r="T130" s="31">
        <f t="shared" si="69"/>
        <v>6.3716018123667444E-3</v>
      </c>
      <c r="U130" s="31">
        <f t="shared" si="70"/>
        <v>2.4986673773987229E-4</v>
      </c>
      <c r="V130" s="31">
        <f t="shared" si="71"/>
        <v>1.6657782515991487E-4</v>
      </c>
      <c r="W130" s="31">
        <f t="shared" si="72"/>
        <v>4.0000000000000001E-3</v>
      </c>
      <c r="X130" s="31">
        <f t="shared" si="73"/>
        <v>8.9999999999999993E-3</v>
      </c>
      <c r="Y130" s="31">
        <f t="shared" si="74"/>
        <v>1.3999999999999999E-2</v>
      </c>
      <c r="Z130" s="31">
        <f t="shared" si="75"/>
        <v>1E-3</v>
      </c>
      <c r="AA130" s="31">
        <f t="shared" si="76"/>
        <v>0</v>
      </c>
      <c r="AB130" s="31">
        <f t="shared" si="112"/>
        <v>1.0033226396066965E-2</v>
      </c>
      <c r="AC130" s="31">
        <f t="shared" si="77"/>
        <v>2.1266025918986995E-2</v>
      </c>
      <c r="AD130" s="103">
        <f t="shared" si="113"/>
        <v>2.4905857269934079E-2</v>
      </c>
      <c r="AE130" s="121">
        <f t="shared" si="123"/>
        <v>26.927150259067322</v>
      </c>
      <c r="AF130" s="31">
        <f t="shared" si="78"/>
        <v>1.1253708621775231E-3</v>
      </c>
      <c r="AG130" s="31">
        <f t="shared" si="79"/>
        <v>5.6268543108876148E-3</v>
      </c>
      <c r="AH130" s="31">
        <f t="shared" si="80"/>
        <v>6.2210501261173471E-3</v>
      </c>
      <c r="AI130" s="31">
        <f t="shared" si="81"/>
        <v>2.8409987415671566E-3</v>
      </c>
      <c r="AJ130" s="31">
        <f t="shared" si="82"/>
        <v>1.1141171535557477E-4</v>
      </c>
      <c r="AK130" s="31">
        <f t="shared" si="83"/>
        <v>7.427447690371651E-5</v>
      </c>
      <c r="AL130" s="31">
        <f t="shared" si="84"/>
        <v>4.0000000000000001E-3</v>
      </c>
      <c r="AM130" s="31">
        <f t="shared" si="85"/>
        <v>8.9999999999999993E-3</v>
      </c>
      <c r="AN130" s="31">
        <f t="shared" si="86"/>
        <v>1.3999999999999999E-2</v>
      </c>
      <c r="AO130" s="31">
        <f t="shared" si="87"/>
        <v>1E-3</v>
      </c>
      <c r="AP130" s="31">
        <f t="shared" si="88"/>
        <v>0</v>
      </c>
      <c r="AQ130" s="31">
        <f t="shared" si="114"/>
        <v>5.7994669741556707E-3</v>
      </c>
      <c r="AR130" s="31">
        <f t="shared" si="89"/>
        <v>1.2474345700441014E-2</v>
      </c>
      <c r="AS130" s="122">
        <f t="shared" si="115"/>
        <v>1.6767763588699278E-2</v>
      </c>
      <c r="AT130" s="121">
        <f t="shared" si="124"/>
        <v>26.418860103626923</v>
      </c>
      <c r="AU130" s="31">
        <f t="shared" si="90"/>
        <v>2.2711048003075229E-3</v>
      </c>
      <c r="AV130" s="31">
        <f t="shared" si="91"/>
        <v>3.1795467204305322E-3</v>
      </c>
      <c r="AW130" s="31">
        <f t="shared" si="92"/>
        <v>4.1258403872253338E-3</v>
      </c>
      <c r="AX130" s="31">
        <f t="shared" si="93"/>
        <v>2.5739187736818592E-3</v>
      </c>
      <c r="AY130" s="31">
        <f t="shared" si="94"/>
        <v>1.1355524001537612E-4</v>
      </c>
      <c r="AZ130" s="31">
        <f t="shared" si="95"/>
        <v>6.882135758507644E-3</v>
      </c>
      <c r="BA130" s="31">
        <f t="shared" si="96"/>
        <v>7.0000000000000001E-3</v>
      </c>
      <c r="BB130" s="31">
        <f t="shared" si="97"/>
        <v>1.15E-2</v>
      </c>
      <c r="BC130" s="31">
        <f t="shared" si="98"/>
        <v>1.47E-2</v>
      </c>
      <c r="BD130" s="31">
        <f t="shared" si="116"/>
        <v>5.0000000000000001E-4</v>
      </c>
      <c r="BE130" s="31">
        <f t="shared" si="99"/>
        <v>2.2521789269716271E-3</v>
      </c>
      <c r="BF130" s="31">
        <f t="shared" si="117"/>
        <v>1.1237152947803171E-2</v>
      </c>
      <c r="BG130" s="31">
        <f t="shared" si="100"/>
        <v>1.4810740522077544E-2</v>
      </c>
      <c r="BH130" s="103">
        <f t="shared" si="118"/>
        <v>1.7753798344113395E-2</v>
      </c>
      <c r="BI130" s="121">
        <f t="shared" si="125"/>
        <v>6.9344041450777327</v>
      </c>
      <c r="BJ130" s="31">
        <f t="shared" si="101"/>
        <v>8.6525098256048372E-3</v>
      </c>
      <c r="BK130" s="31">
        <f t="shared" si="102"/>
        <v>1.4420849709341396E-2</v>
      </c>
      <c r="BL130" s="31">
        <f t="shared" si="103"/>
        <v>1.8026062136676745E-2</v>
      </c>
      <c r="BM130" s="31">
        <f t="shared" si="104"/>
        <v>0</v>
      </c>
      <c r="BN130" s="31">
        <f t="shared" si="105"/>
        <v>4.3262549128024187E-4</v>
      </c>
      <c r="BO130" s="31">
        <f t="shared" si="106"/>
        <v>2.6219726744257085E-2</v>
      </c>
      <c r="BP130" s="31">
        <f t="shared" si="107"/>
        <v>1.2E-2</v>
      </c>
      <c r="BQ130" s="31">
        <f t="shared" si="108"/>
        <v>2.2499999999999999E-2</v>
      </c>
      <c r="BR130" s="31">
        <f t="shared" si="109"/>
        <v>2.8499999999999998E-2</v>
      </c>
      <c r="BS130" s="31">
        <f t="shared" si="119"/>
        <v>5.0000000000000001E-3</v>
      </c>
      <c r="BT130" s="31">
        <f t="shared" si="110"/>
        <v>0</v>
      </c>
      <c r="BU130" s="31">
        <f t="shared" si="120"/>
        <v>3.0643331318080006E-2</v>
      </c>
      <c r="BV130" s="31">
        <f t="shared" si="121"/>
        <v>3.7938763765823898E-2</v>
      </c>
      <c r="BW130" s="103">
        <f t="shared" si="122"/>
        <v>4.3190823324984237E-2</v>
      </c>
    </row>
    <row r="131" spans="16:75" x14ac:dyDescent="0.25">
      <c r="P131" s="36">
        <f t="shared" si="111"/>
        <v>12.100199999999987</v>
      </c>
      <c r="Q131" s="31">
        <f t="shared" ref="Q131:Q194" si="126">IF($I$13="no",IF($I$15="no",(Voe_25C_mV+Voe_drift_uV_C*10^(-3)*(0))/(Sensitivity_mV_A*P131),(Voe_drift_uV_C*10^(-3)*0)/(Sensitivity_mV_A*P131)),0)</f>
        <v>2.5043412756012577E-3</v>
      </c>
      <c r="R131" s="31">
        <f t="shared" ref="R131:R194" si="127">IF($I$13="no",IF($I$15="no",(Voe_25C_mV+Voe_drift_uV_C*10^(-3)*(Max_Temp_Delta))/(Sensitivity_mV_A*P131),(Voe_drift_uV_C*10^(-3)*Max_Temp_Delta)/(Sensitivity_mV_A*P131)),0)</f>
        <v>1.2521706378006288E-2</v>
      </c>
      <c r="S131" s="31">
        <f t="shared" ref="S131:S194" si="128">IF($I$13="no",IF($I$15="no",(Voe_25C_mV+Voe_drift_uV_C*10^(-3)*(Max_Temp_Delta))/(Sensitivity_mV_A*P131)+Lifetime_Offset_Error__mA*10^(-3)/P131,(Voe_drift_uV_C*10^(-3)*Max_Temp_Delta)/(Sensitivity_mV_A*P131)+Lifetime_Offset_Error__mA*10^(-3)/P131),Lifetime_Offset_Error__mA*10^(-3)/P131)</f>
        <v>1.3843998571523752E-2</v>
      </c>
      <c r="T131" s="31">
        <f t="shared" ref="T131:T194" si="129">IF(OR($I$13="yes",$I$15="yes"),0,((PSRR__mA_V/1000*ABS(Vs_1-Dataheet_Vs))/P131))</f>
        <v>6.3222095502553748E-3</v>
      </c>
      <c r="U131" s="31">
        <f t="shared" ref="U131:U194" si="130">IF(OR($I$13="yes",$I$15="yes"),0,(CMRR_uA_V*10^(-6)*Max_VCM/P131))</f>
        <v>2.4792978628452445E-4</v>
      </c>
      <c r="V131" s="31">
        <f t="shared" ref="V131:V194" si="131">IF($C$46="yes",ABS(BEXT__uT/G)/P131*10^(-3),(BEXT__uT*CMFR_mA_mT)/P131*10^(-6))</f>
        <v>1.6528652418968301E-4</v>
      </c>
      <c r="W131" s="31">
        <f t="shared" ref="W131:W194" si="132">IF($I$14="no",IF($I$16="no",Sensitivity_Error_25C+(Sensitivity_Drift_ppm_c*(0)*10^(-6)),Sensitivity_Drift_ppm_c*(0)*10^(-6)),0)</f>
        <v>4.0000000000000001E-3</v>
      </c>
      <c r="X131" s="31">
        <f t="shared" ref="X131:X194" si="133">IF($I$14="no",IF($I$16="no",Sensitivity_Error_25C+(Sensitivity_Drift_ppm_c*(Max_Temp_Delta)*10^(-6)),Sensitivity_Drift_ppm_c*(Max_Temp_Delta)*10^(-6)),0)</f>
        <v>8.9999999999999993E-3</v>
      </c>
      <c r="Y131" s="31">
        <f t="shared" ref="Y131:Y194" si="134">IF($I$14="no",IF($I$16="no",Sensitivity_Error_25C+(Sensitivity_Drift_ppm_c*(Max_Temp_Delta)*10^(-6))+Sensitivity_Lifetime_Error_max,Sensitivity_Drift_ppm_c*(Max_Temp_Delta)*10^(-6)+Sensitivity_Lifetime_Error_max),Sensitivity_Lifetime_Error_max)</f>
        <v>1.3999999999999999E-2</v>
      </c>
      <c r="Z131" s="31">
        <f t="shared" ref="Z131:Z194" si="135">$C$38</f>
        <v>1E-3</v>
      </c>
      <c r="AA131" s="31">
        <f t="shared" ref="AA131:AA194" si="136">IF(ISNUMBER(SEARCH("TMCS1100",$C$9)),ABS((RVRR__mV_V*(Vref-Vs_1/2)/Sensitivity_mV_A))/P131,0)</f>
        <v>0</v>
      </c>
      <c r="AB131" s="31">
        <f t="shared" si="112"/>
        <v>9.9686266865202863E-3</v>
      </c>
      <c r="AC131" s="31">
        <f t="shared" ref="AC131:AC194" si="137">SQRT((R131+T131+U131)^2+AA131^2+V131^2+X131^2+Z131^2)</f>
        <v>2.1131159277784889E-2</v>
      </c>
      <c r="AD131" s="103">
        <f t="shared" si="113"/>
        <v>2.4774267822975517E-2</v>
      </c>
      <c r="AE131" s="121">
        <f t="shared" si="123"/>
        <v>27.164922279792709</v>
      </c>
      <c r="AF131" s="31">
        <f t="shared" ref="AF131:AF194" si="138">IF($I$13="no",IF($I$15="no",(Voe_25C_mV+Voe_drift_uV_C*10^(-3)*(0))/(Sensitivity_mV_A*AE131),(Voe_drift_uV_C*10^(-3)*0)/(Sensitivity_mV_A*AE131)),0)</f>
        <v>1.1155205964116434E-3</v>
      </c>
      <c r="AG131" s="31">
        <f t="shared" ref="AG131:AG194" si="139">IF($I$13="no",IF($I$15="no",(Voe_25C_mV+Voe_drift_uV_C*10^(-3)*(Max_Temp_Delta))/(Sensitivity_mV_A*AE131),(Voe_drift_uV_C*10^(-3)*Max_Temp_Delta)/(Sensitivity_mV_A*AE131)),0)</f>
        <v>5.5776029820582169E-3</v>
      </c>
      <c r="AH131" s="31">
        <f t="shared" ref="AH131:AH194" si="140">IF($I$13="no",IF($I$15="no",(Voe_25C_mV+Voe_drift_uV_C*10^(-3)*(Max_Temp_Delta))/(Sensitivity_mV_A*AE131)+Lifetime_Offset_Error__mA*10^(-3)/AE131,(Voe_drift_uV_C*10^(-3)*Max_Temp_Delta)/(Sensitivity_mV_A*AE131)+Lifetime_Offset_Error__mA*10^(-3)/AE131),Lifetime_Offset_Error__mA*10^(-3)/AE131)</f>
        <v>6.1665978569635646E-3</v>
      </c>
      <c r="AI131" s="31">
        <f t="shared" ref="AI131:AI194" si="141">IF(OR($I$13="yes",$I$15="yes"),0,((PSRR__mA_V/1000*ABS(Vs_1-Dataheet_Vs))/AE131))</f>
        <v>2.8161317456411937E-3</v>
      </c>
      <c r="AJ131" s="31">
        <f t="shared" ref="AJ131:AJ194" si="142">IF(OR($I$13="yes",$I$15="yes"),0,(CMRR_uA_V*10^(-6)*Max_VCM/AE131))</f>
        <v>1.1043653904475268E-4</v>
      </c>
      <c r="AK131" s="31">
        <f t="shared" ref="AK131:AK194" si="143">IF($C$46="yes",ABS(BEXT__uT/G)/AE131*10^(-3),(BEXT__uT*CMFR_mA_mT)/AE131*10^(-6))</f>
        <v>7.3624359363168467E-5</v>
      </c>
      <c r="AL131" s="31">
        <f t="shared" ref="AL131:AL194" si="144">IF($I$14="no",IF($I$16="no",Sensitivity_Error_25C+(Sensitivity_Drift_ppm_c*(0)*10^(-6)),Sensitivity_Drift_ppm_c*(0)*10^(-6)),0)</f>
        <v>4.0000000000000001E-3</v>
      </c>
      <c r="AM131" s="31">
        <f t="shared" ref="AM131:AM194" si="145">IF($I$14="no",IF($I$16="no",Sensitivity_Error_25C+(Sensitivity_Drift_ppm_c*(Max_Temp_Delta)*10^(-6)),Sensitivity_Drift_ppm_c*(Max_Temp_Delta)*10^(-6)),0)</f>
        <v>8.9999999999999993E-3</v>
      </c>
      <c r="AN131" s="31">
        <f t="shared" ref="AN131:AN194" si="146">IF($I$14="no",IF($I$16="no",Sensitivity_Error_25C+(Sensitivity_Drift_ppm_c*(Max_Temp_Delta)*10^(-6))+Sensitivity_Lifetime_Error_max,Sensitivity_Drift_ppm_c*(Max_Temp_Delta)*10^(-6)+Sensitivity_Lifetime_Error_max),Sensitivity_Lifetime_Error_max)</f>
        <v>1.3999999999999999E-2</v>
      </c>
      <c r="AO131" s="31">
        <f t="shared" ref="AO131:AO194" si="147">$C$38</f>
        <v>1E-3</v>
      </c>
      <c r="AP131" s="31">
        <f t="shared" ref="AP131:AP194" si="148">IF(ISNUMBER(SEARCH("TMCS1100",$C$9)),ABS((RVRR__mV_V*(Vref-Vs_1/2)/Sensitivity_mV_A))/AE131,0)</f>
        <v>0</v>
      </c>
      <c r="AQ131" s="31">
        <f t="shared" si="114"/>
        <v>5.7744179853024494E-3</v>
      </c>
      <c r="AR131" s="31">
        <f t="shared" ref="AR131:AR194" si="149">SQRT((AG131+AI131+AJ131)^2+AP131^2+AK131^2+AM131^2+AO131^2)</f>
        <v>1.242281568246139E-2</v>
      </c>
      <c r="AS131" s="122">
        <f t="shared" si="115"/>
        <v>1.6723967562331993E-2</v>
      </c>
      <c r="AT131" s="121">
        <f t="shared" si="124"/>
        <v>26.651968911917077</v>
      </c>
      <c r="AU131" s="31">
        <f t="shared" ref="AU131:AU194" si="150">IF($I$13="no",IF($I$15="no",(Voe_25C_mV_2+Voe_drift_2*10^(-3)*(0))/(Sensitivity_mV_A_2*AT131),(Voe_drift_2*10^(-3)*0)/(Sensitivity_mV_A_2*AT131)),0)</f>
        <v>2.2512408069473543E-3</v>
      </c>
      <c r="AV131" s="31">
        <f t="shared" ref="AV131:AV194" si="151">IF($I$13="no",IF($I$15="no",(Voe_25C_mV_2+Voe_drift_2*10^(-3)*(Max_Temp_Delta))/(Sensitivity_mV_A_2*AT131),(Voe_drift_2*10^(-3)*Max_Temp_Delta)/(Sensitivity_mV_A_2*AT131)),0)</f>
        <v>3.1517371297262961E-3</v>
      </c>
      <c r="AW131" s="31">
        <f t="shared" ref="AW131:AW194" si="152">IF($I$13="no",IF($I$15="no",(Voe_25C_mV_2+Voe_drift_2*10^(-3)*(Max_Temp_Delta))/(Sensitivity_mV_A_2*AT131)+Lifetime_offset_error_2*10^(-3)/AT131,(Voe_drift_2*10^(-3)*Max_Temp_Delta)/(Sensitivity_mV_A_2*AT131)+Lifetime_offset_error_2*10^(-3)/AT131),Lifetime_offset_error_2*10^(-3)/AT131)</f>
        <v>4.0897541326210271E-3</v>
      </c>
      <c r="AX131" s="31">
        <f t="shared" ref="AX131:AX194" si="153">IF(OR($I$13="yes",$I$15="yes"),0,((PSRR_2/1000*ABS(Vs_2-Datasheet_Vs_2))/AT131))</f>
        <v>2.5514062478736682E-3</v>
      </c>
      <c r="AY131" s="31">
        <f t="shared" ref="AY131:AY194" si="154">IF(OR($I$13="yes",$I$15="yes"),0,(CMRR_2*10^(-6)*Max_VCM/AT131))</f>
        <v>1.125620403473677E-4</v>
      </c>
      <c r="AZ131" s="31">
        <f t="shared" ref="AZ131:AZ194" si="155">IF($D$46="yes",ABS(BEXT__uT/G_2)/AT131*10^(-3),(BEXT__uT*CMFR_2)/AT131*10^(-6))</f>
        <v>6.8219418392344074E-3</v>
      </c>
      <c r="BA131" s="31">
        <f t="shared" ref="BA131:BA194" si="156">IF($I$14="no",IF($I$16="no",Sensitivity_Error_25C_2+(Sensitivity_Drift_2*(0)*10^(-6)),Sensitivity_Drift_2*(0)*10^(-6)),0)</f>
        <v>7.0000000000000001E-3</v>
      </c>
      <c r="BB131" s="31">
        <f t="shared" ref="BB131:BB194" si="157">IF($I$14="no",IF($I$16="no",Sensitivity_Error_25C_2+(Sensitivity_Drift_2*(Max_Temp_Delta)*10^(-6)),Sensitivity_Drift_2*(Max_Temp_Delta)*10^(-6)),0)</f>
        <v>1.15E-2</v>
      </c>
      <c r="BC131" s="31">
        <f t="shared" ref="BC131:BC194" si="158">IF($I$14="no",IF($I$16="no",Sensitivity_Error_25C_2+(Sensitivity_Drift_2*(Max_Temp_Delta)*10^(-6))+Sensitivity_lifetime_2,Sensitivity_Drift_2*(Max_Temp_Delta)*10^(-6)+Sensitivity_lifetime_2),Sensitivity_lifetime_2)</f>
        <v>1.47E-2</v>
      </c>
      <c r="BD131" s="31">
        <f t="shared" si="116"/>
        <v>5.0000000000000001E-4</v>
      </c>
      <c r="BE131" s="31">
        <f t="shared" ref="BE131:BE194" si="159">IF(ISNUMBER(SEARCH("TMCS1100",$D$9)),ABS((RVRR_2*(Vref_2-Vs_2/2)/Sensitivity_mV_A_2))/AT131,0)</f>
        <v>2.23248046688946E-3</v>
      </c>
      <c r="BF131" s="31">
        <f t="shared" si="117"/>
        <v>1.1177304681459032E-2</v>
      </c>
      <c r="BG131" s="31">
        <f t="shared" ref="BG131:BG194" si="160">SQRT((AV131+AX131+AY131)^2+BE131^2+AZ131^2+BB131^2+BD131^2)</f>
        <v>1.4759582954856207E-2</v>
      </c>
      <c r="BH131" s="103">
        <f t="shared" si="118"/>
        <v>1.7705242896688109E-2</v>
      </c>
      <c r="BI131" s="121">
        <f t="shared" si="125"/>
        <v>6.9887564766839505</v>
      </c>
      <c r="BJ131" s="31">
        <f t="shared" ref="BJ131:BJ194" si="161">IF($I$13="no",IF($I$15="no",(Voe_25C_mV_3+Voe_drift_3*10^(-3)*(0))/(Sensitivity_mV_A_3*BI131),(Voe_drift_3*10^(-3)*0)/(Sensitivity_mV_A_3*BI131)),0)</f>
        <v>8.5852183003046929E-3</v>
      </c>
      <c r="BK131" s="31">
        <f t="shared" ref="BK131:BK194" si="162">IF($I$13="no",IF($I$15="no",(Voe_25C_mV_3+Voe_drift_3*10^(-3)*(Max_Temp_Delta))/(Sensitivity_mV_A_3*BI131),(Voe_drift_3*10^(-3)*Max_Temp_Delta)/(Sensitivity_mV_A_3*BI131)),0)</f>
        <v>1.430869716717449E-2</v>
      </c>
      <c r="BL131" s="31">
        <f t="shared" ref="BL131:BL194" si="163">IF($I$13="no",IF($I$15="no",(Voe_25C_mV_3+Voe_drift_3*10^(-3)*(Max_Temp_Delta))/(Sensitivity_mV_A_3*BI131)+Lifetime_offset_error_3*10^(-3)/BI131,(Voe_drift_3*10^(-3)*Max_Temp_Delta)/(Sensitivity_mV_A_3*BI131)+Lifetime_offset_error_3*10^(-3)/BI131),Lifetime_offset_error_3*10^(-3)/BI131)</f>
        <v>1.7885871458968111E-2</v>
      </c>
      <c r="BM131" s="31">
        <f t="shared" ref="BM131:BM194" si="164">IF(OR($I$13="yes",$I$15="yes"),0,((PSRR_3/1000*ABS(Vs_3-Datasheet_Vs_3))/BI131))</f>
        <v>0</v>
      </c>
      <c r="BN131" s="31">
        <f t="shared" ref="BN131:BN194" si="165">IF(OR($I$13="yes",$I$15="yes"),0,(CMRR_3*10^(-6)*Max_VCM/BI131))</f>
        <v>4.2926091501523458E-4</v>
      </c>
      <c r="BO131" s="31">
        <f t="shared" ref="BO131:BO194" si="166">IF($E$46="yes",ABS(BEXT__uT/G_3)/BI131*10^(-3),(BEXT__uT*CMFR_3)/BI131*10^(-6))</f>
        <v>2.601581303122634E-2</v>
      </c>
      <c r="BP131" s="31">
        <f t="shared" ref="BP131:BP194" si="167">IF($I$14="no",IF($I$16="no",Sensitivity_Error_25C_3+(Sensitivity_Drift_3*(0)*10^(-6)),Sensitivity_Drift_3*(0)*10^(-6)),0)</f>
        <v>1.2E-2</v>
      </c>
      <c r="BQ131" s="31">
        <f t="shared" ref="BQ131:BQ194" si="168">IF($I$14="no",IF($I$16="no",Sensitivity_Error_25C_3+(Sensitivity_Drift_3*(Max_Temp_Delta)*10^(-6)),Sensitivity_Drift_3*(Max_Temp_Delta)*10^(-6)),0)</f>
        <v>2.2499999999999999E-2</v>
      </c>
      <c r="BR131" s="31">
        <f t="shared" ref="BR131:BR194" si="169">IF($I$14="no",IF($I$16="no",Sensitivity_Error_25C_3+(Sensitivity_Drift_3*(Max_Temp_Delta)*10^(-6))+Sensitivity_lifetime_3,Sensitivity_Drift_3*(Max_Temp_Delta)*10^(-6)+Sensitivity_lifetime_3),Sensitivity_lifetime_3)</f>
        <v>2.8499999999999998E-2</v>
      </c>
      <c r="BS131" s="31">
        <f t="shared" si="119"/>
        <v>5.0000000000000001E-3</v>
      </c>
      <c r="BT131" s="31">
        <f t="shared" ref="BT131:BT194" si="170">IF(ISNUMBER(SEARCH("TMCS1100",$E$9)),ABS((RVRR_3*(Vref_3-Vs_3/2)/Sensitivity_mV_A_3))/BI131,0)</f>
        <v>0</v>
      </c>
      <c r="BU131" s="31">
        <f t="shared" si="120"/>
        <v>3.0448043667847712E-2</v>
      </c>
      <c r="BV131" s="31">
        <f t="shared" si="121"/>
        <v>3.7752879838604467E-2</v>
      </c>
      <c r="BW131" s="103">
        <f t="shared" si="122"/>
        <v>4.3006006575271073E-2</v>
      </c>
    </row>
    <row r="132" spans="16:75" x14ac:dyDescent="0.25">
      <c r="P132" s="36">
        <f t="shared" ref="P132:P195" si="171">P131+$W$1</f>
        <v>12.193999999999987</v>
      </c>
      <c r="Q132" s="31">
        <f t="shared" si="126"/>
        <v>2.4850771119427867E-3</v>
      </c>
      <c r="R132" s="31">
        <f t="shared" si="127"/>
        <v>1.2425385559713932E-2</v>
      </c>
      <c r="S132" s="31">
        <f t="shared" si="128"/>
        <v>1.3737506274819723E-2</v>
      </c>
      <c r="T132" s="31">
        <f t="shared" si="129"/>
        <v>6.273577169099564E-3</v>
      </c>
      <c r="U132" s="31">
        <f t="shared" si="130"/>
        <v>2.4602263408233583E-4</v>
      </c>
      <c r="V132" s="31">
        <f t="shared" si="131"/>
        <v>1.6401508938822387E-4</v>
      </c>
      <c r="W132" s="31">
        <f t="shared" si="132"/>
        <v>4.0000000000000001E-3</v>
      </c>
      <c r="X132" s="31">
        <f t="shared" si="133"/>
        <v>8.9999999999999993E-3</v>
      </c>
      <c r="Y132" s="31">
        <f t="shared" si="134"/>
        <v>1.3999999999999999E-2</v>
      </c>
      <c r="Z132" s="31">
        <f t="shared" si="135"/>
        <v>1E-3</v>
      </c>
      <c r="AA132" s="31">
        <f t="shared" si="136"/>
        <v>0</v>
      </c>
      <c r="AB132" s="31">
        <f t="shared" ref="AB132:AB195" si="172">IF(ISNUMBER(SEARCH("TMCS1100",$C$9)),SQRT((Q132+T132+U132)^2+AA132^2+V132^2+W132^2+Z132^2),SQRT((Q132+T132+U132)^2+V132^2+W132^2+Z132^2))</f>
        <v>9.9051051127853479E-3</v>
      </c>
      <c r="AC132" s="31">
        <f t="shared" si="137"/>
        <v>2.0998556411093702E-2</v>
      </c>
      <c r="AD132" s="103">
        <f t="shared" ref="AD132:AD195" si="173">SQRT((S132+T132+U132)^2+AA132^2+V132^2+Y132^2+Z132^2)</f>
        <v>2.4645024804308018E-2</v>
      </c>
      <c r="AE132" s="121">
        <f t="shared" si="123"/>
        <v>27.402694300518096</v>
      </c>
      <c r="AF132" s="31">
        <f t="shared" si="138"/>
        <v>1.1058412713255488E-3</v>
      </c>
      <c r="AG132" s="31">
        <f t="shared" si="139"/>
        <v>5.5292063566277447E-3</v>
      </c>
      <c r="AH132" s="31">
        <f t="shared" si="140"/>
        <v>6.1130905478876344E-3</v>
      </c>
      <c r="AI132" s="31">
        <f t="shared" si="141"/>
        <v>2.7916962894613479E-3</v>
      </c>
      <c r="AJ132" s="31">
        <f t="shared" si="142"/>
        <v>1.0947828586122933E-4</v>
      </c>
      <c r="AK132" s="31">
        <f t="shared" si="143"/>
        <v>7.2985523907486221E-5</v>
      </c>
      <c r="AL132" s="31">
        <f t="shared" si="144"/>
        <v>4.0000000000000001E-3</v>
      </c>
      <c r="AM132" s="31">
        <f t="shared" si="145"/>
        <v>8.9999999999999993E-3</v>
      </c>
      <c r="AN132" s="31">
        <f t="shared" si="146"/>
        <v>1.3999999999999999E-2</v>
      </c>
      <c r="AO132" s="31">
        <f t="shared" si="147"/>
        <v>1E-3</v>
      </c>
      <c r="AP132" s="31">
        <f t="shared" si="148"/>
        <v>0</v>
      </c>
      <c r="AQ132" s="31">
        <f t="shared" ref="AQ132:AQ195" si="174">IF(ISNUMBER(SEARCH("TMCS1100",$C$9)),SQRT((AF132+AI132+AJ132)^2+AP132^2+AK132^2+AL132^2+AO132^2),SQRT((AF132+AI132+AJ132)^2+AK132^2+AL132^2+AO132^2))</f>
        <v>5.7499132934322799E-3</v>
      </c>
      <c r="AR132" s="31">
        <f t="shared" si="149"/>
        <v>1.2372414863093286E-2</v>
      </c>
      <c r="AS132" s="122">
        <f t="shared" ref="AS132:AS195" si="175">SQRT((AH132+AI132+AJ132)^2+AP132^2+AK132^2+AN132^2+AO132^2)</f>
        <v>1.6681196078166101E-2</v>
      </c>
      <c r="AT132" s="121">
        <f t="shared" si="124"/>
        <v>26.885077720207232</v>
      </c>
      <c r="AU132" s="31">
        <f t="shared" si="150"/>
        <v>2.2317212776700695E-3</v>
      </c>
      <c r="AV132" s="31">
        <f t="shared" si="151"/>
        <v>3.1244097887380973E-3</v>
      </c>
      <c r="AW132" s="31">
        <f t="shared" si="152"/>
        <v>4.0542936544339598E-3</v>
      </c>
      <c r="AX132" s="31">
        <f t="shared" si="153"/>
        <v>2.5292841146927455E-3</v>
      </c>
      <c r="AY132" s="31">
        <f t="shared" si="154"/>
        <v>1.1158606388350345E-4</v>
      </c>
      <c r="AZ132" s="31">
        <f t="shared" si="155"/>
        <v>6.7627917505153623E-3</v>
      </c>
      <c r="BA132" s="31">
        <f t="shared" si="156"/>
        <v>7.0000000000000001E-3</v>
      </c>
      <c r="BB132" s="31">
        <f t="shared" si="157"/>
        <v>1.15E-2</v>
      </c>
      <c r="BC132" s="31">
        <f t="shared" si="158"/>
        <v>1.47E-2</v>
      </c>
      <c r="BD132" s="31">
        <f t="shared" ref="BD132:BD195" si="176">$D$38</f>
        <v>5.0000000000000001E-4</v>
      </c>
      <c r="BE132" s="31">
        <f t="shared" si="159"/>
        <v>2.2131236003561528E-3</v>
      </c>
      <c r="BF132" s="31">
        <f t="shared" ref="BF132:BF195" si="177">SQRT((AU132+AX132+AY132)^2+BE132^2+AZ132^2+BA132^2+BD132^2)</f>
        <v>1.1118696678602966E-2</v>
      </c>
      <c r="BG132" s="31">
        <f t="shared" si="160"/>
        <v>1.4709579240508823E-2</v>
      </c>
      <c r="BH132" s="103">
        <f t="shared" ref="BH132:BH195" si="178">SQRT((AW132+AX132+AY132)^2+BE132^2+AZ132^2+BC132^2+BD132^2)</f>
        <v>1.7657816600082241E-2</v>
      </c>
      <c r="BI132" s="121">
        <f t="shared" si="125"/>
        <v>7.0431088082901683</v>
      </c>
      <c r="BJ132" s="31">
        <f t="shared" si="161"/>
        <v>8.5189653650354445E-3</v>
      </c>
      <c r="BK132" s="31">
        <f t="shared" si="162"/>
        <v>1.4198275608392406E-2</v>
      </c>
      <c r="BL132" s="31">
        <f t="shared" si="163"/>
        <v>1.7747844510490506E-2</v>
      </c>
      <c r="BM132" s="31">
        <f t="shared" si="164"/>
        <v>0</v>
      </c>
      <c r="BN132" s="31">
        <f t="shared" si="165"/>
        <v>4.2594826825177214E-4</v>
      </c>
      <c r="BO132" s="31">
        <f t="shared" si="166"/>
        <v>2.5815046560713466E-2</v>
      </c>
      <c r="BP132" s="31">
        <f t="shared" si="167"/>
        <v>1.2E-2</v>
      </c>
      <c r="BQ132" s="31">
        <f t="shared" si="168"/>
        <v>2.2499999999999999E-2</v>
      </c>
      <c r="BR132" s="31">
        <f t="shared" si="169"/>
        <v>2.8499999999999998E-2</v>
      </c>
      <c r="BS132" s="31">
        <f t="shared" ref="BS132:BS195" si="179">$E$38</f>
        <v>5.0000000000000001E-3</v>
      </c>
      <c r="BT132" s="31">
        <f t="shared" si="170"/>
        <v>0</v>
      </c>
      <c r="BU132" s="31">
        <f t="shared" ref="BU132:BU195" si="180">SQRT((BJ132+BM132+BN132)^2+BT132^2+BO132^2+BP132^2+BS132^2)</f>
        <v>3.0256042517797527E-2</v>
      </c>
      <c r="BV132" s="31">
        <f t="shared" ref="BV132:BV195" si="181">SQRT((BK132+BM132+BN132)^2+BT132^2+BO132^2+BQ132^2+BS132^2)</f>
        <v>3.7570394633620947E-2</v>
      </c>
      <c r="BW132" s="103">
        <f t="shared" ref="BW132:BW195" si="182">SQRT((BL132+BM132+BN132)^2+BT132^2+BO132^2+BR132^2+BS132^2)</f>
        <v>4.2824681818975245E-2</v>
      </c>
    </row>
    <row r="133" spans="16:75" x14ac:dyDescent="0.25">
      <c r="P133" s="36">
        <f t="shared" si="171"/>
        <v>12.287799999999987</v>
      </c>
      <c r="Q133" s="31">
        <f t="shared" si="126"/>
        <v>2.4661070576531465E-3</v>
      </c>
      <c r="R133" s="31">
        <f t="shared" si="127"/>
        <v>1.2330535288265733E-2</v>
      </c>
      <c r="S133" s="31">
        <f t="shared" si="128"/>
        <v>1.3632639814706594E-2</v>
      </c>
      <c r="T133" s="31">
        <f t="shared" si="129"/>
        <v>6.225687267045369E-3</v>
      </c>
      <c r="U133" s="31">
        <f t="shared" si="130"/>
        <v>2.4414459870766148E-4</v>
      </c>
      <c r="V133" s="31">
        <f t="shared" si="131"/>
        <v>1.6276306580510769E-4</v>
      </c>
      <c r="W133" s="31">
        <f t="shared" si="132"/>
        <v>4.0000000000000001E-3</v>
      </c>
      <c r="X133" s="31">
        <f t="shared" si="133"/>
        <v>8.9999999999999993E-3</v>
      </c>
      <c r="Y133" s="31">
        <f t="shared" si="134"/>
        <v>1.3999999999999999E-2</v>
      </c>
      <c r="Z133" s="31">
        <f t="shared" si="135"/>
        <v>1E-3</v>
      </c>
      <c r="AA133" s="31">
        <f t="shared" si="136"/>
        <v>0</v>
      </c>
      <c r="AB133" s="31">
        <f t="shared" si="172"/>
        <v>9.8426366517532192E-3</v>
      </c>
      <c r="AC133" s="31">
        <f t="shared" si="137"/>
        <v>2.0868164675924374E-2</v>
      </c>
      <c r="AD133" s="103">
        <f t="shared" si="173"/>
        <v>2.4518072099560997E-2</v>
      </c>
      <c r="AE133" s="121">
        <f t="shared" si="123"/>
        <v>27.640466321243483</v>
      </c>
      <c r="AF133" s="31">
        <f t="shared" si="138"/>
        <v>1.0963284754620969E-3</v>
      </c>
      <c r="AG133" s="31">
        <f t="shared" si="139"/>
        <v>5.4816423773104851E-3</v>
      </c>
      <c r="AH133" s="31">
        <f t="shared" si="140"/>
        <v>6.060503812354472E-3</v>
      </c>
      <c r="AI133" s="31">
        <f t="shared" si="141"/>
        <v>2.7676812363040637E-3</v>
      </c>
      <c r="AJ133" s="31">
        <f t="shared" si="142"/>
        <v>1.0853651907074759E-4</v>
      </c>
      <c r="AK133" s="31">
        <f t="shared" si="143"/>
        <v>7.235767938049839E-5</v>
      </c>
      <c r="AL133" s="31">
        <f t="shared" si="144"/>
        <v>4.0000000000000001E-3</v>
      </c>
      <c r="AM133" s="31">
        <f t="shared" si="145"/>
        <v>8.9999999999999993E-3</v>
      </c>
      <c r="AN133" s="31">
        <f t="shared" si="146"/>
        <v>1.3999999999999999E-2</v>
      </c>
      <c r="AO133" s="31">
        <f t="shared" si="147"/>
        <v>1E-3</v>
      </c>
      <c r="AP133" s="31">
        <f t="shared" si="148"/>
        <v>0</v>
      </c>
      <c r="AQ133" s="31">
        <f t="shared" si="174"/>
        <v>5.725937407089066E-3</v>
      </c>
      <c r="AR133" s="31">
        <f t="shared" si="149"/>
        <v>1.2323110874746506E-2</v>
      </c>
      <c r="AS133" s="122">
        <f t="shared" si="175"/>
        <v>1.6639417898859414E-2</v>
      </c>
      <c r="AT133" s="121">
        <f t="shared" si="124"/>
        <v>27.118186528497386</v>
      </c>
      <c r="AU133" s="31">
        <f t="shared" si="150"/>
        <v>2.2125373294024833E-3</v>
      </c>
      <c r="AV133" s="31">
        <f t="shared" si="151"/>
        <v>3.0975522611634766E-3</v>
      </c>
      <c r="AW133" s="31">
        <f t="shared" si="152"/>
        <v>4.0194428150811777E-3</v>
      </c>
      <c r="AX133" s="31">
        <f t="shared" si="153"/>
        <v>2.5075423066561477E-3</v>
      </c>
      <c r="AY133" s="31">
        <f t="shared" si="154"/>
        <v>1.1062686647012415E-4</v>
      </c>
      <c r="AZ133" s="31">
        <f t="shared" si="155"/>
        <v>6.7046585739469191E-3</v>
      </c>
      <c r="BA133" s="31">
        <f t="shared" si="156"/>
        <v>7.0000000000000001E-3</v>
      </c>
      <c r="BB133" s="31">
        <f t="shared" si="157"/>
        <v>1.15E-2</v>
      </c>
      <c r="BC133" s="31">
        <f t="shared" si="158"/>
        <v>1.47E-2</v>
      </c>
      <c r="BD133" s="31">
        <f t="shared" si="176"/>
        <v>5.0000000000000001E-4</v>
      </c>
      <c r="BE133" s="31">
        <f t="shared" si="159"/>
        <v>2.1940995183241294E-3</v>
      </c>
      <c r="BF133" s="31">
        <f t="shared" si="177"/>
        <v>1.1061294888171263E-2</v>
      </c>
      <c r="BG133" s="31">
        <f t="shared" si="160"/>
        <v>1.4660695440664107E-2</v>
      </c>
      <c r="BH133" s="103">
        <f t="shared" si="178"/>
        <v>1.7611485235365737E-2</v>
      </c>
      <c r="BI133" s="121">
        <f t="shared" si="125"/>
        <v>7.0974611398963861</v>
      </c>
      <c r="BJ133" s="31">
        <f t="shared" si="161"/>
        <v>8.4537271592410469E-3</v>
      </c>
      <c r="BK133" s="31">
        <f t="shared" si="162"/>
        <v>1.4089545265401744E-2</v>
      </c>
      <c r="BL133" s="31">
        <f t="shared" si="163"/>
        <v>1.7611931581752182E-2</v>
      </c>
      <c r="BM133" s="31">
        <f t="shared" si="164"/>
        <v>0</v>
      </c>
      <c r="BN133" s="31">
        <f t="shared" si="165"/>
        <v>4.2268635796205233E-4</v>
      </c>
      <c r="BO133" s="31">
        <f t="shared" si="166"/>
        <v>2.5617355028003171E-2</v>
      </c>
      <c r="BP133" s="31">
        <f t="shared" si="167"/>
        <v>1.2E-2</v>
      </c>
      <c r="BQ133" s="31">
        <f t="shared" si="168"/>
        <v>2.2499999999999999E-2</v>
      </c>
      <c r="BR133" s="31">
        <f t="shared" si="169"/>
        <v>2.8499999999999998E-2</v>
      </c>
      <c r="BS133" s="31">
        <f t="shared" si="179"/>
        <v>5.0000000000000001E-3</v>
      </c>
      <c r="BT133" s="31">
        <f t="shared" si="170"/>
        <v>0</v>
      </c>
      <c r="BU133" s="31">
        <f t="shared" si="180"/>
        <v>3.0067251213889593E-2</v>
      </c>
      <c r="BV133" s="31">
        <f t="shared" si="181"/>
        <v>3.7391225512423625E-2</v>
      </c>
      <c r="BW133" s="103">
        <f t="shared" si="182"/>
        <v>4.2646762161531349E-2</v>
      </c>
    </row>
    <row r="134" spans="16:75" x14ac:dyDescent="0.25">
      <c r="P134" s="36">
        <f t="shared" si="171"/>
        <v>12.381599999999986</v>
      </c>
      <c r="Q134" s="31">
        <f t="shared" si="126"/>
        <v>2.4474244284285016E-3</v>
      </c>
      <c r="R134" s="31">
        <f t="shared" si="127"/>
        <v>1.2237122142142507E-2</v>
      </c>
      <c r="S134" s="31">
        <f t="shared" si="128"/>
        <v>1.3529362240352756E-2</v>
      </c>
      <c r="T134" s="31">
        <f t="shared" si="129"/>
        <v>6.1785229695677521E-3</v>
      </c>
      <c r="U134" s="31">
        <f t="shared" si="130"/>
        <v>2.4229501841442164E-4</v>
      </c>
      <c r="V134" s="31">
        <f t="shared" si="131"/>
        <v>1.615300122762811E-4</v>
      </c>
      <c r="W134" s="31">
        <f t="shared" si="132"/>
        <v>4.0000000000000001E-3</v>
      </c>
      <c r="X134" s="31">
        <f t="shared" si="133"/>
        <v>8.9999999999999993E-3</v>
      </c>
      <c r="Y134" s="31">
        <f t="shared" si="134"/>
        <v>1.3999999999999999E-2</v>
      </c>
      <c r="Z134" s="31">
        <f t="shared" si="135"/>
        <v>1E-3</v>
      </c>
      <c r="AA134" s="31">
        <f t="shared" si="136"/>
        <v>0</v>
      </c>
      <c r="AB134" s="31">
        <f t="shared" si="172"/>
        <v>9.7811970382510657E-3</v>
      </c>
      <c r="AC134" s="31">
        <f t="shared" si="137"/>
        <v>2.0739933024100706E-2</v>
      </c>
      <c r="AD134" s="103">
        <f t="shared" si="173"/>
        <v>2.4393355306064644E-2</v>
      </c>
      <c r="AE134" s="121">
        <f t="shared" si="123"/>
        <v>27.878238341968871</v>
      </c>
      <c r="AF134" s="31">
        <f t="shared" si="138"/>
        <v>1.0869779478644842E-3</v>
      </c>
      <c r="AG134" s="31">
        <f t="shared" si="139"/>
        <v>5.434889739322421E-3</v>
      </c>
      <c r="AH134" s="31">
        <f t="shared" si="140"/>
        <v>6.0088140957948689E-3</v>
      </c>
      <c r="AI134" s="31">
        <f t="shared" si="141"/>
        <v>2.7440758293838905E-3</v>
      </c>
      <c r="AJ134" s="31">
        <f t="shared" si="142"/>
        <v>1.0761081683858392E-4</v>
      </c>
      <c r="AK134" s="31">
        <f t="shared" si="143"/>
        <v>7.1740544559055957E-5</v>
      </c>
      <c r="AL134" s="31">
        <f t="shared" si="144"/>
        <v>4.0000000000000001E-3</v>
      </c>
      <c r="AM134" s="31">
        <f t="shared" si="145"/>
        <v>8.9999999999999993E-3</v>
      </c>
      <c r="AN134" s="31">
        <f t="shared" si="146"/>
        <v>1.3999999999999999E-2</v>
      </c>
      <c r="AO134" s="31">
        <f t="shared" si="147"/>
        <v>1E-3</v>
      </c>
      <c r="AP134" s="31">
        <f t="shared" si="148"/>
        <v>0</v>
      </c>
      <c r="AQ134" s="31">
        <f t="shared" si="174"/>
        <v>5.702475382713003E-3</v>
      </c>
      <c r="AR134" s="31">
        <f t="shared" si="149"/>
        <v>1.2274872500323736E-2</v>
      </c>
      <c r="AS134" s="122">
        <f t="shared" si="175"/>
        <v>1.6598602956424482E-2</v>
      </c>
      <c r="AT134" s="121">
        <f t="shared" si="124"/>
        <v>27.35129533678754</v>
      </c>
      <c r="AU134" s="31">
        <f t="shared" si="150"/>
        <v>2.1936803819049807E-3</v>
      </c>
      <c r="AV134" s="31">
        <f t="shared" si="151"/>
        <v>3.0711525346669728E-3</v>
      </c>
      <c r="AW134" s="31">
        <f t="shared" si="152"/>
        <v>3.985186027127381E-3</v>
      </c>
      <c r="AX134" s="31">
        <f t="shared" si="153"/>
        <v>2.4861710994923112E-3</v>
      </c>
      <c r="AY134" s="31">
        <f t="shared" si="154"/>
        <v>1.09684019095249E-4</v>
      </c>
      <c r="AZ134" s="31">
        <f t="shared" si="155"/>
        <v>6.6475163088029702E-3</v>
      </c>
      <c r="BA134" s="31">
        <f t="shared" si="156"/>
        <v>7.0000000000000001E-3</v>
      </c>
      <c r="BB134" s="31">
        <f t="shared" si="157"/>
        <v>1.15E-2</v>
      </c>
      <c r="BC134" s="31">
        <f t="shared" si="158"/>
        <v>1.47E-2</v>
      </c>
      <c r="BD134" s="31">
        <f t="shared" si="176"/>
        <v>5.0000000000000001E-4</v>
      </c>
      <c r="BE134" s="31">
        <f t="shared" si="159"/>
        <v>2.1753997120557726E-3</v>
      </c>
      <c r="BF134" s="31">
        <f t="shared" si="177"/>
        <v>1.1005066437486515E-2</v>
      </c>
      <c r="BG134" s="31">
        <f t="shared" si="160"/>
        <v>1.4612898847424465E-2</v>
      </c>
      <c r="BH134" s="103">
        <f t="shared" si="178"/>
        <v>1.7566215857281464E-2</v>
      </c>
      <c r="BI134" s="121">
        <f t="shared" si="125"/>
        <v>7.1518134715026038</v>
      </c>
      <c r="BJ134" s="31">
        <f t="shared" si="161"/>
        <v>8.3894805477070043E-3</v>
      </c>
      <c r="BK134" s="31">
        <f t="shared" si="162"/>
        <v>1.3982467579511673E-2</v>
      </c>
      <c r="BL134" s="31">
        <f t="shared" si="163"/>
        <v>1.7478084474389591E-2</v>
      </c>
      <c r="BM134" s="31">
        <f t="shared" si="164"/>
        <v>0</v>
      </c>
      <c r="BN134" s="31">
        <f t="shared" si="165"/>
        <v>4.194740273853502E-4</v>
      </c>
      <c r="BO134" s="31">
        <f t="shared" si="166"/>
        <v>2.5422668326384863E-2</v>
      </c>
      <c r="BP134" s="31">
        <f t="shared" si="167"/>
        <v>1.2E-2</v>
      </c>
      <c r="BQ134" s="31">
        <f t="shared" si="168"/>
        <v>2.2499999999999999E-2</v>
      </c>
      <c r="BR134" s="31">
        <f t="shared" si="169"/>
        <v>2.8499999999999998E-2</v>
      </c>
      <c r="BS134" s="31">
        <f t="shared" si="179"/>
        <v>5.0000000000000001E-3</v>
      </c>
      <c r="BT134" s="31">
        <f t="shared" si="170"/>
        <v>0</v>
      </c>
      <c r="BU134" s="31">
        <f t="shared" si="180"/>
        <v>2.9881595431626683E-2</v>
      </c>
      <c r="BV134" s="31">
        <f t="shared" si="181"/>
        <v>3.7215292379367972E-2</v>
      </c>
      <c r="BW134" s="103">
        <f t="shared" si="182"/>
        <v>4.2472163415086694E-2</v>
      </c>
    </row>
    <row r="135" spans="16:75" x14ac:dyDescent="0.25">
      <c r="P135" s="36">
        <f t="shared" si="171"/>
        <v>12.475399999999986</v>
      </c>
      <c r="Q135" s="31">
        <f t="shared" si="126"/>
        <v>2.4290227409967083E-3</v>
      </c>
      <c r="R135" s="31">
        <f t="shared" si="127"/>
        <v>1.2145113704983543E-2</v>
      </c>
      <c r="S135" s="31">
        <f t="shared" si="128"/>
        <v>1.3427637712229806E-2</v>
      </c>
      <c r="T135" s="31">
        <f t="shared" si="129"/>
        <v>6.1320679096461906E-3</v>
      </c>
      <c r="U135" s="31">
        <f t="shared" si="130"/>
        <v>2.4047325135867411E-4</v>
      </c>
      <c r="V135" s="31">
        <f t="shared" si="131"/>
        <v>1.6031550090578274E-4</v>
      </c>
      <c r="W135" s="31">
        <f t="shared" si="132"/>
        <v>4.0000000000000001E-3</v>
      </c>
      <c r="X135" s="31">
        <f t="shared" si="133"/>
        <v>8.9999999999999993E-3</v>
      </c>
      <c r="Y135" s="31">
        <f t="shared" si="134"/>
        <v>1.3999999999999999E-2</v>
      </c>
      <c r="Z135" s="31">
        <f t="shared" si="135"/>
        <v>1E-3</v>
      </c>
      <c r="AA135" s="31">
        <f t="shared" si="136"/>
        <v>0</v>
      </c>
      <c r="AB135" s="31">
        <f t="shared" si="172"/>
        <v>9.7207627365782281E-3</v>
      </c>
      <c r="AC135" s="31">
        <f t="shared" si="137"/>
        <v>2.0613811942377248E-2</v>
      </c>
      <c r="AD135" s="103">
        <f t="shared" si="173"/>
        <v>2.4270821668660483E-2</v>
      </c>
      <c r="AE135" s="121">
        <f t="shared" si="123"/>
        <v>28.116010362694258</v>
      </c>
      <c r="AF135" s="31">
        <f t="shared" si="138"/>
        <v>1.077785571712475E-3</v>
      </c>
      <c r="AG135" s="31">
        <f t="shared" si="139"/>
        <v>5.3889278585623748E-3</v>
      </c>
      <c r="AH135" s="31">
        <f t="shared" si="140"/>
        <v>5.9579986404265615E-3</v>
      </c>
      <c r="AI135" s="31">
        <f t="shared" si="141"/>
        <v>2.7208696757881432E-3</v>
      </c>
      <c r="AJ135" s="31">
        <f t="shared" si="142"/>
        <v>1.0670077159953502E-4</v>
      </c>
      <c r="AK135" s="31">
        <f t="shared" si="143"/>
        <v>7.1133847733023344E-5</v>
      </c>
      <c r="AL135" s="31">
        <f t="shared" si="144"/>
        <v>4.0000000000000001E-3</v>
      </c>
      <c r="AM135" s="31">
        <f t="shared" si="145"/>
        <v>8.9999999999999993E-3</v>
      </c>
      <c r="AN135" s="31">
        <f t="shared" si="146"/>
        <v>1.3999999999999999E-2</v>
      </c>
      <c r="AO135" s="31">
        <f t="shared" si="147"/>
        <v>1E-3</v>
      </c>
      <c r="AP135" s="31">
        <f t="shared" si="148"/>
        <v>0</v>
      </c>
      <c r="AQ135" s="31">
        <f t="shared" si="174"/>
        <v>5.6795128013074408E-3</v>
      </c>
      <c r="AR135" s="31">
        <f t="shared" si="149"/>
        <v>1.2227669624093275E-2</v>
      </c>
      <c r="AS135" s="122">
        <f t="shared" si="175"/>
        <v>1.6558722300378446E-2</v>
      </c>
      <c r="AT135" s="121">
        <f t="shared" si="124"/>
        <v>27.584404145077695</v>
      </c>
      <c r="AU135" s="31">
        <f t="shared" si="150"/>
        <v>2.1751421449756679E-3</v>
      </c>
      <c r="AV135" s="31">
        <f t="shared" si="151"/>
        <v>3.045199002965935E-3</v>
      </c>
      <c r="AW135" s="31">
        <f t="shared" si="152"/>
        <v>3.9515082300391295E-3</v>
      </c>
      <c r="AX135" s="31">
        <f t="shared" si="153"/>
        <v>2.4651610976390904E-3</v>
      </c>
      <c r="AY135" s="31">
        <f t="shared" si="154"/>
        <v>1.0875710724878338E-4</v>
      </c>
      <c r="AZ135" s="31">
        <f t="shared" si="155"/>
        <v>6.5913398332596001E-3</v>
      </c>
      <c r="BA135" s="31">
        <f t="shared" si="156"/>
        <v>7.0000000000000001E-3</v>
      </c>
      <c r="BB135" s="31">
        <f t="shared" si="157"/>
        <v>1.15E-2</v>
      </c>
      <c r="BC135" s="31">
        <f t="shared" si="158"/>
        <v>1.47E-2</v>
      </c>
      <c r="BD135" s="31">
        <f t="shared" si="176"/>
        <v>5.0000000000000001E-4</v>
      </c>
      <c r="BE135" s="31">
        <f t="shared" si="159"/>
        <v>2.1570159604342044E-3</v>
      </c>
      <c r="BF135" s="31">
        <f t="shared" si="177"/>
        <v>1.0949979582525651E-2</v>
      </c>
      <c r="BG135" s="31">
        <f t="shared" si="160"/>
        <v>1.4566157930170926E-2</v>
      </c>
      <c r="BH135" s="103">
        <f t="shared" si="178"/>
        <v>1.7521976738048898E-2</v>
      </c>
      <c r="BI135" s="121">
        <f t="shared" si="125"/>
        <v>7.2061658031088216</v>
      </c>
      <c r="BJ135" s="31">
        <f t="shared" si="161"/>
        <v>8.3262030932060044E-3</v>
      </c>
      <c r="BK135" s="31">
        <f t="shared" si="162"/>
        <v>1.3877005155343342E-2</v>
      </c>
      <c r="BL135" s="31">
        <f t="shared" si="163"/>
        <v>1.7346256444179177E-2</v>
      </c>
      <c r="BM135" s="31">
        <f t="shared" si="164"/>
        <v>0</v>
      </c>
      <c r="BN135" s="31">
        <f t="shared" si="165"/>
        <v>4.1631015466030017E-4</v>
      </c>
      <c r="BO135" s="31">
        <f t="shared" si="166"/>
        <v>2.5230918464260618E-2</v>
      </c>
      <c r="BP135" s="31">
        <f t="shared" si="167"/>
        <v>1.2E-2</v>
      </c>
      <c r="BQ135" s="31">
        <f t="shared" si="168"/>
        <v>2.2499999999999999E-2</v>
      </c>
      <c r="BR135" s="31">
        <f t="shared" si="169"/>
        <v>2.8499999999999998E-2</v>
      </c>
      <c r="BS135" s="31">
        <f t="shared" si="179"/>
        <v>5.0000000000000001E-3</v>
      </c>
      <c r="BT135" s="31">
        <f t="shared" si="170"/>
        <v>0</v>
      </c>
      <c r="BU135" s="31">
        <f t="shared" si="180"/>
        <v>2.969900308830728E-2</v>
      </c>
      <c r="BV135" s="31">
        <f t="shared" si="181"/>
        <v>3.7042517585895156E-2</v>
      </c>
      <c r="BW135" s="103">
        <f t="shared" si="182"/>
        <v>4.2300803996240727E-2</v>
      </c>
    </row>
    <row r="136" spans="16:75" x14ac:dyDescent="0.25">
      <c r="P136" s="36">
        <f t="shared" si="171"/>
        <v>12.569199999999986</v>
      </c>
      <c r="Q136" s="31">
        <f t="shared" si="126"/>
        <v>2.410895705616136E-3</v>
      </c>
      <c r="R136" s="31">
        <f t="shared" si="127"/>
        <v>1.205447852808068E-2</v>
      </c>
      <c r="S136" s="31">
        <f t="shared" si="128"/>
        <v>1.3327431460645999E-2</v>
      </c>
      <c r="T136" s="31">
        <f t="shared" si="129"/>
        <v>6.0863062088279355E-3</v>
      </c>
      <c r="U136" s="31">
        <f t="shared" si="130"/>
        <v>2.3867867485599743E-4</v>
      </c>
      <c r="V136" s="31">
        <f t="shared" si="131"/>
        <v>1.5911911657066495E-4</v>
      </c>
      <c r="W136" s="31">
        <f t="shared" si="132"/>
        <v>4.0000000000000001E-3</v>
      </c>
      <c r="X136" s="31">
        <f t="shared" si="133"/>
        <v>8.9999999999999993E-3</v>
      </c>
      <c r="Y136" s="31">
        <f t="shared" si="134"/>
        <v>1.3999999999999999E-2</v>
      </c>
      <c r="Z136" s="31">
        <f t="shared" si="135"/>
        <v>1E-3</v>
      </c>
      <c r="AA136" s="31">
        <f t="shared" si="136"/>
        <v>0</v>
      </c>
      <c r="AB136" s="31">
        <f t="shared" si="172"/>
        <v>9.6613109133164704E-3</v>
      </c>
      <c r="AC136" s="31">
        <f t="shared" si="137"/>
        <v>2.0489753395237641E-2</v>
      </c>
      <c r="AD136" s="103">
        <f t="shared" si="173"/>
        <v>2.4150420018379481E-2</v>
      </c>
      <c r="AE136" s="121">
        <f t="shared" si="123"/>
        <v>28.353782383419645</v>
      </c>
      <c r="AF136" s="31">
        <f t="shared" si="138"/>
        <v>1.0687473682788266E-3</v>
      </c>
      <c r="AG136" s="31">
        <f t="shared" si="139"/>
        <v>5.3437368413941332E-3</v>
      </c>
      <c r="AH136" s="31">
        <f t="shared" si="140"/>
        <v>5.9080354518453535E-3</v>
      </c>
      <c r="AI136" s="31">
        <f t="shared" si="141"/>
        <v>2.6980527312198978E-3</v>
      </c>
      <c r="AJ136" s="31">
        <f t="shared" si="142"/>
        <v>1.0580598945960383E-4</v>
      </c>
      <c r="AK136" s="31">
        <f t="shared" si="143"/>
        <v>7.0537326306402558E-5</v>
      </c>
      <c r="AL136" s="31">
        <f t="shared" si="144"/>
        <v>4.0000000000000001E-3</v>
      </c>
      <c r="AM136" s="31">
        <f t="shared" si="145"/>
        <v>8.9999999999999993E-3</v>
      </c>
      <c r="AN136" s="31">
        <f t="shared" si="146"/>
        <v>1.3999999999999999E-2</v>
      </c>
      <c r="AO136" s="31">
        <f t="shared" si="147"/>
        <v>1E-3</v>
      </c>
      <c r="AP136" s="31">
        <f t="shared" si="148"/>
        <v>0</v>
      </c>
      <c r="AQ136" s="31">
        <f t="shared" si="174"/>
        <v>5.6570357462755677E-3</v>
      </c>
      <c r="AR136" s="31">
        <f t="shared" si="149"/>
        <v>1.2181473185026697E-2</v>
      </c>
      <c r="AS136" s="122">
        <f t="shared" si="175"/>
        <v>1.6519748048553131E-2</v>
      </c>
      <c r="AT136" s="121">
        <f t="shared" si="124"/>
        <v>27.817512953367849</v>
      </c>
      <c r="AU136" s="31">
        <f t="shared" si="150"/>
        <v>2.1569146062978945E-3</v>
      </c>
      <c r="AV136" s="31">
        <f t="shared" si="151"/>
        <v>3.0196804488170524E-3</v>
      </c>
      <c r="AW136" s="31">
        <f t="shared" si="152"/>
        <v>3.9183948681078421E-3</v>
      </c>
      <c r="AX136" s="31">
        <f t="shared" si="153"/>
        <v>2.4445032204709473E-3</v>
      </c>
      <c r="AY136" s="31">
        <f t="shared" si="154"/>
        <v>1.0784573031489472E-4</v>
      </c>
      <c r="AZ136" s="31">
        <f t="shared" si="155"/>
        <v>6.5361048675693784E-3</v>
      </c>
      <c r="BA136" s="31">
        <f t="shared" si="156"/>
        <v>7.0000000000000001E-3</v>
      </c>
      <c r="BB136" s="31">
        <f t="shared" si="157"/>
        <v>1.15E-2</v>
      </c>
      <c r="BC136" s="31">
        <f t="shared" si="158"/>
        <v>1.47E-2</v>
      </c>
      <c r="BD136" s="31">
        <f t="shared" si="176"/>
        <v>5.0000000000000001E-4</v>
      </c>
      <c r="BE136" s="31">
        <f t="shared" si="159"/>
        <v>2.1389403179120792E-3</v>
      </c>
      <c r="BF136" s="31">
        <f t="shared" si="177"/>
        <v>1.0896003660679035E-2</v>
      </c>
      <c r="BG136" s="31">
        <f t="shared" si="160"/>
        <v>1.4520442285050856E-2</v>
      </c>
      <c r="BH136" s="103">
        <f t="shared" si="178"/>
        <v>1.7478737314039729E-2</v>
      </c>
      <c r="BI136" s="121">
        <f t="shared" si="125"/>
        <v>7.2605181347150394</v>
      </c>
      <c r="BJ136" s="31">
        <f t="shared" si="161"/>
        <v>8.2638730303722166E-3</v>
      </c>
      <c r="BK136" s="31">
        <f t="shared" si="162"/>
        <v>1.3773121717287026E-2</v>
      </c>
      <c r="BL136" s="31">
        <f t="shared" si="163"/>
        <v>1.7216402146608783E-2</v>
      </c>
      <c r="BM136" s="31">
        <f t="shared" si="164"/>
        <v>0</v>
      </c>
      <c r="BN136" s="31">
        <f t="shared" si="165"/>
        <v>4.1319365151861072E-4</v>
      </c>
      <c r="BO136" s="31">
        <f t="shared" si="166"/>
        <v>2.504203948597641E-2</v>
      </c>
      <c r="BP136" s="31">
        <f t="shared" si="167"/>
        <v>1.2E-2</v>
      </c>
      <c r="BQ136" s="31">
        <f t="shared" si="168"/>
        <v>2.2499999999999999E-2</v>
      </c>
      <c r="BR136" s="31">
        <f t="shared" si="169"/>
        <v>2.8499999999999998E-2</v>
      </c>
      <c r="BS136" s="31">
        <f t="shared" si="179"/>
        <v>5.0000000000000001E-3</v>
      </c>
      <c r="BT136" s="31">
        <f t="shared" si="170"/>
        <v>0</v>
      </c>
      <c r="BU136" s="31">
        <f t="shared" si="180"/>
        <v>2.9519404259218743E-2</v>
      </c>
      <c r="BV136" s="31">
        <f t="shared" si="181"/>
        <v>3.6872825839097456E-2</v>
      </c>
      <c r="BW136" s="103">
        <f t="shared" si="182"/>
        <v>4.2132604828357727E-2</v>
      </c>
    </row>
    <row r="137" spans="16:75" x14ac:dyDescent="0.25">
      <c r="P137" s="36">
        <f t="shared" si="171"/>
        <v>12.662999999999986</v>
      </c>
      <c r="Q137" s="31">
        <f t="shared" si="126"/>
        <v>2.3930372189078682E-3</v>
      </c>
      <c r="R137" s="31">
        <f t="shared" si="127"/>
        <v>1.1965186094539341E-2</v>
      </c>
      <c r="S137" s="31">
        <f t="shared" si="128"/>
        <v>1.3228709746122695E-2</v>
      </c>
      <c r="T137" s="31">
        <f t="shared" si="129"/>
        <v>6.0412224591329137E-3</v>
      </c>
      <c r="U137" s="31">
        <f t="shared" si="130"/>
        <v>2.3691068467187893E-4</v>
      </c>
      <c r="V137" s="31">
        <f t="shared" si="131"/>
        <v>1.5794045644791931E-4</v>
      </c>
      <c r="W137" s="31">
        <f t="shared" si="132"/>
        <v>4.0000000000000001E-3</v>
      </c>
      <c r="X137" s="31">
        <f t="shared" si="133"/>
        <v>8.9999999999999993E-3</v>
      </c>
      <c r="Y137" s="31">
        <f t="shared" si="134"/>
        <v>1.3999999999999999E-2</v>
      </c>
      <c r="Z137" s="31">
        <f t="shared" si="135"/>
        <v>1E-3</v>
      </c>
      <c r="AA137" s="31">
        <f t="shared" si="136"/>
        <v>0</v>
      </c>
      <c r="AB137" s="31">
        <f t="shared" si="172"/>
        <v>9.6028194113483879E-3</v>
      </c>
      <c r="AC137" s="31">
        <f t="shared" si="137"/>
        <v>2.0367710770234346E-2</v>
      </c>
      <c r="AD137" s="103">
        <f t="shared" si="173"/>
        <v>2.4032100713838926E-2</v>
      </c>
      <c r="AE137" s="121">
        <f t="shared" si="123"/>
        <v>28.591554404145032</v>
      </c>
      <c r="AF137" s="31">
        <f t="shared" si="138"/>
        <v>1.0598594911872699E-3</v>
      </c>
      <c r="AG137" s="31">
        <f t="shared" si="139"/>
        <v>5.29929745593635E-3</v>
      </c>
      <c r="AH137" s="31">
        <f t="shared" si="140"/>
        <v>5.8589032672832289E-3</v>
      </c>
      <c r="AI137" s="31">
        <f t="shared" si="141"/>
        <v>2.675615285502263E-3</v>
      </c>
      <c r="AJ137" s="31">
        <f t="shared" si="142"/>
        <v>1.0492608962753972E-4</v>
      </c>
      <c r="AK137" s="31">
        <f t="shared" si="143"/>
        <v>6.9950726418359824E-5</v>
      </c>
      <c r="AL137" s="31">
        <f t="shared" si="144"/>
        <v>4.0000000000000001E-3</v>
      </c>
      <c r="AM137" s="31">
        <f t="shared" si="145"/>
        <v>8.9999999999999993E-3</v>
      </c>
      <c r="AN137" s="31">
        <f t="shared" si="146"/>
        <v>1.3999999999999999E-2</v>
      </c>
      <c r="AO137" s="31">
        <f t="shared" si="147"/>
        <v>1E-3</v>
      </c>
      <c r="AP137" s="31">
        <f t="shared" si="148"/>
        <v>0</v>
      </c>
      <c r="AQ137" s="31">
        <f t="shared" si="174"/>
        <v>5.635030782359168E-3</v>
      </c>
      <c r="AR137" s="31">
        <f t="shared" si="149"/>
        <v>1.213625513245873E-2</v>
      </c>
      <c r="AS137" s="122">
        <f t="shared" si="175"/>
        <v>1.6481653340409928E-2</v>
      </c>
      <c r="AT137" s="121">
        <f t="shared" si="124"/>
        <v>28.050621761658004</v>
      </c>
      <c r="AU137" s="31">
        <f t="shared" si="150"/>
        <v>2.1389900198937177E-3</v>
      </c>
      <c r="AV137" s="31">
        <f t="shared" si="151"/>
        <v>2.9945860278512049E-3</v>
      </c>
      <c r="AW137" s="31">
        <f t="shared" si="152"/>
        <v>3.8858318694735871E-3</v>
      </c>
      <c r="AX137" s="31">
        <f t="shared" si="153"/>
        <v>2.4241886892128802E-3</v>
      </c>
      <c r="AY137" s="31">
        <f t="shared" si="154"/>
        <v>1.0694950099468586E-4</v>
      </c>
      <c r="AZ137" s="31">
        <f t="shared" si="155"/>
        <v>6.4817879390718716E-3</v>
      </c>
      <c r="BA137" s="31">
        <f t="shared" si="156"/>
        <v>7.0000000000000001E-3</v>
      </c>
      <c r="BB137" s="31">
        <f t="shared" si="157"/>
        <v>1.15E-2</v>
      </c>
      <c r="BC137" s="31">
        <f t="shared" si="158"/>
        <v>1.47E-2</v>
      </c>
      <c r="BD137" s="31">
        <f t="shared" si="176"/>
        <v>5.0000000000000001E-4</v>
      </c>
      <c r="BE137" s="31">
        <f t="shared" si="159"/>
        <v>2.1211651030612704E-3</v>
      </c>
      <c r="BF137" s="31">
        <f t="shared" si="177"/>
        <v>1.0843109045856099E-2</v>
      </c>
      <c r="BG137" s="31">
        <f t="shared" si="160"/>
        <v>1.4475722586993152E-2</v>
      </c>
      <c r="BH137" s="103">
        <f t="shared" si="178"/>
        <v>1.7436468135158187E-2</v>
      </c>
      <c r="BI137" s="121">
        <f t="shared" si="125"/>
        <v>7.3148704663212571</v>
      </c>
      <c r="BJ137" s="31">
        <f t="shared" si="161"/>
        <v>8.2024692407403326E-3</v>
      </c>
      <c r="BK137" s="31">
        <f t="shared" si="162"/>
        <v>1.3670782067900553E-2</v>
      </c>
      <c r="BL137" s="31">
        <f t="shared" si="163"/>
        <v>1.7088477584875691E-2</v>
      </c>
      <c r="BM137" s="31">
        <f t="shared" si="164"/>
        <v>0</v>
      </c>
      <c r="BN137" s="31">
        <f t="shared" si="165"/>
        <v>4.1012346203701653E-4</v>
      </c>
      <c r="BO137" s="31">
        <f t="shared" si="166"/>
        <v>2.4855967396182822E-2</v>
      </c>
      <c r="BP137" s="31">
        <f t="shared" si="167"/>
        <v>1.2E-2</v>
      </c>
      <c r="BQ137" s="31">
        <f t="shared" si="168"/>
        <v>2.2499999999999999E-2</v>
      </c>
      <c r="BR137" s="31">
        <f t="shared" si="169"/>
        <v>2.8499999999999998E-2</v>
      </c>
      <c r="BS137" s="31">
        <f t="shared" si="179"/>
        <v>5.0000000000000001E-3</v>
      </c>
      <c r="BT137" s="31">
        <f t="shared" si="170"/>
        <v>0</v>
      </c>
      <c r="BU137" s="31">
        <f t="shared" si="180"/>
        <v>2.9342731097565494E-2</v>
      </c>
      <c r="BV137" s="31">
        <f t="shared" si="181"/>
        <v>3.6706144114345897E-2</v>
      </c>
      <c r="BW137" s="103">
        <f t="shared" si="182"/>
        <v>4.196748924821591E-2</v>
      </c>
    </row>
    <row r="138" spans="16:75" x14ac:dyDescent="0.25">
      <c r="P138" s="36">
        <f t="shared" si="171"/>
        <v>12.756799999999986</v>
      </c>
      <c r="Q138" s="31">
        <f t="shared" si="126"/>
        <v>2.375441357004134E-3</v>
      </c>
      <c r="R138" s="31">
        <f t="shared" si="127"/>
        <v>1.187720678502067E-2</v>
      </c>
      <c r="S138" s="31">
        <f t="shared" si="128"/>
        <v>1.3131439821518853E-2</v>
      </c>
      <c r="T138" s="31">
        <f t="shared" si="129"/>
        <v>5.9968017057569359E-3</v>
      </c>
      <c r="U138" s="31">
        <f t="shared" si="130"/>
        <v>2.3516869434340925E-4</v>
      </c>
      <c r="V138" s="31">
        <f t="shared" si="131"/>
        <v>1.5677912956227284E-4</v>
      </c>
      <c r="W138" s="31">
        <f t="shared" si="132"/>
        <v>4.0000000000000001E-3</v>
      </c>
      <c r="X138" s="31">
        <f t="shared" si="133"/>
        <v>8.9999999999999993E-3</v>
      </c>
      <c r="Y138" s="31">
        <f t="shared" si="134"/>
        <v>1.3999999999999999E-2</v>
      </c>
      <c r="Z138" s="31">
        <f t="shared" si="135"/>
        <v>1E-3</v>
      </c>
      <c r="AA138" s="31">
        <f t="shared" si="136"/>
        <v>0</v>
      </c>
      <c r="AB138" s="31">
        <f t="shared" si="172"/>
        <v>9.545266725021713E-3</v>
      </c>
      <c r="AC138" s="31">
        <f t="shared" si="137"/>
        <v>2.0247638825739014E-2</v>
      </c>
      <c r="AD138" s="103">
        <f t="shared" si="173"/>
        <v>2.3915815585218356E-2</v>
      </c>
      <c r="AE138" s="121">
        <f t="shared" si="123"/>
        <v>28.82932642487042</v>
      </c>
      <c r="AF138" s="31">
        <f t="shared" si="138"/>
        <v>1.0511182209546372E-3</v>
      </c>
      <c r="AG138" s="31">
        <f t="shared" si="139"/>
        <v>5.2555911047731853E-3</v>
      </c>
      <c r="AH138" s="31">
        <f t="shared" si="140"/>
        <v>5.8105815254372341E-3</v>
      </c>
      <c r="AI138" s="31">
        <f t="shared" si="141"/>
        <v>2.6535479487999813E-3</v>
      </c>
      <c r="AJ138" s="31">
        <f t="shared" si="142"/>
        <v>1.0406070387450906E-4</v>
      </c>
      <c r="AK138" s="31">
        <f t="shared" si="143"/>
        <v>6.9373802583006051E-5</v>
      </c>
      <c r="AL138" s="31">
        <f t="shared" si="144"/>
        <v>4.0000000000000001E-3</v>
      </c>
      <c r="AM138" s="31">
        <f t="shared" si="145"/>
        <v>8.9999999999999993E-3</v>
      </c>
      <c r="AN138" s="31">
        <f t="shared" si="146"/>
        <v>1.3999999999999999E-2</v>
      </c>
      <c r="AO138" s="31">
        <f t="shared" si="147"/>
        <v>1E-3</v>
      </c>
      <c r="AP138" s="31">
        <f t="shared" si="148"/>
        <v>0</v>
      </c>
      <c r="AQ138" s="31">
        <f t="shared" si="174"/>
        <v>5.6134849356161568E-3</v>
      </c>
      <c r="AR138" s="31">
        <f t="shared" si="149"/>
        <v>1.2091988383936046E-2</v>
      </c>
      <c r="AS138" s="122">
        <f t="shared" si="175"/>
        <v>1.6444412292714358E-2</v>
      </c>
      <c r="AT138" s="121">
        <f t="shared" si="124"/>
        <v>28.283730569948158</v>
      </c>
      <c r="AU138" s="31">
        <f t="shared" si="150"/>
        <v>2.1213608951483509E-3</v>
      </c>
      <c r="AV138" s="31">
        <f t="shared" si="151"/>
        <v>2.9699052532076915E-3</v>
      </c>
      <c r="AW138" s="31">
        <f t="shared" si="152"/>
        <v>3.8538056261861711E-3</v>
      </c>
      <c r="AX138" s="31">
        <f t="shared" si="153"/>
        <v>2.4042090145014643E-3</v>
      </c>
      <c r="AY138" s="31">
        <f t="shared" si="154"/>
        <v>1.0606804475741753E-4</v>
      </c>
      <c r="AZ138" s="31">
        <f t="shared" si="155"/>
        <v>6.4283663489343966E-3</v>
      </c>
      <c r="BA138" s="31">
        <f t="shared" si="156"/>
        <v>7.0000000000000001E-3</v>
      </c>
      <c r="BB138" s="31">
        <f t="shared" si="157"/>
        <v>1.15E-2</v>
      </c>
      <c r="BC138" s="31">
        <f t="shared" si="158"/>
        <v>1.47E-2</v>
      </c>
      <c r="BD138" s="31">
        <f t="shared" si="176"/>
        <v>5.0000000000000001E-4</v>
      </c>
      <c r="BE138" s="31">
        <f t="shared" si="159"/>
        <v>2.1036828876887818E-3</v>
      </c>
      <c r="BF138" s="31">
        <f t="shared" si="177"/>
        <v>1.0791267105802376E-2</v>
      </c>
      <c r="BG138" s="31">
        <f t="shared" si="160"/>
        <v>1.4431970544105827E-2</v>
      </c>
      <c r="BH138" s="103">
        <f t="shared" si="178"/>
        <v>1.7395140816769728E-2</v>
      </c>
      <c r="BI138" s="121">
        <f t="shared" si="125"/>
        <v>7.3692227979274749</v>
      </c>
      <c r="BJ138" s="31">
        <f t="shared" si="161"/>
        <v>8.1419712288892162E-3</v>
      </c>
      <c r="BK138" s="31">
        <f t="shared" si="162"/>
        <v>1.3569952048148695E-2</v>
      </c>
      <c r="BL138" s="31">
        <f t="shared" si="163"/>
        <v>1.6962440060185869E-2</v>
      </c>
      <c r="BM138" s="31">
        <f t="shared" si="164"/>
        <v>0</v>
      </c>
      <c r="BN138" s="31">
        <f t="shared" si="165"/>
        <v>4.070985614444608E-4</v>
      </c>
      <c r="BO138" s="31">
        <f t="shared" si="166"/>
        <v>2.4672640087543083E-2</v>
      </c>
      <c r="BP138" s="31">
        <f t="shared" si="167"/>
        <v>1.2E-2</v>
      </c>
      <c r="BQ138" s="31">
        <f t="shared" si="168"/>
        <v>2.2499999999999999E-2</v>
      </c>
      <c r="BR138" s="31">
        <f t="shared" si="169"/>
        <v>2.8499999999999998E-2</v>
      </c>
      <c r="BS138" s="31">
        <f t="shared" si="179"/>
        <v>5.0000000000000001E-3</v>
      </c>
      <c r="BT138" s="31">
        <f t="shared" si="170"/>
        <v>0</v>
      </c>
      <c r="BU138" s="31">
        <f t="shared" si="180"/>
        <v>2.9168917757939422E-2</v>
      </c>
      <c r="BV138" s="31">
        <f t="shared" si="181"/>
        <v>3.6542401571770931E-2</v>
      </c>
      <c r="BW138" s="103">
        <f t="shared" si="182"/>
        <v>4.1805382916769766E-2</v>
      </c>
    </row>
    <row r="139" spans="16:75" x14ac:dyDescent="0.25">
      <c r="P139" s="36">
        <f t="shared" si="171"/>
        <v>12.850599999999986</v>
      </c>
      <c r="Q139" s="31">
        <f t="shared" si="126"/>
        <v>2.3581023689968044E-3</v>
      </c>
      <c r="R139" s="31">
        <f t="shared" si="127"/>
        <v>1.1790511844984022E-2</v>
      </c>
      <c r="S139" s="31">
        <f t="shared" si="128"/>
        <v>1.3035589895814334E-2</v>
      </c>
      <c r="T139" s="31">
        <f t="shared" si="129"/>
        <v>5.9530294305324329E-3</v>
      </c>
      <c r="U139" s="31">
        <f t="shared" si="130"/>
        <v>2.3345213453068362E-4</v>
      </c>
      <c r="V139" s="31">
        <f t="shared" si="131"/>
        <v>1.556347563537891E-4</v>
      </c>
      <c r="W139" s="31">
        <f t="shared" si="132"/>
        <v>4.0000000000000001E-3</v>
      </c>
      <c r="X139" s="31">
        <f t="shared" si="133"/>
        <v>8.9999999999999993E-3</v>
      </c>
      <c r="Y139" s="31">
        <f t="shared" si="134"/>
        <v>1.3999999999999999E-2</v>
      </c>
      <c r="Z139" s="31">
        <f t="shared" si="135"/>
        <v>1E-3</v>
      </c>
      <c r="AA139" s="31">
        <f t="shared" si="136"/>
        <v>0</v>
      </c>
      <c r="AB139" s="31">
        <f t="shared" si="172"/>
        <v>9.4886319764010355E-3</v>
      </c>
      <c r="AC139" s="31">
        <f t="shared" si="137"/>
        <v>2.0129493640980232E-2</v>
      </c>
      <c r="AD139" s="103">
        <f t="shared" si="173"/>
        <v>2.3801517880682833E-2</v>
      </c>
      <c r="AE139" s="121">
        <f t="shared" si="123"/>
        <v>29.067098445595807</v>
      </c>
      <c r="AF139" s="31">
        <f t="shared" si="138"/>
        <v>1.0425199598008642E-3</v>
      </c>
      <c r="AG139" s="31">
        <f t="shared" si="139"/>
        <v>5.2125997990043211E-3</v>
      </c>
      <c r="AH139" s="31">
        <f t="shared" si="140"/>
        <v>5.7630503377791775E-3</v>
      </c>
      <c r="AI139" s="31">
        <f t="shared" si="141"/>
        <v>2.6318416385172818E-3</v>
      </c>
      <c r="AJ139" s="31">
        <f t="shared" si="142"/>
        <v>1.0320947602028555E-4</v>
      </c>
      <c r="AK139" s="31">
        <f t="shared" si="143"/>
        <v>6.8806317346857036E-5</v>
      </c>
      <c r="AL139" s="31">
        <f t="shared" si="144"/>
        <v>4.0000000000000001E-3</v>
      </c>
      <c r="AM139" s="31">
        <f t="shared" si="145"/>
        <v>8.9999999999999993E-3</v>
      </c>
      <c r="AN139" s="31">
        <f t="shared" si="146"/>
        <v>1.3999999999999999E-2</v>
      </c>
      <c r="AO139" s="31">
        <f t="shared" si="147"/>
        <v>1E-3</v>
      </c>
      <c r="AP139" s="31">
        <f t="shared" si="148"/>
        <v>0</v>
      </c>
      <c r="AQ139" s="31">
        <f t="shared" si="174"/>
        <v>5.5923856743777291E-3</v>
      </c>
      <c r="AR139" s="31">
        <f t="shared" si="149"/>
        <v>1.2048646785130271E-2</v>
      </c>
      <c r="AS139" s="122">
        <f t="shared" si="175"/>
        <v>1.6407999957434628E-2</v>
      </c>
      <c r="AT139" s="121">
        <f t="shared" si="124"/>
        <v>28.516839378238313</v>
      </c>
      <c r="AU139" s="31">
        <f t="shared" si="150"/>
        <v>2.1040199863729295E-3</v>
      </c>
      <c r="AV139" s="31">
        <f t="shared" si="151"/>
        <v>2.9456279809221015E-3</v>
      </c>
      <c r="AW139" s="31">
        <f t="shared" si="152"/>
        <v>3.8223029752441555E-3</v>
      </c>
      <c r="AX139" s="31">
        <f t="shared" si="153"/>
        <v>2.3845559845559871E-3</v>
      </c>
      <c r="AY139" s="31">
        <f t="shared" si="154"/>
        <v>1.0520099931864648E-4</v>
      </c>
      <c r="AZ139" s="31">
        <f t="shared" si="155"/>
        <v>6.37581814052403E-3</v>
      </c>
      <c r="BA139" s="31">
        <f t="shared" si="156"/>
        <v>7.0000000000000001E-3</v>
      </c>
      <c r="BB139" s="31">
        <f t="shared" si="157"/>
        <v>1.15E-2</v>
      </c>
      <c r="BC139" s="31">
        <f t="shared" si="158"/>
        <v>1.47E-2</v>
      </c>
      <c r="BD139" s="31">
        <f t="shared" si="176"/>
        <v>5.0000000000000001E-4</v>
      </c>
      <c r="BE139" s="31">
        <f t="shared" si="159"/>
        <v>2.0864864864864889E-3</v>
      </c>
      <c r="BF139" s="31">
        <f t="shared" si="177"/>
        <v>1.0740450161501748E-2</v>
      </c>
      <c r="BG139" s="31">
        <f t="shared" si="160"/>
        <v>1.4389158854320305E-2</v>
      </c>
      <c r="BH139" s="103">
        <f t="shared" si="178"/>
        <v>1.7354727994031961E-2</v>
      </c>
      <c r="BI139" s="121">
        <f t="shared" si="125"/>
        <v>7.4235751295336927</v>
      </c>
      <c r="BJ139" s="31">
        <f t="shared" si="161"/>
        <v>8.0823590996335574E-3</v>
      </c>
      <c r="BK139" s="31">
        <f t="shared" si="162"/>
        <v>1.3470598499389261E-2</v>
      </c>
      <c r="BL139" s="31">
        <f t="shared" si="163"/>
        <v>1.6838248124236576E-2</v>
      </c>
      <c r="BM139" s="31">
        <f t="shared" si="164"/>
        <v>0</v>
      </c>
      <c r="BN139" s="31">
        <f t="shared" si="165"/>
        <v>4.0411795498167778E-4</v>
      </c>
      <c r="BO139" s="31">
        <f t="shared" si="166"/>
        <v>2.4491997271616838E-2</v>
      </c>
      <c r="BP139" s="31">
        <f t="shared" si="167"/>
        <v>1.2E-2</v>
      </c>
      <c r="BQ139" s="31">
        <f t="shared" si="168"/>
        <v>2.2499999999999999E-2</v>
      </c>
      <c r="BR139" s="31">
        <f t="shared" si="169"/>
        <v>2.8499999999999998E-2</v>
      </c>
      <c r="BS139" s="31">
        <f t="shared" si="179"/>
        <v>5.0000000000000001E-3</v>
      </c>
      <c r="BT139" s="31">
        <f t="shared" si="170"/>
        <v>0</v>
      </c>
      <c r="BU139" s="31">
        <f t="shared" si="180"/>
        <v>2.8997900323150944E-2</v>
      </c>
      <c r="BV139" s="31">
        <f t="shared" si="181"/>
        <v>3.6381529476398847E-2</v>
      </c>
      <c r="BW139" s="103">
        <f t="shared" si="182"/>
        <v>4.1646213733815739E-2</v>
      </c>
    </row>
    <row r="140" spans="16:75" x14ac:dyDescent="0.25">
      <c r="P140" s="36">
        <f t="shared" si="171"/>
        <v>12.944399999999986</v>
      </c>
      <c r="Q140" s="31">
        <f t="shared" si="126"/>
        <v>2.3410146706707409E-3</v>
      </c>
      <c r="R140" s="31">
        <f t="shared" si="127"/>
        <v>1.1705073353353704E-2</v>
      </c>
      <c r="S140" s="31">
        <f t="shared" si="128"/>
        <v>1.2941129099467855E-2</v>
      </c>
      <c r="T140" s="31">
        <f t="shared" si="129"/>
        <v>5.909891536108285E-3</v>
      </c>
      <c r="U140" s="31">
        <f t="shared" si="130"/>
        <v>2.3176045239640331E-4</v>
      </c>
      <c r="V140" s="31">
        <f t="shared" si="131"/>
        <v>1.5450696826426889E-4</v>
      </c>
      <c r="W140" s="31">
        <f t="shared" si="132"/>
        <v>4.0000000000000001E-3</v>
      </c>
      <c r="X140" s="31">
        <f t="shared" si="133"/>
        <v>8.9999999999999993E-3</v>
      </c>
      <c r="Y140" s="31">
        <f t="shared" si="134"/>
        <v>1.3999999999999999E-2</v>
      </c>
      <c r="Z140" s="31">
        <f t="shared" si="135"/>
        <v>1E-3</v>
      </c>
      <c r="AA140" s="31">
        <f t="shared" si="136"/>
        <v>0</v>
      </c>
      <c r="AB140" s="31">
        <f t="shared" si="172"/>
        <v>9.4328948925517381E-3</v>
      </c>
      <c r="AC140" s="31">
        <f t="shared" si="137"/>
        <v>2.0013232568252756E-2</v>
      </c>
      <c r="AD140" s="103">
        <f t="shared" si="173"/>
        <v>2.3689162215129615E-2</v>
      </c>
      <c r="AE140" s="121">
        <f t="shared" si="123"/>
        <v>29.304870466321194</v>
      </c>
      <c r="AF140" s="31">
        <f t="shared" si="138"/>
        <v>1.034061226711657E-3</v>
      </c>
      <c r="AG140" s="31">
        <f t="shared" si="139"/>
        <v>5.1703061335582855E-3</v>
      </c>
      <c r="AH140" s="31">
        <f t="shared" si="140"/>
        <v>5.7162904612620405E-3</v>
      </c>
      <c r="AI140" s="31">
        <f t="shared" si="141"/>
        <v>2.6104875668335782E-3</v>
      </c>
      <c r="AJ140" s="31">
        <f t="shared" si="142"/>
        <v>1.0237206144445403E-4</v>
      </c>
      <c r="AK140" s="31">
        <f t="shared" si="143"/>
        <v>6.8248040962969373E-5</v>
      </c>
      <c r="AL140" s="31">
        <f t="shared" si="144"/>
        <v>4.0000000000000001E-3</v>
      </c>
      <c r="AM140" s="31">
        <f t="shared" si="145"/>
        <v>8.9999999999999993E-3</v>
      </c>
      <c r="AN140" s="31">
        <f t="shared" si="146"/>
        <v>1.3999999999999999E-2</v>
      </c>
      <c r="AO140" s="31">
        <f t="shared" si="147"/>
        <v>1E-3</v>
      </c>
      <c r="AP140" s="31">
        <f t="shared" si="148"/>
        <v>0</v>
      </c>
      <c r="AQ140" s="31">
        <f t="shared" si="174"/>
        <v>5.571720891129772E-3</v>
      </c>
      <c r="AR140" s="31">
        <f t="shared" si="149"/>
        <v>1.2006205071698701E-2</v>
      </c>
      <c r="AS140" s="122">
        <f t="shared" si="175"/>
        <v>1.6372392281737227E-2</v>
      </c>
      <c r="AT140" s="121">
        <f t="shared" si="124"/>
        <v>28.749948186528467</v>
      </c>
      <c r="AU140" s="31">
        <f t="shared" si="150"/>
        <v>2.0869602828750334E-3</v>
      </c>
      <c r="AV140" s="31">
        <f t="shared" si="151"/>
        <v>2.9217443960250465E-3</v>
      </c>
      <c r="AW140" s="31">
        <f t="shared" si="152"/>
        <v>3.7913111805563107E-3</v>
      </c>
      <c r="AX140" s="31">
        <f t="shared" si="153"/>
        <v>2.3652216539250381E-3</v>
      </c>
      <c r="AY140" s="31">
        <f t="shared" si="154"/>
        <v>1.0434801414375165E-4</v>
      </c>
      <c r="AZ140" s="31">
        <f t="shared" si="155"/>
        <v>6.3241220693182826E-3</v>
      </c>
      <c r="BA140" s="31">
        <f t="shared" si="156"/>
        <v>7.0000000000000001E-3</v>
      </c>
      <c r="BB140" s="31">
        <f t="shared" si="157"/>
        <v>1.15E-2</v>
      </c>
      <c r="BC140" s="31">
        <f t="shared" si="158"/>
        <v>1.47E-2</v>
      </c>
      <c r="BD140" s="31">
        <f t="shared" si="176"/>
        <v>5.0000000000000001E-4</v>
      </c>
      <c r="BE140" s="31">
        <f t="shared" si="159"/>
        <v>2.0695689471844085E-3</v>
      </c>
      <c r="BF140" s="31">
        <f t="shared" si="177"/>
        <v>1.0690631448545809E-2</v>
      </c>
      <c r="BG140" s="31">
        <f t="shared" si="160"/>
        <v>1.4347261164155497E-2</v>
      </c>
      <c r="BH140" s="103">
        <f t="shared" si="178"/>
        <v>1.7315203278491103E-2</v>
      </c>
      <c r="BI140" s="121">
        <f t="shared" si="125"/>
        <v>7.4779274611399105</v>
      </c>
      <c r="BJ140" s="31">
        <f t="shared" si="161"/>
        <v>8.0236135362101793E-3</v>
      </c>
      <c r="BK140" s="31">
        <f t="shared" si="162"/>
        <v>1.3372689227016964E-2</v>
      </c>
      <c r="BL140" s="31">
        <f t="shared" si="163"/>
        <v>1.6715861533771206E-2</v>
      </c>
      <c r="BM140" s="31">
        <f t="shared" si="164"/>
        <v>0</v>
      </c>
      <c r="BN140" s="31">
        <f t="shared" si="165"/>
        <v>4.011806768105089E-4</v>
      </c>
      <c r="BO140" s="31">
        <f t="shared" si="166"/>
        <v>2.4313980412758118E-2</v>
      </c>
      <c r="BP140" s="31">
        <f t="shared" si="167"/>
        <v>1.2E-2</v>
      </c>
      <c r="BQ140" s="31">
        <f t="shared" si="168"/>
        <v>2.2499999999999999E-2</v>
      </c>
      <c r="BR140" s="31">
        <f t="shared" si="169"/>
        <v>2.8499999999999998E-2</v>
      </c>
      <c r="BS140" s="31">
        <f t="shared" si="179"/>
        <v>5.0000000000000001E-3</v>
      </c>
      <c r="BT140" s="31">
        <f t="shared" si="170"/>
        <v>0</v>
      </c>
      <c r="BU140" s="31">
        <f t="shared" si="180"/>
        <v>2.8829616734249736E-2</v>
      </c>
      <c r="BV140" s="31">
        <f t="shared" si="181"/>
        <v>3.6223461121758505E-2</v>
      </c>
      <c r="BW140" s="103">
        <f t="shared" si="182"/>
        <v>4.1489911756363393E-2</v>
      </c>
    </row>
    <row r="141" spans="16:75" x14ac:dyDescent="0.25">
      <c r="P141" s="36">
        <f t="shared" si="171"/>
        <v>13.038199999999986</v>
      </c>
      <c r="Q141" s="31">
        <f t="shared" si="126"/>
        <v>2.324172838507642E-3</v>
      </c>
      <c r="R141" s="31">
        <f t="shared" si="127"/>
        <v>1.1620864192538211E-2</v>
      </c>
      <c r="S141" s="31">
        <f t="shared" si="128"/>
        <v>1.2848027451270247E-2</v>
      </c>
      <c r="T141" s="31">
        <f t="shared" si="129"/>
        <v>5.8673743308125421E-3</v>
      </c>
      <c r="U141" s="31">
        <f t="shared" si="130"/>
        <v>2.3009311101225652E-4</v>
      </c>
      <c r="V141" s="31">
        <f t="shared" si="131"/>
        <v>1.5339540734150435E-4</v>
      </c>
      <c r="W141" s="31">
        <f t="shared" si="132"/>
        <v>4.0000000000000001E-3</v>
      </c>
      <c r="X141" s="31">
        <f t="shared" si="133"/>
        <v>8.9999999999999993E-3</v>
      </c>
      <c r="Y141" s="31">
        <f t="shared" si="134"/>
        <v>1.3999999999999999E-2</v>
      </c>
      <c r="Z141" s="31">
        <f t="shared" si="135"/>
        <v>1E-3</v>
      </c>
      <c r="AA141" s="31">
        <f t="shared" si="136"/>
        <v>0</v>
      </c>
      <c r="AB141" s="31">
        <f t="shared" si="172"/>
        <v>9.378035783804162E-3</v>
      </c>
      <c r="AC141" s="31">
        <f t="shared" si="137"/>
        <v>1.9898814187188703E-2</v>
      </c>
      <c r="AD141" s="103">
        <f t="shared" si="173"/>
        <v>2.3578704521141188E-2</v>
      </c>
      <c r="AE141" s="121">
        <f t="shared" si="123"/>
        <v>29.542642487046582</v>
      </c>
      <c r="AF141" s="31">
        <f t="shared" si="138"/>
        <v>1.0257386527395822E-3</v>
      </c>
      <c r="AG141" s="31">
        <f t="shared" si="139"/>
        <v>5.1286932636979117E-3</v>
      </c>
      <c r="AH141" s="31">
        <f t="shared" si="140"/>
        <v>5.6702832723444108E-3</v>
      </c>
      <c r="AI141" s="31">
        <f t="shared" si="141"/>
        <v>2.5894772288410756E-3</v>
      </c>
      <c r="AJ141" s="31">
        <f t="shared" si="142"/>
        <v>1.0154812662121863E-4</v>
      </c>
      <c r="AK141" s="31">
        <f t="shared" si="143"/>
        <v>6.7698751080812428E-5</v>
      </c>
      <c r="AL141" s="31">
        <f t="shared" si="144"/>
        <v>4.0000000000000001E-3</v>
      </c>
      <c r="AM141" s="31">
        <f t="shared" si="145"/>
        <v>8.9999999999999993E-3</v>
      </c>
      <c r="AN141" s="31">
        <f t="shared" si="146"/>
        <v>1.3999999999999999E-2</v>
      </c>
      <c r="AO141" s="31">
        <f t="shared" si="147"/>
        <v>1E-3</v>
      </c>
      <c r="AP141" s="31">
        <f t="shared" si="148"/>
        <v>0</v>
      </c>
      <c r="AQ141" s="31">
        <f t="shared" si="174"/>
        <v>5.5514788852667699E-3</v>
      </c>
      <c r="AR141" s="31">
        <f t="shared" si="149"/>
        <v>1.1964638832983579E-2</v>
      </c>
      <c r="AS141" s="122">
        <f t="shared" si="175"/>
        <v>1.633756606996075E-2</v>
      </c>
      <c r="AT141" s="121">
        <f t="shared" si="124"/>
        <v>28.983056994818622</v>
      </c>
      <c r="AU141" s="31">
        <f t="shared" si="150"/>
        <v>2.0701749995083803E-3</v>
      </c>
      <c r="AV141" s="31">
        <f t="shared" si="151"/>
        <v>2.8982449993117327E-3</v>
      </c>
      <c r="AW141" s="31">
        <f t="shared" si="152"/>
        <v>3.7608179157735577E-3</v>
      </c>
      <c r="AX141" s="31">
        <f t="shared" si="153"/>
        <v>2.3461983327761646E-3</v>
      </c>
      <c r="AY141" s="31">
        <f t="shared" si="154"/>
        <v>1.0350874997541901E-4</v>
      </c>
      <c r="AZ141" s="31">
        <f t="shared" si="155"/>
        <v>6.273257574267819E-3</v>
      </c>
      <c r="BA141" s="31">
        <f t="shared" si="156"/>
        <v>7.0000000000000001E-3</v>
      </c>
      <c r="BB141" s="31">
        <f t="shared" si="157"/>
        <v>1.15E-2</v>
      </c>
      <c r="BC141" s="31">
        <f t="shared" si="158"/>
        <v>1.47E-2</v>
      </c>
      <c r="BD141" s="31">
        <f t="shared" si="176"/>
        <v>5.0000000000000001E-4</v>
      </c>
      <c r="BE141" s="31">
        <f t="shared" si="159"/>
        <v>2.0529235411791444E-3</v>
      </c>
      <c r="BF141" s="31">
        <f t="shared" si="177"/>
        <v>1.0641785080359909E-2</v>
      </c>
      <c r="BG141" s="31">
        <f t="shared" si="160"/>
        <v>1.4306252029482824E-2</v>
      </c>
      <c r="BH141" s="103">
        <f t="shared" si="178"/>
        <v>1.7276541216815992E-2</v>
      </c>
      <c r="BI141" s="121">
        <f t="shared" si="125"/>
        <v>7.5322797927461282</v>
      </c>
      <c r="BJ141" s="31">
        <f t="shared" si="161"/>
        <v>7.9657157794088152E-3</v>
      </c>
      <c r="BK141" s="31">
        <f t="shared" si="162"/>
        <v>1.327619296568136E-2</v>
      </c>
      <c r="BL141" s="31">
        <f t="shared" si="163"/>
        <v>1.6595241207101701E-2</v>
      </c>
      <c r="BM141" s="31">
        <f t="shared" si="164"/>
        <v>0</v>
      </c>
      <c r="BN141" s="31">
        <f t="shared" si="165"/>
        <v>3.9828578897044075E-4</v>
      </c>
      <c r="BO141" s="31">
        <f t="shared" si="166"/>
        <v>2.4138532664875201E-2</v>
      </c>
      <c r="BP141" s="31">
        <f t="shared" si="167"/>
        <v>1.2E-2</v>
      </c>
      <c r="BQ141" s="31">
        <f t="shared" si="168"/>
        <v>2.2499999999999999E-2</v>
      </c>
      <c r="BR141" s="31">
        <f t="shared" si="169"/>
        <v>2.8499999999999998E-2</v>
      </c>
      <c r="BS141" s="31">
        <f t="shared" si="179"/>
        <v>5.0000000000000001E-3</v>
      </c>
      <c r="BT141" s="31">
        <f t="shared" si="170"/>
        <v>0</v>
      </c>
      <c r="BU141" s="31">
        <f t="shared" si="180"/>
        <v>2.8664006723574036E-2</v>
      </c>
      <c r="BV141" s="31">
        <f t="shared" si="181"/>
        <v>3.6068131756783167E-2</v>
      </c>
      <c r="BW141" s="103">
        <f t="shared" si="182"/>
        <v>4.1336409120525691E-2</v>
      </c>
    </row>
    <row r="142" spans="16:75" x14ac:dyDescent="0.25">
      <c r="P142" s="36">
        <f t="shared" si="171"/>
        <v>13.131999999999985</v>
      </c>
      <c r="Q142" s="31">
        <f t="shared" si="126"/>
        <v>2.307571603946873E-3</v>
      </c>
      <c r="R142" s="31">
        <f t="shared" si="127"/>
        <v>1.1537858019734365E-2</v>
      </c>
      <c r="S142" s="31">
        <f t="shared" si="128"/>
        <v>1.2756255826618313E-2</v>
      </c>
      <c r="T142" s="31">
        <f t="shared" si="129"/>
        <v>5.8254645141638806E-3</v>
      </c>
      <c r="U142" s="31">
        <f t="shared" si="130"/>
        <v>2.284495887907404E-4</v>
      </c>
      <c r="V142" s="31">
        <f t="shared" si="131"/>
        <v>1.5229972586049362E-4</v>
      </c>
      <c r="W142" s="31">
        <f t="shared" si="132"/>
        <v>4.0000000000000001E-3</v>
      </c>
      <c r="X142" s="31">
        <f t="shared" si="133"/>
        <v>8.9999999999999993E-3</v>
      </c>
      <c r="Y142" s="31">
        <f t="shared" si="134"/>
        <v>1.3999999999999999E-2</v>
      </c>
      <c r="Z142" s="31">
        <f t="shared" si="135"/>
        <v>1E-3</v>
      </c>
      <c r="AA142" s="31">
        <f t="shared" si="136"/>
        <v>0</v>
      </c>
      <c r="AB142" s="31">
        <f t="shared" si="172"/>
        <v>9.324035522949017E-3</v>
      </c>
      <c r="AC142" s="31">
        <f t="shared" si="137"/>
        <v>1.9786198260987747E-2</v>
      </c>
      <c r="AD142" s="103">
        <f t="shared" si="173"/>
        <v>2.3470102002034567E-2</v>
      </c>
      <c r="AE142" s="121">
        <f t="shared" si="123"/>
        <v>29.780414507771969</v>
      </c>
      <c r="AF142" s="31">
        <f t="shared" si="138"/>
        <v>1.017548976530261E-3</v>
      </c>
      <c r="AG142" s="31">
        <f t="shared" si="139"/>
        <v>5.0877448826513053E-3</v>
      </c>
      <c r="AH142" s="31">
        <f t="shared" si="140"/>
        <v>5.6250107422592833E-3</v>
      </c>
      <c r="AI142" s="31">
        <f t="shared" si="141"/>
        <v>2.5688023912506437E-3</v>
      </c>
      <c r="AJ142" s="31">
        <f t="shared" si="142"/>
        <v>1.0073734867649582E-4</v>
      </c>
      <c r="AK142" s="31">
        <f t="shared" si="143"/>
        <v>6.7158232450997236E-5</v>
      </c>
      <c r="AL142" s="31">
        <f t="shared" si="144"/>
        <v>4.0000000000000001E-3</v>
      </c>
      <c r="AM142" s="31">
        <f t="shared" si="145"/>
        <v>8.9999999999999993E-3</v>
      </c>
      <c r="AN142" s="31">
        <f t="shared" si="146"/>
        <v>1.3999999999999999E-2</v>
      </c>
      <c r="AO142" s="31">
        <f t="shared" si="147"/>
        <v>1E-3</v>
      </c>
      <c r="AP142" s="31">
        <f t="shared" si="148"/>
        <v>0</v>
      </c>
      <c r="AQ142" s="31">
        <f t="shared" si="174"/>
        <v>5.5316483466696809E-3</v>
      </c>
      <c r="AR142" s="31">
        <f t="shared" si="149"/>
        <v>1.1923924477447764E-2</v>
      </c>
      <c r="AS142" s="122">
        <f t="shared" si="175"/>
        <v>1.6303498947456797E-2</v>
      </c>
      <c r="AT142" s="121">
        <f t="shared" si="124"/>
        <v>29.216165803108776</v>
      </c>
      <c r="AU142" s="31">
        <f t="shared" si="150"/>
        <v>2.0536575676749357E-3</v>
      </c>
      <c r="AV142" s="31">
        <f t="shared" si="151"/>
        <v>2.8751205947449101E-3</v>
      </c>
      <c r="AW142" s="31">
        <f t="shared" si="152"/>
        <v>3.7308112479428001E-3</v>
      </c>
      <c r="AX142" s="31">
        <f t="shared" si="153"/>
        <v>2.3274785766982603E-3</v>
      </c>
      <c r="AY142" s="31">
        <f t="shared" si="154"/>
        <v>1.0268287838374676E-4</v>
      </c>
      <c r="AZ142" s="31">
        <f t="shared" si="155"/>
        <v>6.2232047505301072E-3</v>
      </c>
      <c r="BA142" s="31">
        <f t="shared" si="156"/>
        <v>7.0000000000000001E-3</v>
      </c>
      <c r="BB142" s="31">
        <f t="shared" si="157"/>
        <v>1.15E-2</v>
      </c>
      <c r="BC142" s="31">
        <f t="shared" si="158"/>
        <v>1.47E-2</v>
      </c>
      <c r="BD142" s="31">
        <f t="shared" si="176"/>
        <v>5.0000000000000001E-4</v>
      </c>
      <c r="BE142" s="31">
        <f t="shared" si="159"/>
        <v>2.0365437546109783E-3</v>
      </c>
      <c r="BF142" s="31">
        <f t="shared" si="177"/>
        <v>1.0593886013182438E-2</v>
      </c>
      <c r="BG142" s="31">
        <f t="shared" si="160"/>
        <v>1.4266106878180926E-2</v>
      </c>
      <c r="BH142" s="103">
        <f t="shared" si="178"/>
        <v>1.7238717251549844E-2</v>
      </c>
      <c r="BI142" s="121">
        <f t="shared" si="125"/>
        <v>7.586632124352346</v>
      </c>
      <c r="BJ142" s="31">
        <f t="shared" si="161"/>
        <v>7.9086476075999352E-3</v>
      </c>
      <c r="BK142" s="31">
        <f t="shared" si="162"/>
        <v>1.3181079345999892E-2</v>
      </c>
      <c r="BL142" s="31">
        <f t="shared" si="163"/>
        <v>1.6476349182499864E-2</v>
      </c>
      <c r="BM142" s="31">
        <f t="shared" si="164"/>
        <v>0</v>
      </c>
      <c r="BN142" s="31">
        <f t="shared" si="165"/>
        <v>3.9543238037999674E-4</v>
      </c>
      <c r="BO142" s="31">
        <f t="shared" si="166"/>
        <v>2.3965598810908897E-2</v>
      </c>
      <c r="BP142" s="31">
        <f t="shared" si="167"/>
        <v>1.2E-2</v>
      </c>
      <c r="BQ142" s="31">
        <f t="shared" si="168"/>
        <v>2.2499999999999999E-2</v>
      </c>
      <c r="BR142" s="31">
        <f t="shared" si="169"/>
        <v>2.8499999999999998E-2</v>
      </c>
      <c r="BS142" s="31">
        <f t="shared" si="179"/>
        <v>5.0000000000000001E-3</v>
      </c>
      <c r="BT142" s="31">
        <f t="shared" si="170"/>
        <v>0</v>
      </c>
      <c r="BU142" s="31">
        <f t="shared" si="180"/>
        <v>2.8501011750676618E-2</v>
      </c>
      <c r="BV142" s="31">
        <f t="shared" si="181"/>
        <v>3.5915478515842841E-2</v>
      </c>
      <c r="BW142" s="103">
        <f t="shared" si="182"/>
        <v>4.1185639966752619E-2</v>
      </c>
    </row>
    <row r="143" spans="16:75" x14ac:dyDescent="0.25">
      <c r="P143" s="36">
        <f t="shared" si="171"/>
        <v>13.225799999999985</v>
      </c>
      <c r="Q143" s="31">
        <f t="shared" si="126"/>
        <v>2.2912058478905123E-3</v>
      </c>
      <c r="R143" s="31">
        <f t="shared" si="127"/>
        <v>1.1456029239452561E-2</v>
      </c>
      <c r="S143" s="31">
        <f t="shared" si="128"/>
        <v>1.2665785927138752E-2</v>
      </c>
      <c r="T143" s="31">
        <f t="shared" si="129"/>
        <v>5.7841491629995979E-3</v>
      </c>
      <c r="U143" s="31">
        <f t="shared" si="130"/>
        <v>2.2682937894116068E-4</v>
      </c>
      <c r="V143" s="31">
        <f t="shared" si="131"/>
        <v>1.5121958596077379E-4</v>
      </c>
      <c r="W143" s="31">
        <f t="shared" si="132"/>
        <v>4.0000000000000001E-3</v>
      </c>
      <c r="X143" s="31">
        <f t="shared" si="133"/>
        <v>8.9999999999999993E-3</v>
      </c>
      <c r="Y143" s="31">
        <f t="shared" si="134"/>
        <v>1.3999999999999999E-2</v>
      </c>
      <c r="Z143" s="31">
        <f t="shared" si="135"/>
        <v>1E-3</v>
      </c>
      <c r="AA143" s="31">
        <f t="shared" si="136"/>
        <v>0</v>
      </c>
      <c r="AB143" s="31">
        <f t="shared" si="172"/>
        <v>9.2708755253177785E-3</v>
      </c>
      <c r="AC143" s="31">
        <f t="shared" si="137"/>
        <v>1.9675345694508978E-2</v>
      </c>
      <c r="AD143" s="103">
        <f t="shared" si="173"/>
        <v>2.3363313086902916E-2</v>
      </c>
      <c r="AE143" s="121">
        <f t="shared" si="123"/>
        <v>30.018186528497356</v>
      </c>
      <c r="AF143" s="31">
        <f t="shared" si="138"/>
        <v>1.0094890400611819E-3</v>
      </c>
      <c r="AG143" s="31">
        <f t="shared" si="139"/>
        <v>5.0474452003059101E-3</v>
      </c>
      <c r="AH143" s="31">
        <f t="shared" si="140"/>
        <v>5.5804554134582145E-3</v>
      </c>
      <c r="AI143" s="31">
        <f t="shared" si="141"/>
        <v>2.5484550816344542E-3</v>
      </c>
      <c r="AJ143" s="31">
        <f t="shared" si="142"/>
        <v>9.9939414966057006E-5</v>
      </c>
      <c r="AK143" s="31">
        <f t="shared" si="143"/>
        <v>6.6626276644038009E-5</v>
      </c>
      <c r="AL143" s="31">
        <f t="shared" si="144"/>
        <v>4.0000000000000001E-3</v>
      </c>
      <c r="AM143" s="31">
        <f t="shared" si="145"/>
        <v>8.9999999999999993E-3</v>
      </c>
      <c r="AN143" s="31">
        <f t="shared" si="146"/>
        <v>1.3999999999999999E-2</v>
      </c>
      <c r="AO143" s="31">
        <f t="shared" si="147"/>
        <v>1E-3</v>
      </c>
      <c r="AP143" s="31">
        <f t="shared" si="148"/>
        <v>0</v>
      </c>
      <c r="AQ143" s="31">
        <f t="shared" si="174"/>
        <v>5.5122183400623838E-3</v>
      </c>
      <c r="AR143" s="31">
        <f t="shared" si="149"/>
        <v>1.1884039199751074E-2</v>
      </c>
      <c r="AS143" s="122">
        <f t="shared" si="175"/>
        <v>1.6270169326193656E-2</v>
      </c>
      <c r="AT143" s="121">
        <f t="shared" si="124"/>
        <v>29.449274611398931</v>
      </c>
      <c r="AU143" s="31">
        <f t="shared" si="150"/>
        <v>2.0374016267543579E-3</v>
      </c>
      <c r="AV143" s="31">
        <f t="shared" si="151"/>
        <v>2.8523622774561013E-3</v>
      </c>
      <c r="AW143" s="31">
        <f t="shared" si="152"/>
        <v>3.7012796219370839E-3</v>
      </c>
      <c r="AX143" s="31">
        <f t="shared" si="153"/>
        <v>2.309055176988273E-3</v>
      </c>
      <c r="AY143" s="31">
        <f t="shared" si="154"/>
        <v>1.0187008133771789E-4</v>
      </c>
      <c r="AZ143" s="31">
        <f t="shared" si="155"/>
        <v>6.1739443234980545E-3</v>
      </c>
      <c r="BA143" s="31">
        <f t="shared" si="156"/>
        <v>7.0000000000000001E-3</v>
      </c>
      <c r="BB143" s="31">
        <f t="shared" si="157"/>
        <v>1.15E-2</v>
      </c>
      <c r="BC143" s="31">
        <f t="shared" si="158"/>
        <v>1.47E-2</v>
      </c>
      <c r="BD143" s="31">
        <f t="shared" si="176"/>
        <v>5.0000000000000001E-4</v>
      </c>
      <c r="BE143" s="31">
        <f t="shared" si="159"/>
        <v>2.0204232798647389E-3</v>
      </c>
      <c r="BF143" s="31">
        <f t="shared" si="177"/>
        <v>1.0546910012700493E-2</v>
      </c>
      <c r="BG143" s="31">
        <f t="shared" si="160"/>
        <v>1.4226801974575747E-2</v>
      </c>
      <c r="BH143" s="103">
        <f t="shared" si="178"/>
        <v>1.7201707683767477E-2</v>
      </c>
      <c r="BI143" s="121">
        <f t="shared" si="125"/>
        <v>7.6409844559585638</v>
      </c>
      <c r="BJ143" s="31">
        <f t="shared" si="161"/>
        <v>7.8523913176149745E-3</v>
      </c>
      <c r="BK143" s="31">
        <f t="shared" si="162"/>
        <v>1.3087318862691624E-2</v>
      </c>
      <c r="BL143" s="31">
        <f t="shared" si="163"/>
        <v>1.635914857836453E-2</v>
      </c>
      <c r="BM143" s="31">
        <f t="shared" si="164"/>
        <v>0</v>
      </c>
      <c r="BN143" s="31">
        <f t="shared" si="165"/>
        <v>3.9261956588074865E-4</v>
      </c>
      <c r="BO143" s="31">
        <f t="shared" si="166"/>
        <v>2.3795125204893863E-2</v>
      </c>
      <c r="BP143" s="31">
        <f t="shared" si="167"/>
        <v>1.2E-2</v>
      </c>
      <c r="BQ143" s="31">
        <f t="shared" si="168"/>
        <v>2.2499999999999999E-2</v>
      </c>
      <c r="BR143" s="31">
        <f t="shared" si="169"/>
        <v>2.8499999999999998E-2</v>
      </c>
      <c r="BS143" s="31">
        <f t="shared" si="179"/>
        <v>5.0000000000000001E-3</v>
      </c>
      <c r="BT143" s="31">
        <f t="shared" si="170"/>
        <v>0</v>
      </c>
      <c r="BU143" s="31">
        <f t="shared" si="180"/>
        <v>2.8340574940984138E-2</v>
      </c>
      <c r="BV143" s="31">
        <f t="shared" si="181"/>
        <v>3.5765440351751263E-2</v>
      </c>
      <c r="BW143" s="103">
        <f t="shared" si="182"/>
        <v>4.103754036824242E-2</v>
      </c>
    </row>
    <row r="144" spans="16:75" x14ac:dyDescent="0.25">
      <c r="P144" s="36">
        <f t="shared" si="171"/>
        <v>13.319599999999985</v>
      </c>
      <c r="Q144" s="31">
        <f t="shared" si="126"/>
        <v>2.2750705954405789E-3</v>
      </c>
      <c r="R144" s="31">
        <f t="shared" si="127"/>
        <v>1.1375352977202895E-2</v>
      </c>
      <c r="S144" s="31">
        <f t="shared" si="128"/>
        <v>1.2576590251595521E-2</v>
      </c>
      <c r="T144" s="31">
        <f t="shared" si="129"/>
        <v>5.743415718189742E-3</v>
      </c>
      <c r="U144" s="31">
        <f t="shared" si="130"/>
        <v>2.2523198894861731E-4</v>
      </c>
      <c r="V144" s="31">
        <f t="shared" si="131"/>
        <v>1.5015465929907822E-4</v>
      </c>
      <c r="W144" s="31">
        <f t="shared" si="132"/>
        <v>4.0000000000000001E-3</v>
      </c>
      <c r="X144" s="31">
        <f t="shared" si="133"/>
        <v>8.9999999999999993E-3</v>
      </c>
      <c r="Y144" s="31">
        <f t="shared" si="134"/>
        <v>1.3999999999999999E-2</v>
      </c>
      <c r="Z144" s="31">
        <f t="shared" si="135"/>
        <v>1E-3</v>
      </c>
      <c r="AA144" s="31">
        <f t="shared" si="136"/>
        <v>0</v>
      </c>
      <c r="AB144" s="31">
        <f t="shared" si="172"/>
        <v>9.2185377297044346E-3</v>
      </c>
      <c r="AC144" s="31">
        <f t="shared" si="137"/>
        <v>1.9566218494132669E-2</v>
      </c>
      <c r="AD144" s="103">
        <f t="shared" si="173"/>
        <v>2.3258297387551249E-2</v>
      </c>
      <c r="AE144" s="121">
        <f t="shared" si="123"/>
        <v>30.255958549222743</v>
      </c>
      <c r="AF144" s="31">
        <f t="shared" si="138"/>
        <v>1.0015557845814396E-3</v>
      </c>
      <c r="AG144" s="31">
        <f t="shared" si="139"/>
        <v>5.0077789229071986E-3</v>
      </c>
      <c r="AH144" s="31">
        <f t="shared" si="140"/>
        <v>5.5366003771661985E-3</v>
      </c>
      <c r="AI144" s="31">
        <f t="shared" si="141"/>
        <v>2.5284275781758446E-3</v>
      </c>
      <c r="AJ144" s="31">
        <f t="shared" si="142"/>
        <v>9.9154022673562524E-5</v>
      </c>
      <c r="AK144" s="31">
        <f t="shared" si="143"/>
        <v>6.6102681782375007E-5</v>
      </c>
      <c r="AL144" s="31">
        <f t="shared" si="144"/>
        <v>4.0000000000000001E-3</v>
      </c>
      <c r="AM144" s="31">
        <f t="shared" si="145"/>
        <v>8.9999999999999993E-3</v>
      </c>
      <c r="AN144" s="31">
        <f t="shared" si="146"/>
        <v>1.3999999999999999E-2</v>
      </c>
      <c r="AO144" s="31">
        <f t="shared" si="147"/>
        <v>1E-3</v>
      </c>
      <c r="AP144" s="31">
        <f t="shared" si="148"/>
        <v>0</v>
      </c>
      <c r="AQ144" s="31">
        <f t="shared" si="174"/>
        <v>5.4931782901040688E-3</v>
      </c>
      <c r="AR144" s="31">
        <f t="shared" si="149"/>
        <v>1.1844960949377569E-2</v>
      </c>
      <c r="AS144" s="122">
        <f t="shared" si="175"/>
        <v>1.6237556372025123E-2</v>
      </c>
      <c r="AT144" s="121">
        <f t="shared" si="124"/>
        <v>29.682383419689085</v>
      </c>
      <c r="AU144" s="31">
        <f t="shared" si="150"/>
        <v>2.0214010159373005E-3</v>
      </c>
      <c r="AV144" s="31">
        <f t="shared" si="151"/>
        <v>2.8299614223122205E-3</v>
      </c>
      <c r="AW144" s="31">
        <f t="shared" si="152"/>
        <v>3.6722118456194294E-3</v>
      </c>
      <c r="AX144" s="31">
        <f t="shared" si="153"/>
        <v>2.2909211513956074E-3</v>
      </c>
      <c r="AY144" s="31">
        <f t="shared" si="154"/>
        <v>1.0107005079686501E-4</v>
      </c>
      <c r="AZ144" s="31">
        <f t="shared" si="155"/>
        <v>6.125457624052426E-3</v>
      </c>
      <c r="BA144" s="31">
        <f t="shared" si="156"/>
        <v>7.0000000000000001E-3</v>
      </c>
      <c r="BB144" s="31">
        <f t="shared" si="157"/>
        <v>1.15E-2</v>
      </c>
      <c r="BC144" s="31">
        <f t="shared" si="158"/>
        <v>1.47E-2</v>
      </c>
      <c r="BD144" s="31">
        <f t="shared" si="176"/>
        <v>5.0000000000000001E-4</v>
      </c>
      <c r="BE144" s="31">
        <f t="shared" si="159"/>
        <v>2.0045560074711567E-3</v>
      </c>
      <c r="BF144" s="31">
        <f t="shared" si="177"/>
        <v>1.0500833622251099E-2</v>
      </c>
      <c r="BG144" s="31">
        <f t="shared" si="160"/>
        <v>1.4188314385568222E-2</v>
      </c>
      <c r="BH144" s="103">
        <f t="shared" si="178"/>
        <v>1.7165489637532682E-2</v>
      </c>
      <c r="BI144" s="121">
        <f t="shared" si="125"/>
        <v>7.6953367875647816</v>
      </c>
      <c r="BJ144" s="31">
        <f t="shared" si="161"/>
        <v>7.7969297064368285E-3</v>
      </c>
      <c r="BK144" s="31">
        <f t="shared" si="162"/>
        <v>1.2994882844061381E-2</v>
      </c>
      <c r="BL144" s="31">
        <f t="shared" si="163"/>
        <v>1.6243603555076726E-2</v>
      </c>
      <c r="BM144" s="31">
        <f t="shared" si="164"/>
        <v>0</v>
      </c>
      <c r="BN144" s="31">
        <f t="shared" si="165"/>
        <v>3.8984648532184137E-4</v>
      </c>
      <c r="BO144" s="31">
        <f t="shared" si="166"/>
        <v>2.3627059716475239E-2</v>
      </c>
      <c r="BP144" s="31">
        <f t="shared" si="167"/>
        <v>1.2E-2</v>
      </c>
      <c r="BQ144" s="31">
        <f t="shared" si="168"/>
        <v>2.2499999999999999E-2</v>
      </c>
      <c r="BR144" s="31">
        <f t="shared" si="169"/>
        <v>2.8499999999999998E-2</v>
      </c>
      <c r="BS144" s="31">
        <f t="shared" si="179"/>
        <v>5.0000000000000001E-3</v>
      </c>
      <c r="BT144" s="31">
        <f t="shared" si="170"/>
        <v>0</v>
      </c>
      <c r="BU144" s="31">
        <f t="shared" si="180"/>
        <v>2.8182641027054822E-2</v>
      </c>
      <c r="BV144" s="31">
        <f t="shared" si="181"/>
        <v>3.5617957971601048E-2</v>
      </c>
      <c r="BW144" s="103">
        <f t="shared" si="182"/>
        <v>4.089204826237397E-2</v>
      </c>
    </row>
    <row r="145" spans="16:75" x14ac:dyDescent="0.25">
      <c r="P145" s="36">
        <f t="shared" si="171"/>
        <v>13.413399999999985</v>
      </c>
      <c r="Q145" s="31">
        <f t="shared" si="126"/>
        <v>2.2591610108570787E-3</v>
      </c>
      <c r="R145" s="31">
        <f t="shared" si="127"/>
        <v>1.1295805054285393E-2</v>
      </c>
      <c r="S145" s="31">
        <f t="shared" si="128"/>
        <v>1.2488642068017931E-2</v>
      </c>
      <c r="T145" s="31">
        <f t="shared" si="129"/>
        <v>5.7032519719086945E-3</v>
      </c>
      <c r="U145" s="31">
        <f t="shared" si="130"/>
        <v>2.2365694007485076E-4</v>
      </c>
      <c r="V145" s="31">
        <f t="shared" si="131"/>
        <v>1.4910462671656715E-4</v>
      </c>
      <c r="W145" s="31">
        <f t="shared" si="132"/>
        <v>4.0000000000000001E-3</v>
      </c>
      <c r="X145" s="31">
        <f t="shared" si="133"/>
        <v>8.9999999999999993E-3</v>
      </c>
      <c r="Y145" s="31">
        <f t="shared" si="134"/>
        <v>1.3999999999999999E-2</v>
      </c>
      <c r="Z145" s="31">
        <f t="shared" si="135"/>
        <v>1E-3</v>
      </c>
      <c r="AA145" s="31">
        <f t="shared" si="136"/>
        <v>0</v>
      </c>
      <c r="AB145" s="31">
        <f t="shared" si="172"/>
        <v>9.1670045800874445E-3</v>
      </c>
      <c r="AC145" s="31">
        <f t="shared" si="137"/>
        <v>1.9458779729305313E-2</v>
      </c>
      <c r="AD145" s="103">
        <f t="shared" si="173"/>
        <v>2.3155015657233782E-2</v>
      </c>
      <c r="AE145" s="121">
        <f t="shared" si="123"/>
        <v>30.493730569948131</v>
      </c>
      <c r="AF145" s="31">
        <f t="shared" si="138"/>
        <v>9.9374624674142807E-4</v>
      </c>
      <c r="AG145" s="31">
        <f t="shared" si="139"/>
        <v>4.9687312337071401E-3</v>
      </c>
      <c r="AH145" s="31">
        <f t="shared" si="140"/>
        <v>5.4934292519866141E-3</v>
      </c>
      <c r="AI145" s="31">
        <f t="shared" si="141"/>
        <v>2.508712399898735E-3</v>
      </c>
      <c r="AJ145" s="31">
        <f t="shared" si="142"/>
        <v>9.8380878427401365E-5</v>
      </c>
      <c r="AK145" s="31">
        <f t="shared" si="143"/>
        <v>6.5587252284934243E-5</v>
      </c>
      <c r="AL145" s="31">
        <f t="shared" si="144"/>
        <v>4.0000000000000001E-3</v>
      </c>
      <c r="AM145" s="31">
        <f t="shared" si="145"/>
        <v>8.9999999999999993E-3</v>
      </c>
      <c r="AN145" s="31">
        <f t="shared" si="146"/>
        <v>1.3999999999999999E-2</v>
      </c>
      <c r="AO145" s="31">
        <f t="shared" si="147"/>
        <v>1E-3</v>
      </c>
      <c r="AP145" s="31">
        <f t="shared" si="148"/>
        <v>0</v>
      </c>
      <c r="AQ145" s="31">
        <f t="shared" si="174"/>
        <v>5.4745179671776669E-3</v>
      </c>
      <c r="AR145" s="31">
        <f t="shared" si="149"/>
        <v>1.1806668400729586E-2</v>
      </c>
      <c r="AS145" s="122">
        <f t="shared" si="175"/>
        <v>1.620563997353288E-2</v>
      </c>
      <c r="AT145" s="121">
        <f t="shared" si="124"/>
        <v>29.915492227979239</v>
      </c>
      <c r="AU145" s="31">
        <f t="shared" si="150"/>
        <v>2.0056497664405282E-3</v>
      </c>
      <c r="AV145" s="31">
        <f t="shared" si="151"/>
        <v>2.8079096730167399E-3</v>
      </c>
      <c r="AW145" s="31">
        <f t="shared" si="152"/>
        <v>3.6435970757002934E-3</v>
      </c>
      <c r="AX145" s="31">
        <f t="shared" si="153"/>
        <v>2.2730697352992654E-3</v>
      </c>
      <c r="AY145" s="31">
        <f t="shared" si="154"/>
        <v>1.002824883220264E-4</v>
      </c>
      <c r="AZ145" s="31">
        <f t="shared" si="155"/>
        <v>6.0777265649712975E-3</v>
      </c>
      <c r="BA145" s="31">
        <f t="shared" si="156"/>
        <v>7.0000000000000001E-3</v>
      </c>
      <c r="BB145" s="31">
        <f t="shared" si="157"/>
        <v>1.15E-2</v>
      </c>
      <c r="BC145" s="31">
        <f t="shared" si="158"/>
        <v>1.47E-2</v>
      </c>
      <c r="BD145" s="31">
        <f t="shared" si="176"/>
        <v>5.0000000000000001E-4</v>
      </c>
      <c r="BE145" s="31">
        <f t="shared" si="159"/>
        <v>1.9889360183868578E-3</v>
      </c>
      <c r="BF145" s="31">
        <f t="shared" si="177"/>
        <v>1.0455634132502905E-2</v>
      </c>
      <c r="BG145" s="31">
        <f t="shared" si="160"/>
        <v>1.415062194835787E-2</v>
      </c>
      <c r="BH145" s="103">
        <f t="shared" si="178"/>
        <v>1.7130041026057145E-2</v>
      </c>
      <c r="BI145" s="121">
        <f t="shared" si="125"/>
        <v>7.7496891191709993</v>
      </c>
      <c r="BJ145" s="31">
        <f t="shared" si="161"/>
        <v>7.7422460536608374E-3</v>
      </c>
      <c r="BK145" s="31">
        <f t="shared" si="162"/>
        <v>1.2903743422768062E-2</v>
      </c>
      <c r="BL145" s="31">
        <f t="shared" si="163"/>
        <v>1.6129679278460079E-2</v>
      </c>
      <c r="BM145" s="31">
        <f t="shared" si="164"/>
        <v>0</v>
      </c>
      <c r="BN145" s="31">
        <f t="shared" si="165"/>
        <v>3.8711230268304183E-4</v>
      </c>
      <c r="BO145" s="31">
        <f t="shared" si="166"/>
        <v>2.3461351677760114E-2</v>
      </c>
      <c r="BP145" s="31">
        <f t="shared" si="167"/>
        <v>1.2E-2</v>
      </c>
      <c r="BQ145" s="31">
        <f t="shared" si="168"/>
        <v>2.2499999999999999E-2</v>
      </c>
      <c r="BR145" s="31">
        <f t="shared" si="169"/>
        <v>2.8499999999999998E-2</v>
      </c>
      <c r="BS145" s="31">
        <f t="shared" si="179"/>
        <v>5.0000000000000001E-3</v>
      </c>
      <c r="BT145" s="31">
        <f t="shared" si="170"/>
        <v>0</v>
      </c>
      <c r="BU145" s="31">
        <f t="shared" si="180"/>
        <v>2.802715629230685E-2</v>
      </c>
      <c r="BV145" s="31">
        <f t="shared" si="181"/>
        <v>3.5472973775288331E-2</v>
      </c>
      <c r="BW145" s="103">
        <f t="shared" si="182"/>
        <v>4.0749103385012746E-2</v>
      </c>
    </row>
    <row r="146" spans="16:75" x14ac:dyDescent="0.25">
      <c r="P146" s="36">
        <f t="shared" si="171"/>
        <v>13.507199999999985</v>
      </c>
      <c r="Q146" s="31">
        <f t="shared" si="126"/>
        <v>2.2434723927261266E-3</v>
      </c>
      <c r="R146" s="31">
        <f t="shared" si="127"/>
        <v>1.1217361963630632E-2</v>
      </c>
      <c r="S146" s="31">
        <f t="shared" si="128"/>
        <v>1.2401915386990026E-2</v>
      </c>
      <c r="T146" s="31">
        <f t="shared" si="129"/>
        <v>5.6636460554371068E-3</v>
      </c>
      <c r="U146" s="31">
        <f t="shared" si="130"/>
        <v>2.221037668798865E-4</v>
      </c>
      <c r="V146" s="31">
        <f t="shared" si="131"/>
        <v>1.4806917791992434E-4</v>
      </c>
      <c r="W146" s="31">
        <f t="shared" si="132"/>
        <v>4.0000000000000001E-3</v>
      </c>
      <c r="X146" s="31">
        <f t="shared" si="133"/>
        <v>8.9999999999999993E-3</v>
      </c>
      <c r="Y146" s="31">
        <f t="shared" si="134"/>
        <v>1.3999999999999999E-2</v>
      </c>
      <c r="Z146" s="31">
        <f t="shared" si="135"/>
        <v>1E-3</v>
      </c>
      <c r="AA146" s="31">
        <f t="shared" si="136"/>
        <v>0</v>
      </c>
      <c r="AB146" s="31">
        <f t="shared" si="172"/>
        <v>9.1162590081129476E-3</v>
      </c>
      <c r="AC146" s="31">
        <f t="shared" si="137"/>
        <v>1.9352993495686154E-2</v>
      </c>
      <c r="AD146" s="103">
        <f t="shared" si="173"/>
        <v>2.3053429751105328E-2</v>
      </c>
      <c r="AE146" s="121">
        <f t="shared" si="123"/>
        <v>30.731502590673518</v>
      </c>
      <c r="AF146" s="31">
        <f t="shared" si="138"/>
        <v>9.8605755490220495E-4</v>
      </c>
      <c r="AG146" s="31">
        <f t="shared" si="139"/>
        <v>4.9302877745110241E-3</v>
      </c>
      <c r="AH146" s="31">
        <f t="shared" si="140"/>
        <v>5.4509261634993885E-3</v>
      </c>
      <c r="AI146" s="31">
        <f t="shared" si="141"/>
        <v>2.489302297350616E-3</v>
      </c>
      <c r="AJ146" s="31">
        <f t="shared" si="142"/>
        <v>9.7619697935318265E-5</v>
      </c>
      <c r="AK146" s="31">
        <f t="shared" si="143"/>
        <v>6.5079798623545514E-5</v>
      </c>
      <c r="AL146" s="31">
        <f t="shared" si="144"/>
        <v>4.0000000000000001E-3</v>
      </c>
      <c r="AM146" s="31">
        <f t="shared" si="145"/>
        <v>8.9999999999999993E-3</v>
      </c>
      <c r="AN146" s="31">
        <f t="shared" si="146"/>
        <v>1.3999999999999999E-2</v>
      </c>
      <c r="AO146" s="31">
        <f t="shared" si="147"/>
        <v>1E-3</v>
      </c>
      <c r="AP146" s="31">
        <f t="shared" si="148"/>
        <v>0</v>
      </c>
      <c r="AQ146" s="31">
        <f t="shared" si="174"/>
        <v>5.4562274738368015E-3</v>
      </c>
      <c r="AR146" s="31">
        <f t="shared" si="149"/>
        <v>1.1769140924609565E-2</v>
      </c>
      <c r="AS146" s="122">
        <f t="shared" si="175"/>
        <v>1.6174400712356471E-2</v>
      </c>
      <c r="AT146" s="121">
        <f t="shared" si="124"/>
        <v>30.148601036269394</v>
      </c>
      <c r="AU146" s="31">
        <f t="shared" si="150"/>
        <v>1.9901420940831968E-3</v>
      </c>
      <c r="AV146" s="31">
        <f t="shared" si="151"/>
        <v>2.7861989317164754E-3</v>
      </c>
      <c r="AW146" s="31">
        <f t="shared" si="152"/>
        <v>3.6154248042511404E-3</v>
      </c>
      <c r="AX146" s="31">
        <f t="shared" si="153"/>
        <v>2.2554943732942894E-3</v>
      </c>
      <c r="AY146" s="31">
        <f t="shared" si="154"/>
        <v>9.950710470415982E-5</v>
      </c>
      <c r="AZ146" s="31">
        <f t="shared" si="155"/>
        <v>6.030733618433929E-3</v>
      </c>
      <c r="BA146" s="31">
        <f t="shared" si="156"/>
        <v>7.0000000000000001E-3</v>
      </c>
      <c r="BB146" s="31">
        <f t="shared" si="157"/>
        <v>1.15E-2</v>
      </c>
      <c r="BC146" s="31">
        <f t="shared" si="158"/>
        <v>1.47E-2</v>
      </c>
      <c r="BD146" s="31">
        <f t="shared" si="176"/>
        <v>5.0000000000000001E-4</v>
      </c>
      <c r="BE146" s="31">
        <f t="shared" si="159"/>
        <v>1.9735575766325034E-3</v>
      </c>
      <c r="BF146" s="31">
        <f t="shared" si="177"/>
        <v>1.0411289552538399E-2</v>
      </c>
      <c r="BG146" s="31">
        <f t="shared" si="160"/>
        <v>1.4113703239676171E-2</v>
      </c>
      <c r="BH146" s="103">
        <f t="shared" si="178"/>
        <v>1.7095340519468146E-2</v>
      </c>
      <c r="BI146" s="121">
        <f t="shared" si="125"/>
        <v>7.8040414507772171</v>
      </c>
      <c r="BJ146" s="31">
        <f t="shared" si="161"/>
        <v>7.6883241046886673E-3</v>
      </c>
      <c r="BK146" s="31">
        <f t="shared" si="162"/>
        <v>1.2813873507814445E-2</v>
      </c>
      <c r="BL146" s="31">
        <f t="shared" si="163"/>
        <v>1.6017341884768055E-2</v>
      </c>
      <c r="BM146" s="31">
        <f t="shared" si="164"/>
        <v>0</v>
      </c>
      <c r="BN146" s="31">
        <f t="shared" si="165"/>
        <v>3.8441620523443334E-4</v>
      </c>
      <c r="BO146" s="31">
        <f t="shared" si="166"/>
        <v>2.3297951832389904E-2</v>
      </c>
      <c r="BP146" s="31">
        <f t="shared" si="167"/>
        <v>1.2E-2</v>
      </c>
      <c r="BQ146" s="31">
        <f t="shared" si="168"/>
        <v>2.2499999999999999E-2</v>
      </c>
      <c r="BR146" s="31">
        <f t="shared" si="169"/>
        <v>2.8499999999999998E-2</v>
      </c>
      <c r="BS146" s="31">
        <f t="shared" si="179"/>
        <v>5.0000000000000001E-3</v>
      </c>
      <c r="BT146" s="31">
        <f t="shared" si="170"/>
        <v>0</v>
      </c>
      <c r="BU146" s="31">
        <f t="shared" si="180"/>
        <v>2.7874068517096985E-2</v>
      </c>
      <c r="BV146" s="31">
        <f t="shared" si="181"/>
        <v>3.5330431796596146E-2</v>
      </c>
      <c r="BW146" s="103">
        <f t="shared" si="182"/>
        <v>4.0608647207550787E-2</v>
      </c>
    </row>
    <row r="147" spans="16:75" x14ac:dyDescent="0.25">
      <c r="P147" s="36">
        <f t="shared" si="171"/>
        <v>13.600999999999985</v>
      </c>
      <c r="Q147" s="31">
        <f t="shared" si="126"/>
        <v>2.2280001693280151E-3</v>
      </c>
      <c r="R147" s="31">
        <f t="shared" si="127"/>
        <v>1.1140000846640076E-2</v>
      </c>
      <c r="S147" s="31">
        <f t="shared" si="128"/>
        <v>1.2316384936045269E-2</v>
      </c>
      <c r="T147" s="31">
        <f t="shared" si="129"/>
        <v>5.6245864274685744E-3</v>
      </c>
      <c r="U147" s="31">
        <f t="shared" si="130"/>
        <v>2.2057201676347349E-4</v>
      </c>
      <c r="V147" s="31">
        <f t="shared" si="131"/>
        <v>1.4704801117564899E-4</v>
      </c>
      <c r="W147" s="31">
        <f t="shared" si="132"/>
        <v>4.0000000000000001E-3</v>
      </c>
      <c r="X147" s="31">
        <f t="shared" si="133"/>
        <v>8.9999999999999993E-3</v>
      </c>
      <c r="Y147" s="31">
        <f t="shared" si="134"/>
        <v>1.3999999999999999E-2</v>
      </c>
      <c r="Z147" s="31">
        <f t="shared" si="135"/>
        <v>1E-3</v>
      </c>
      <c r="AA147" s="31">
        <f t="shared" si="136"/>
        <v>0</v>
      </c>
      <c r="AB147" s="31">
        <f t="shared" si="172"/>
        <v>9.0662844163025089E-3</v>
      </c>
      <c r="AC147" s="31">
        <f t="shared" si="137"/>
        <v>1.9248824879817737E-2</v>
      </c>
      <c r="AD147" s="103">
        <f t="shared" si="173"/>
        <v>2.2953502588304156E-2</v>
      </c>
      <c r="AE147" s="121">
        <f t="shared" si="123"/>
        <v>30.969274611398905</v>
      </c>
      <c r="AF147" s="31">
        <f t="shared" si="138"/>
        <v>9.7848692561486816E-4</v>
      </c>
      <c r="AG147" s="31">
        <f t="shared" si="139"/>
        <v>4.8924346280743401E-3</v>
      </c>
      <c r="AH147" s="31">
        <f t="shared" si="140"/>
        <v>5.409075724798991E-3</v>
      </c>
      <c r="AI147" s="31">
        <f t="shared" si="141"/>
        <v>2.4701902437147343E-3</v>
      </c>
      <c r="AJ147" s="31">
        <f t="shared" si="142"/>
        <v>9.6870205635871923E-5</v>
      </c>
      <c r="AK147" s="31">
        <f t="shared" si="143"/>
        <v>6.4580137090581286E-5</v>
      </c>
      <c r="AL147" s="31">
        <f t="shared" si="144"/>
        <v>4.0000000000000001E-3</v>
      </c>
      <c r="AM147" s="31">
        <f t="shared" si="145"/>
        <v>8.9999999999999993E-3</v>
      </c>
      <c r="AN147" s="31">
        <f t="shared" si="146"/>
        <v>1.3999999999999999E-2</v>
      </c>
      <c r="AO147" s="31">
        <f t="shared" si="147"/>
        <v>1E-3</v>
      </c>
      <c r="AP147" s="31">
        <f t="shared" si="148"/>
        <v>0</v>
      </c>
      <c r="AQ147" s="31">
        <f t="shared" si="174"/>
        <v>5.4382972318760955E-3</v>
      </c>
      <c r="AR147" s="31">
        <f t="shared" si="149"/>
        <v>1.1732358561015498E-2</v>
      </c>
      <c r="AS147" s="122">
        <f t="shared" si="175"/>
        <v>1.614381983493016E-2</v>
      </c>
      <c r="AT147" s="121">
        <f t="shared" si="124"/>
        <v>30.381709844559548</v>
      </c>
      <c r="AU147" s="31">
        <f t="shared" si="150"/>
        <v>1.9748723922048844E-3</v>
      </c>
      <c r="AV147" s="31">
        <f t="shared" si="151"/>
        <v>2.7648213490868382E-3</v>
      </c>
      <c r="AW147" s="31">
        <f t="shared" si="152"/>
        <v>3.5876848458388736E-3</v>
      </c>
      <c r="AX147" s="31">
        <f t="shared" si="153"/>
        <v>2.2381887111655356E-3</v>
      </c>
      <c r="AY147" s="31">
        <f t="shared" si="154"/>
        <v>9.8743619610244202E-5</v>
      </c>
      <c r="AZ147" s="31">
        <f t="shared" si="155"/>
        <v>5.9844617945602552E-3</v>
      </c>
      <c r="BA147" s="31">
        <f t="shared" si="156"/>
        <v>7.0000000000000001E-3</v>
      </c>
      <c r="BB147" s="31">
        <f t="shared" si="157"/>
        <v>1.15E-2</v>
      </c>
      <c r="BC147" s="31">
        <f t="shared" si="158"/>
        <v>1.47E-2</v>
      </c>
      <c r="BD147" s="31">
        <f t="shared" si="176"/>
        <v>5.0000000000000001E-4</v>
      </c>
      <c r="BE147" s="31">
        <f t="shared" si="159"/>
        <v>1.9584151222698438E-3</v>
      </c>
      <c r="BF147" s="31">
        <f t="shared" si="177"/>
        <v>1.0367778582261724E-2</v>
      </c>
      <c r="BG147" s="31">
        <f t="shared" si="160"/>
        <v>1.4077537546448894E-2</v>
      </c>
      <c r="BH147" s="103">
        <f t="shared" si="178"/>
        <v>1.7061367514098157E-2</v>
      </c>
      <c r="BI147" s="121">
        <f t="shared" si="125"/>
        <v>7.8583937823834349</v>
      </c>
      <c r="BJ147" s="31">
        <f t="shared" si="161"/>
        <v>7.6351480546196461E-3</v>
      </c>
      <c r="BK147" s="31">
        <f t="shared" si="162"/>
        <v>1.2725246757699409E-2</v>
      </c>
      <c r="BL147" s="31">
        <f t="shared" si="163"/>
        <v>1.5906558447124262E-2</v>
      </c>
      <c r="BM147" s="31">
        <f t="shared" si="164"/>
        <v>0</v>
      </c>
      <c r="BN147" s="31">
        <f t="shared" si="165"/>
        <v>3.8175740273098223E-4</v>
      </c>
      <c r="BO147" s="31">
        <f t="shared" si="166"/>
        <v>2.3136812286726198E-2</v>
      </c>
      <c r="BP147" s="31">
        <f t="shared" si="167"/>
        <v>1.2E-2</v>
      </c>
      <c r="BQ147" s="31">
        <f t="shared" si="168"/>
        <v>2.2499999999999999E-2</v>
      </c>
      <c r="BR147" s="31">
        <f t="shared" si="169"/>
        <v>2.8499999999999998E-2</v>
      </c>
      <c r="BS147" s="31">
        <f t="shared" si="179"/>
        <v>5.0000000000000001E-3</v>
      </c>
      <c r="BT147" s="31">
        <f t="shared" si="170"/>
        <v>0</v>
      </c>
      <c r="BU147" s="31">
        <f t="shared" si="180"/>
        <v>2.7723326927035698E-2</v>
      </c>
      <c r="BV147" s="31">
        <f t="shared" si="181"/>
        <v>3.5190277646712932E-2</v>
      </c>
      <c r="BW147" s="103">
        <f t="shared" si="182"/>
        <v>4.0470622876548984E-2</v>
      </c>
    </row>
    <row r="148" spans="16:75" x14ac:dyDescent="0.25">
      <c r="P148" s="36">
        <f t="shared" si="171"/>
        <v>13.694799999999985</v>
      </c>
      <c r="Q148" s="31">
        <f t="shared" si="126"/>
        <v>2.2127398941956316E-3</v>
      </c>
      <c r="R148" s="31">
        <f t="shared" si="127"/>
        <v>1.1063699470978159E-2</v>
      </c>
      <c r="S148" s="31">
        <f t="shared" si="128"/>
        <v>1.2232026135113452E-2</v>
      </c>
      <c r="T148" s="31">
        <f t="shared" si="129"/>
        <v>5.5860618628968718E-3</v>
      </c>
      <c r="U148" s="31">
        <f t="shared" si="130"/>
        <v>2.1906124952536751E-4</v>
      </c>
      <c r="V148" s="31">
        <f t="shared" si="131"/>
        <v>1.4604083301691169E-4</v>
      </c>
      <c r="W148" s="31">
        <f t="shared" si="132"/>
        <v>4.0000000000000001E-3</v>
      </c>
      <c r="X148" s="31">
        <f t="shared" si="133"/>
        <v>8.9999999999999993E-3</v>
      </c>
      <c r="Y148" s="31">
        <f t="shared" si="134"/>
        <v>1.3999999999999999E-2</v>
      </c>
      <c r="Z148" s="31">
        <f t="shared" si="135"/>
        <v>1E-3</v>
      </c>
      <c r="AA148" s="31">
        <f t="shared" si="136"/>
        <v>0</v>
      </c>
      <c r="AB148" s="31">
        <f t="shared" si="172"/>
        <v>9.0170646619506748E-3</v>
      </c>
      <c r="AC148" s="31">
        <f t="shared" si="137"/>
        <v>1.9146239925247662E-2</v>
      </c>
      <c r="AD148" s="103">
        <f t="shared" si="173"/>
        <v>2.2855198115588182E-2</v>
      </c>
      <c r="AE148" s="121">
        <f t="shared" si="123"/>
        <v>31.207046632124293</v>
      </c>
      <c r="AF148" s="31">
        <f t="shared" si="138"/>
        <v>9.7103166026087822E-4</v>
      </c>
      <c r="AG148" s="31">
        <f t="shared" si="139"/>
        <v>4.8551583013043912E-3</v>
      </c>
      <c r="AH148" s="31">
        <f t="shared" si="140"/>
        <v>5.3678630179221348E-3</v>
      </c>
      <c r="AI148" s="31">
        <f t="shared" si="141"/>
        <v>2.4513694263285871E-3</v>
      </c>
      <c r="AJ148" s="31">
        <f t="shared" si="142"/>
        <v>9.6132134365826944E-5</v>
      </c>
      <c r="AK148" s="31">
        <f t="shared" si="143"/>
        <v>6.4088089577217972E-5</v>
      </c>
      <c r="AL148" s="31">
        <f t="shared" si="144"/>
        <v>4.0000000000000001E-3</v>
      </c>
      <c r="AM148" s="31">
        <f t="shared" si="145"/>
        <v>8.9999999999999993E-3</v>
      </c>
      <c r="AN148" s="31">
        <f t="shared" si="146"/>
        <v>1.3999999999999999E-2</v>
      </c>
      <c r="AO148" s="31">
        <f t="shared" si="147"/>
        <v>1E-3</v>
      </c>
      <c r="AP148" s="31">
        <f t="shared" si="148"/>
        <v>0</v>
      </c>
      <c r="AQ148" s="31">
        <f t="shared" si="174"/>
        <v>5.4207179699917686E-3</v>
      </c>
      <c r="AR148" s="31">
        <f t="shared" si="149"/>
        <v>1.1696301993180315E-2</v>
      </c>
      <c r="AS148" s="122">
        <f t="shared" si="175"/>
        <v>1.6113879225550971E-2</v>
      </c>
      <c r="AT148" s="121">
        <f t="shared" si="124"/>
        <v>30.614818652849703</v>
      </c>
      <c r="AU148" s="31">
        <f t="shared" si="150"/>
        <v>1.9598352249071724E-3</v>
      </c>
      <c r="AV148" s="31">
        <f t="shared" si="151"/>
        <v>2.7437693148700416E-3</v>
      </c>
      <c r="AW148" s="31">
        <f t="shared" si="152"/>
        <v>3.5603673252480299E-3</v>
      </c>
      <c r="AX148" s="31">
        <f t="shared" si="153"/>
        <v>2.2211465882281292E-3</v>
      </c>
      <c r="AY148" s="31">
        <f t="shared" si="154"/>
        <v>9.7991761245358624E-5</v>
      </c>
      <c r="AZ148" s="31">
        <f t="shared" si="155"/>
        <v>5.938894620930826E-3</v>
      </c>
      <c r="BA148" s="31">
        <f t="shared" si="156"/>
        <v>7.0000000000000001E-3</v>
      </c>
      <c r="BB148" s="31">
        <f t="shared" si="157"/>
        <v>1.15E-2</v>
      </c>
      <c r="BC148" s="31">
        <f t="shared" si="158"/>
        <v>1.47E-2</v>
      </c>
      <c r="BD148" s="31">
        <f t="shared" si="176"/>
        <v>5.0000000000000001E-4</v>
      </c>
      <c r="BE148" s="31">
        <f t="shared" si="159"/>
        <v>1.9435032646996132E-3</v>
      </c>
      <c r="BF148" s="31">
        <f t="shared" si="177"/>
        <v>1.0325080586061649E-2</v>
      </c>
      <c r="BG148" s="31">
        <f t="shared" si="160"/>
        <v>1.4042104837811445E-2</v>
      </c>
      <c r="BH148" s="103">
        <f t="shared" si="178"/>
        <v>1.7028102103214607E-2</v>
      </c>
      <c r="BI148" s="121">
        <f t="shared" si="125"/>
        <v>7.9127461139896527</v>
      </c>
      <c r="BJ148" s="31">
        <f t="shared" si="161"/>
        <v>7.5827025328059783E-3</v>
      </c>
      <c r="BK148" s="31">
        <f t="shared" si="162"/>
        <v>1.263783755467663E-2</v>
      </c>
      <c r="BL148" s="31">
        <f t="shared" si="163"/>
        <v>1.5797296943345789E-2</v>
      </c>
      <c r="BM148" s="31">
        <f t="shared" si="164"/>
        <v>0</v>
      </c>
      <c r="BN148" s="31">
        <f t="shared" si="165"/>
        <v>3.7913512664029884E-4</v>
      </c>
      <c r="BO148" s="31">
        <f t="shared" si="166"/>
        <v>2.2977886463048419E-2</v>
      </c>
      <c r="BP148" s="31">
        <f t="shared" si="167"/>
        <v>1.2E-2</v>
      </c>
      <c r="BQ148" s="31">
        <f t="shared" si="168"/>
        <v>2.2499999999999999E-2</v>
      </c>
      <c r="BR148" s="31">
        <f t="shared" si="169"/>
        <v>2.8499999999999998E-2</v>
      </c>
      <c r="BS148" s="31">
        <f t="shared" si="179"/>
        <v>5.0000000000000001E-3</v>
      </c>
      <c r="BT148" s="31">
        <f t="shared" si="170"/>
        <v>0</v>
      </c>
      <c r="BU148" s="31">
        <f t="shared" si="180"/>
        <v>2.7574882143431196E-2</v>
      </c>
      <c r="BV148" s="31">
        <f t="shared" si="181"/>
        <v>3.5052458460069456E-2</v>
      </c>
      <c r="BW148" s="103">
        <f t="shared" si="182"/>
        <v>4.0334975155857204E-2</v>
      </c>
    </row>
    <row r="149" spans="16:75" x14ac:dyDescent="0.25">
      <c r="P149" s="36">
        <f t="shared" si="171"/>
        <v>13.788599999999985</v>
      </c>
      <c r="Q149" s="31">
        <f t="shared" si="126"/>
        <v>2.197687241854165E-3</v>
      </c>
      <c r="R149" s="31">
        <f t="shared" si="127"/>
        <v>1.0988436209270824E-2</v>
      </c>
      <c r="S149" s="31">
        <f t="shared" si="128"/>
        <v>1.2148815072969823E-2</v>
      </c>
      <c r="T149" s="31">
        <f t="shared" si="129"/>
        <v>5.5480614420608393E-3</v>
      </c>
      <c r="U149" s="31">
        <f t="shared" si="130"/>
        <v>2.1757103694356229E-4</v>
      </c>
      <c r="V149" s="31">
        <f t="shared" si="131"/>
        <v>1.4504735796237489E-4</v>
      </c>
      <c r="W149" s="31">
        <f t="shared" si="132"/>
        <v>4.0000000000000001E-3</v>
      </c>
      <c r="X149" s="31">
        <f t="shared" si="133"/>
        <v>8.9999999999999993E-3</v>
      </c>
      <c r="Y149" s="31">
        <f t="shared" si="134"/>
        <v>1.3999999999999999E-2</v>
      </c>
      <c r="Z149" s="31">
        <f t="shared" si="135"/>
        <v>1E-3</v>
      </c>
      <c r="AA149" s="31">
        <f t="shared" si="136"/>
        <v>0</v>
      </c>
      <c r="AB149" s="31">
        <f t="shared" si="172"/>
        <v>8.9685840416794237E-3</v>
      </c>
      <c r="AC149" s="31">
        <f t="shared" si="137"/>
        <v>1.9045205600032158E-2</v>
      </c>
      <c r="AD149" s="103">
        <f t="shared" si="173"/>
        <v>2.2758481272450656E-2</v>
      </c>
      <c r="AE149" s="121">
        <f t="shared" si="123"/>
        <v>31.44481865284968</v>
      </c>
      <c r="AF149" s="31">
        <f t="shared" si="138"/>
        <v>9.6368914184480749E-4</v>
      </c>
      <c r="AG149" s="31">
        <f t="shared" si="139"/>
        <v>4.8184457092240373E-3</v>
      </c>
      <c r="AH149" s="31">
        <f t="shared" si="140"/>
        <v>5.3272735761180955E-3</v>
      </c>
      <c r="AI149" s="31">
        <f t="shared" si="141"/>
        <v>2.4328332385872165E-3</v>
      </c>
      <c r="AJ149" s="31">
        <f t="shared" si="142"/>
        <v>9.5405225042635933E-5</v>
      </c>
      <c r="AK149" s="31">
        <f t="shared" si="143"/>
        <v>6.3603483361757284E-5</v>
      </c>
      <c r="AL149" s="31">
        <f t="shared" si="144"/>
        <v>4.0000000000000001E-3</v>
      </c>
      <c r="AM149" s="31">
        <f t="shared" si="145"/>
        <v>8.9999999999999993E-3</v>
      </c>
      <c r="AN149" s="31">
        <f t="shared" si="146"/>
        <v>1.3999999999999999E-2</v>
      </c>
      <c r="AO149" s="31">
        <f t="shared" si="147"/>
        <v>1E-3</v>
      </c>
      <c r="AP149" s="31">
        <f t="shared" si="148"/>
        <v>0</v>
      </c>
      <c r="AQ149" s="31">
        <f t="shared" si="174"/>
        <v>5.4034807120014539E-3</v>
      </c>
      <c r="AR149" s="31">
        <f t="shared" si="149"/>
        <v>1.1660952522789789E-2</v>
      </c>
      <c r="AS149" s="122">
        <f t="shared" si="175"/>
        <v>1.6084561380706679E-2</v>
      </c>
      <c r="AT149" s="121">
        <f t="shared" si="124"/>
        <v>30.847927461139857</v>
      </c>
      <c r="AU149" s="31">
        <f t="shared" si="150"/>
        <v>1.9450253206016502E-3</v>
      </c>
      <c r="AV149" s="31">
        <f t="shared" si="151"/>
        <v>2.7230354488423105E-3</v>
      </c>
      <c r="AW149" s="31">
        <f t="shared" si="152"/>
        <v>3.5334626657596646E-3</v>
      </c>
      <c r="AX149" s="31">
        <f t="shared" si="153"/>
        <v>2.2043620300152035E-3</v>
      </c>
      <c r="AY149" s="31">
        <f t="shared" si="154"/>
        <v>9.7251266030082492E-5</v>
      </c>
      <c r="AZ149" s="31">
        <f t="shared" si="155"/>
        <v>5.8940161230353035E-3</v>
      </c>
      <c r="BA149" s="31">
        <f t="shared" si="156"/>
        <v>7.0000000000000001E-3</v>
      </c>
      <c r="BB149" s="31">
        <f t="shared" si="157"/>
        <v>1.15E-2</v>
      </c>
      <c r="BC149" s="31">
        <f t="shared" si="158"/>
        <v>1.47E-2</v>
      </c>
      <c r="BD149" s="31">
        <f t="shared" si="176"/>
        <v>5.0000000000000001E-4</v>
      </c>
      <c r="BE149" s="31">
        <f t="shared" si="159"/>
        <v>1.9288167762633035E-3</v>
      </c>
      <c r="BF149" s="31">
        <f t="shared" si="177"/>
        <v>1.0283175567663517E-2</v>
      </c>
      <c r="BG149" s="31">
        <f t="shared" si="160"/>
        <v>1.4007385738405842E-2</v>
      </c>
      <c r="BH149" s="103">
        <f t="shared" si="178"/>
        <v>1.6995525049113041E-2</v>
      </c>
      <c r="BI149" s="121">
        <f t="shared" si="125"/>
        <v>7.9670984455958704</v>
      </c>
      <c r="BJ149" s="31">
        <f t="shared" si="161"/>
        <v>7.5309725880401768E-3</v>
      </c>
      <c r="BK149" s="31">
        <f t="shared" si="162"/>
        <v>1.2551620980066961E-2</v>
      </c>
      <c r="BL149" s="31">
        <f t="shared" si="163"/>
        <v>1.56895262250837E-2</v>
      </c>
      <c r="BM149" s="31">
        <f t="shared" si="164"/>
        <v>0</v>
      </c>
      <c r="BN149" s="31">
        <f t="shared" si="165"/>
        <v>3.765486294020088E-4</v>
      </c>
      <c r="BO149" s="31">
        <f t="shared" si="166"/>
        <v>2.28211290546672E-2</v>
      </c>
      <c r="BP149" s="31">
        <f t="shared" si="167"/>
        <v>1.2E-2</v>
      </c>
      <c r="BQ149" s="31">
        <f t="shared" si="168"/>
        <v>2.2499999999999999E-2</v>
      </c>
      <c r="BR149" s="31">
        <f t="shared" si="169"/>
        <v>2.8499999999999998E-2</v>
      </c>
      <c r="BS149" s="31">
        <f t="shared" si="179"/>
        <v>5.0000000000000001E-3</v>
      </c>
      <c r="BT149" s="31">
        <f t="shared" si="170"/>
        <v>0</v>
      </c>
      <c r="BU149" s="31">
        <f t="shared" si="180"/>
        <v>2.7428686135760747E-2</v>
      </c>
      <c r="BV149" s="31">
        <f t="shared" si="181"/>
        <v>3.4916922842383645E-2</v>
      </c>
      <c r="BW149" s="103">
        <f t="shared" si="182"/>
        <v>4.020165037109439E-2</v>
      </c>
    </row>
    <row r="150" spans="16:75" x14ac:dyDescent="0.25">
      <c r="P150" s="36">
        <f t="shared" si="171"/>
        <v>13.882399999999985</v>
      </c>
      <c r="Q150" s="31">
        <f t="shared" si="126"/>
        <v>2.1828380037335286E-3</v>
      </c>
      <c r="R150" s="31">
        <f t="shared" si="127"/>
        <v>1.0914190018667643E-2</v>
      </c>
      <c r="S150" s="31">
        <f t="shared" si="128"/>
        <v>1.2066728484638946E-2</v>
      </c>
      <c r="T150" s="31">
        <f t="shared" si="129"/>
        <v>5.5105745404252929E-3</v>
      </c>
      <c r="U150" s="31">
        <f t="shared" si="130"/>
        <v>2.1610096236961929E-4</v>
      </c>
      <c r="V150" s="31">
        <f t="shared" si="131"/>
        <v>1.4406730824641288E-4</v>
      </c>
      <c r="W150" s="31">
        <f t="shared" si="132"/>
        <v>4.0000000000000001E-3</v>
      </c>
      <c r="X150" s="31">
        <f t="shared" si="133"/>
        <v>8.9999999999999993E-3</v>
      </c>
      <c r="Y150" s="31">
        <f t="shared" si="134"/>
        <v>1.3999999999999999E-2</v>
      </c>
      <c r="Z150" s="31">
        <f t="shared" si="135"/>
        <v>1E-3</v>
      </c>
      <c r="AA150" s="31">
        <f t="shared" si="136"/>
        <v>0</v>
      </c>
      <c r="AB150" s="31">
        <f t="shared" si="172"/>
        <v>8.9208272766185294E-3</v>
      </c>
      <c r="AC150" s="31">
        <f t="shared" si="137"/>
        <v>1.8945689765556349E-2</v>
      </c>
      <c r="AD150" s="103">
        <f t="shared" si="173"/>
        <v>2.2663317957645399E-2</v>
      </c>
      <c r="AE150" s="121">
        <f t="shared" si="123"/>
        <v>31.682590673575067</v>
      </c>
      <c r="AF150" s="31">
        <f t="shared" si="138"/>
        <v>9.564568319315066E-4</v>
      </c>
      <c r="AG150" s="31">
        <f t="shared" si="139"/>
        <v>4.7822841596575332E-3</v>
      </c>
      <c r="AH150" s="31">
        <f t="shared" si="140"/>
        <v>5.2872933669173682E-3</v>
      </c>
      <c r="AI150" s="31">
        <f t="shared" si="141"/>
        <v>2.4145752722110883E-3</v>
      </c>
      <c r="AJ150" s="31">
        <f t="shared" si="142"/>
        <v>9.4689226361219131E-5</v>
      </c>
      <c r="AK150" s="31">
        <f t="shared" si="143"/>
        <v>6.312615090747943E-5</v>
      </c>
      <c r="AL150" s="31">
        <f t="shared" si="144"/>
        <v>4.0000000000000001E-3</v>
      </c>
      <c r="AM150" s="31">
        <f t="shared" si="145"/>
        <v>8.9999999999999993E-3</v>
      </c>
      <c r="AN150" s="31">
        <f t="shared" si="146"/>
        <v>1.3999999999999999E-2</v>
      </c>
      <c r="AO150" s="31">
        <f t="shared" si="147"/>
        <v>1E-3</v>
      </c>
      <c r="AP150" s="31">
        <f t="shared" si="148"/>
        <v>0</v>
      </c>
      <c r="AQ150" s="31">
        <f t="shared" si="174"/>
        <v>5.3865767655940375E-3</v>
      </c>
      <c r="AR150" s="31">
        <f t="shared" si="149"/>
        <v>1.1626292046317337E-2</v>
      </c>
      <c r="AS150" s="122">
        <f t="shared" si="175"/>
        <v>1.6055849384596796E-2</v>
      </c>
      <c r="AT150" s="121">
        <f t="shared" si="124"/>
        <v>31.081036269430012</v>
      </c>
      <c r="AU150" s="31">
        <f t="shared" si="150"/>
        <v>1.9304375658482616E-3</v>
      </c>
      <c r="AV150" s="31">
        <f t="shared" si="151"/>
        <v>2.7026125921875664E-3</v>
      </c>
      <c r="AW150" s="31">
        <f t="shared" si="152"/>
        <v>3.5069615779576755E-3</v>
      </c>
      <c r="AX150" s="31">
        <f t="shared" si="153"/>
        <v>2.1878292412946965E-3</v>
      </c>
      <c r="AY150" s="31">
        <f t="shared" si="154"/>
        <v>9.6521878292413061E-5</v>
      </c>
      <c r="AZ150" s="31">
        <f t="shared" si="155"/>
        <v>5.8498108056007922E-3</v>
      </c>
      <c r="BA150" s="31">
        <f t="shared" si="156"/>
        <v>7.0000000000000001E-3</v>
      </c>
      <c r="BB150" s="31">
        <f t="shared" si="157"/>
        <v>1.15E-2</v>
      </c>
      <c r="BC150" s="31">
        <f t="shared" si="158"/>
        <v>1.47E-2</v>
      </c>
      <c r="BD150" s="31">
        <f t="shared" si="176"/>
        <v>5.0000000000000001E-4</v>
      </c>
      <c r="BE150" s="31">
        <f t="shared" si="159"/>
        <v>1.9143505861328597E-3</v>
      </c>
      <c r="BF150" s="31">
        <f t="shared" si="177"/>
        <v>1.0242044146107994E-2</v>
      </c>
      <c r="BG150" s="31">
        <f t="shared" si="160"/>
        <v>1.3973361502892153E-2</v>
      </c>
      <c r="BH150" s="103">
        <f t="shared" si="178"/>
        <v>1.6963617756501542E-2</v>
      </c>
      <c r="BI150" s="121">
        <f t="shared" si="125"/>
        <v>8.0214507772020873</v>
      </c>
      <c r="BJ150" s="31">
        <f t="shared" si="161"/>
        <v>7.4799436743446836E-3</v>
      </c>
      <c r="BK150" s="31">
        <f t="shared" si="162"/>
        <v>1.2466572790574473E-2</v>
      </c>
      <c r="BL150" s="31">
        <f t="shared" si="163"/>
        <v>1.5583215988218092E-2</v>
      </c>
      <c r="BM150" s="31">
        <f t="shared" si="164"/>
        <v>0</v>
      </c>
      <c r="BN150" s="31">
        <f t="shared" si="165"/>
        <v>3.7399718371723412E-4</v>
      </c>
      <c r="BO150" s="31">
        <f t="shared" si="166"/>
        <v>2.2666495982862678E-2</v>
      </c>
      <c r="BP150" s="31">
        <f t="shared" si="167"/>
        <v>1.2E-2</v>
      </c>
      <c r="BQ150" s="31">
        <f t="shared" si="168"/>
        <v>2.2499999999999999E-2</v>
      </c>
      <c r="BR150" s="31">
        <f t="shared" si="169"/>
        <v>2.8499999999999998E-2</v>
      </c>
      <c r="BS150" s="31">
        <f t="shared" si="179"/>
        <v>5.0000000000000001E-3</v>
      </c>
      <c r="BT150" s="31">
        <f t="shared" si="170"/>
        <v>0</v>
      </c>
      <c r="BU150" s="31">
        <f t="shared" si="180"/>
        <v>2.7284692176073096E-2</v>
      </c>
      <c r="BV150" s="31">
        <f t="shared" si="181"/>
        <v>3.4783620820808922E-2</v>
      </c>
      <c r="BW150" s="103">
        <f t="shared" si="182"/>
        <v>4.0070596356377282E-2</v>
      </c>
    </row>
    <row r="151" spans="16:75" x14ac:dyDescent="0.25">
      <c r="P151" s="36">
        <f t="shared" si="171"/>
        <v>13.976199999999984</v>
      </c>
      <c r="Q151" s="31">
        <f t="shared" si="126"/>
        <v>2.1681880842453838E-3</v>
      </c>
      <c r="R151" s="31">
        <f t="shared" si="127"/>
        <v>1.084094042122692E-2</v>
      </c>
      <c r="S151" s="31">
        <f t="shared" si="128"/>
        <v>1.1985743729708483E-2</v>
      </c>
      <c r="T151" s="31">
        <f t="shared" si="129"/>
        <v>5.4735908186774717E-3</v>
      </c>
      <c r="U151" s="31">
        <f t="shared" si="130"/>
        <v>2.1465062034029301E-4</v>
      </c>
      <c r="V151" s="31">
        <f t="shared" si="131"/>
        <v>1.4310041356019532E-4</v>
      </c>
      <c r="W151" s="31">
        <f t="shared" si="132"/>
        <v>4.0000000000000001E-3</v>
      </c>
      <c r="X151" s="31">
        <f t="shared" si="133"/>
        <v>8.9999999999999993E-3</v>
      </c>
      <c r="Y151" s="31">
        <f t="shared" si="134"/>
        <v>1.3999999999999999E-2</v>
      </c>
      <c r="Z151" s="31">
        <f t="shared" si="135"/>
        <v>1E-3</v>
      </c>
      <c r="AA151" s="31">
        <f t="shared" si="136"/>
        <v>0</v>
      </c>
      <c r="AB151" s="31">
        <f t="shared" si="172"/>
        <v>8.8737794981823791E-3</v>
      </c>
      <c r="AC151" s="31">
        <f t="shared" si="137"/>
        <v>1.8847661146609226E-2</v>
      </c>
      <c r="AD151" s="103">
        <f t="shared" si="173"/>
        <v>2.2569674997055592E-2</v>
      </c>
      <c r="AE151" s="121">
        <f t="shared" ref="AE151:AE214" si="183">AE150+$AL$1</f>
        <v>31.920362694300454</v>
      </c>
      <c r="AF151" s="31">
        <f t="shared" si="138"/>
        <v>9.4933226772016179E-4</v>
      </c>
      <c r="AG151" s="31">
        <f t="shared" si="139"/>
        <v>4.746661338600809E-3</v>
      </c>
      <c r="AH151" s="31">
        <f t="shared" si="140"/>
        <v>5.2479087759570546E-3</v>
      </c>
      <c r="AI151" s="31">
        <f t="shared" si="141"/>
        <v>2.3965893098595484E-3</v>
      </c>
      <c r="AJ151" s="31">
        <f t="shared" si="142"/>
        <v>9.3983894504296004E-5</v>
      </c>
      <c r="AK151" s="31">
        <f t="shared" si="143"/>
        <v>6.2655929669530678E-5</v>
      </c>
      <c r="AL151" s="31">
        <f t="shared" si="144"/>
        <v>4.0000000000000001E-3</v>
      </c>
      <c r="AM151" s="31">
        <f t="shared" si="145"/>
        <v>8.9999999999999993E-3</v>
      </c>
      <c r="AN151" s="31">
        <f t="shared" si="146"/>
        <v>1.3999999999999999E-2</v>
      </c>
      <c r="AO151" s="31">
        <f t="shared" si="147"/>
        <v>1E-3</v>
      </c>
      <c r="AP151" s="31">
        <f t="shared" si="148"/>
        <v>0</v>
      </c>
      <c r="AQ151" s="31">
        <f t="shared" si="174"/>
        <v>5.3699977115820299E-3</v>
      </c>
      <c r="AR151" s="31">
        <f t="shared" si="149"/>
        <v>1.1592303032417825E-2</v>
      </c>
      <c r="AS151" s="122">
        <f t="shared" si="175"/>
        <v>1.6027726885783709E-2</v>
      </c>
      <c r="AT151" s="121">
        <f t="shared" ref="AT151:AT214" si="184">AT150+$BA$1</f>
        <v>31.314145077720166</v>
      </c>
      <c r="AU151" s="31">
        <f t="shared" si="150"/>
        <v>1.9160669994688646E-3</v>
      </c>
      <c r="AV151" s="31">
        <f t="shared" si="151"/>
        <v>2.6824937992564108E-3</v>
      </c>
      <c r="AW151" s="31">
        <f t="shared" si="152"/>
        <v>3.4808550490351047E-3</v>
      </c>
      <c r="AX151" s="31">
        <f t="shared" si="153"/>
        <v>2.1715425993980471E-3</v>
      </c>
      <c r="AY151" s="31">
        <f t="shared" si="154"/>
        <v>9.5803349973443228E-5</v>
      </c>
      <c r="AZ151" s="31">
        <f t="shared" si="155"/>
        <v>5.8062636347541363E-3</v>
      </c>
      <c r="BA151" s="31">
        <f t="shared" si="156"/>
        <v>7.0000000000000001E-3</v>
      </c>
      <c r="BB151" s="31">
        <f t="shared" si="157"/>
        <v>1.15E-2</v>
      </c>
      <c r="BC151" s="31">
        <f t="shared" si="158"/>
        <v>1.47E-2</v>
      </c>
      <c r="BD151" s="31">
        <f t="shared" si="176"/>
        <v>5.0000000000000001E-4</v>
      </c>
      <c r="BE151" s="31">
        <f t="shared" si="159"/>
        <v>1.9000997744732912E-3</v>
      </c>
      <c r="BF151" s="31">
        <f t="shared" si="177"/>
        <v>1.0201667532798104E-2</v>
      </c>
      <c r="BG151" s="31">
        <f t="shared" si="160"/>
        <v>1.3940013991611287E-2</v>
      </c>
      <c r="BH151" s="103">
        <f t="shared" si="178"/>
        <v>1.6932362247108472E-2</v>
      </c>
      <c r="BI151" s="121">
        <f t="shared" ref="BI151:BI214" si="185">BI150+$BP$1</f>
        <v>8.0758031088083051</v>
      </c>
      <c r="BJ151" s="31">
        <f t="shared" si="161"/>
        <v>7.4296016373353382E-3</v>
      </c>
      <c r="BK151" s="31">
        <f t="shared" si="162"/>
        <v>1.2382669395558897E-2</v>
      </c>
      <c r="BL151" s="31">
        <f t="shared" si="163"/>
        <v>1.5478336744448621E-2</v>
      </c>
      <c r="BM151" s="31">
        <f t="shared" si="164"/>
        <v>0</v>
      </c>
      <c r="BN151" s="31">
        <f t="shared" si="165"/>
        <v>3.7148008186676688E-4</v>
      </c>
      <c r="BO151" s="31">
        <f t="shared" si="166"/>
        <v>2.251394435556163E-2</v>
      </c>
      <c r="BP151" s="31">
        <f t="shared" si="167"/>
        <v>1.2E-2</v>
      </c>
      <c r="BQ151" s="31">
        <f t="shared" si="168"/>
        <v>2.2499999999999999E-2</v>
      </c>
      <c r="BR151" s="31">
        <f t="shared" si="169"/>
        <v>2.8499999999999998E-2</v>
      </c>
      <c r="BS151" s="31">
        <f t="shared" si="179"/>
        <v>5.0000000000000001E-3</v>
      </c>
      <c r="BT151" s="31">
        <f t="shared" si="170"/>
        <v>0</v>
      </c>
      <c r="BU151" s="31">
        <f t="shared" si="180"/>
        <v>2.7142854795231E-2</v>
      </c>
      <c r="BV151" s="31">
        <f t="shared" si="181"/>
        <v>3.4652503796087274E-2</v>
      </c>
      <c r="BW151" s="103">
        <f t="shared" si="182"/>
        <v>3.9941762403192423E-2</v>
      </c>
    </row>
    <row r="152" spans="16:75" x14ac:dyDescent="0.25">
      <c r="P152" s="36">
        <f t="shared" si="171"/>
        <v>14.069999999999984</v>
      </c>
      <c r="Q152" s="31">
        <f t="shared" si="126"/>
        <v>2.1537334970170813E-3</v>
      </c>
      <c r="R152" s="31">
        <f t="shared" si="127"/>
        <v>1.0768667485085407E-2</v>
      </c>
      <c r="S152" s="31">
        <f t="shared" si="128"/>
        <v>1.1905838771510425E-2</v>
      </c>
      <c r="T152" s="31">
        <f t="shared" si="129"/>
        <v>5.4371002132196219E-3</v>
      </c>
      <c r="U152" s="31">
        <f t="shared" si="130"/>
        <v>2.1321961620469104E-4</v>
      </c>
      <c r="V152" s="31">
        <f t="shared" si="131"/>
        <v>1.4214641080312736E-4</v>
      </c>
      <c r="W152" s="31">
        <f t="shared" si="132"/>
        <v>4.0000000000000001E-3</v>
      </c>
      <c r="X152" s="31">
        <f t="shared" si="133"/>
        <v>8.9999999999999993E-3</v>
      </c>
      <c r="Y152" s="31">
        <f t="shared" si="134"/>
        <v>1.3999999999999999E-2</v>
      </c>
      <c r="Z152" s="31">
        <f t="shared" si="135"/>
        <v>1E-3</v>
      </c>
      <c r="AA152" s="31">
        <f t="shared" si="136"/>
        <v>0</v>
      </c>
      <c r="AB152" s="31">
        <f t="shared" si="172"/>
        <v>8.8274262344153961E-3</v>
      </c>
      <c r="AC152" s="31">
        <f t="shared" si="137"/>
        <v>1.8751089302654803E-2</v>
      </c>
      <c r="AD152" s="103">
        <f t="shared" si="173"/>
        <v>2.2477520112843388E-2</v>
      </c>
      <c r="AE152" s="121">
        <f t="shared" si="183"/>
        <v>32.158134715025845</v>
      </c>
      <c r="AF152" s="31">
        <f t="shared" si="138"/>
        <v>9.4231305924815506E-4</v>
      </c>
      <c r="AG152" s="31">
        <f t="shared" si="139"/>
        <v>4.711565296240775E-3</v>
      </c>
      <c r="AH152" s="31">
        <f t="shared" si="140"/>
        <v>5.2091065915238011E-3</v>
      </c>
      <c r="AI152" s="31">
        <f t="shared" si="141"/>
        <v>2.3788693180719677E-3</v>
      </c>
      <c r="AJ152" s="31">
        <f t="shared" si="142"/>
        <v>9.3288992865567342E-5</v>
      </c>
      <c r="AK152" s="31">
        <f t="shared" si="143"/>
        <v>6.2192661910378237E-5</v>
      </c>
      <c r="AL152" s="31">
        <f t="shared" si="144"/>
        <v>4.0000000000000001E-3</v>
      </c>
      <c r="AM152" s="31">
        <f t="shared" si="145"/>
        <v>8.9999999999999993E-3</v>
      </c>
      <c r="AN152" s="31">
        <f t="shared" si="146"/>
        <v>1.3999999999999999E-2</v>
      </c>
      <c r="AO152" s="31">
        <f t="shared" si="147"/>
        <v>1E-3</v>
      </c>
      <c r="AP152" s="31">
        <f t="shared" si="148"/>
        <v>0</v>
      </c>
      <c r="AQ152" s="31">
        <f t="shared" si="174"/>
        <v>5.353735393630623E-3</v>
      </c>
      <c r="AR152" s="31">
        <f t="shared" si="149"/>
        <v>1.1558968500325902E-2</v>
      </c>
      <c r="AS152" s="122">
        <f t="shared" si="175"/>
        <v>1.6000178074914662E-2</v>
      </c>
      <c r="AT152" s="121">
        <f t="shared" si="184"/>
        <v>31.547253886010321</v>
      </c>
      <c r="AU152" s="31">
        <f t="shared" si="150"/>
        <v>1.901908806921768E-3</v>
      </c>
      <c r="AV152" s="31">
        <f t="shared" si="151"/>
        <v>2.6626723296904755E-3</v>
      </c>
      <c r="AW152" s="31">
        <f t="shared" si="152"/>
        <v>3.4551343325745455E-3</v>
      </c>
      <c r="AX152" s="31">
        <f t="shared" si="153"/>
        <v>2.1554966478446705E-3</v>
      </c>
      <c r="AY152" s="31">
        <f t="shared" si="154"/>
        <v>9.5095440346088393E-5</v>
      </c>
      <c r="AZ152" s="31">
        <f t="shared" si="155"/>
        <v>5.7633600209750545E-3</v>
      </c>
      <c r="BA152" s="31">
        <f t="shared" si="156"/>
        <v>7.0000000000000001E-3</v>
      </c>
      <c r="BB152" s="31">
        <f t="shared" si="157"/>
        <v>1.15E-2</v>
      </c>
      <c r="BC152" s="31">
        <f t="shared" si="158"/>
        <v>1.47E-2</v>
      </c>
      <c r="BD152" s="31">
        <f t="shared" si="176"/>
        <v>5.0000000000000001E-4</v>
      </c>
      <c r="BE152" s="31">
        <f t="shared" si="159"/>
        <v>1.886059566864087E-3</v>
      </c>
      <c r="BF152" s="31">
        <f t="shared" si="177"/>
        <v>1.0162027509559472E-2</v>
      </c>
      <c r="BG152" s="31">
        <f t="shared" si="160"/>
        <v>1.390732564733964E-2</v>
      </c>
      <c r="BH152" s="103">
        <f t="shared" si="178"/>
        <v>1.6901741135449695E-2</v>
      </c>
      <c r="BI152" s="121">
        <f t="shared" si="185"/>
        <v>8.1301554404145229</v>
      </c>
      <c r="BJ152" s="31">
        <f t="shared" si="161"/>
        <v>7.3799327011318311E-3</v>
      </c>
      <c r="BK152" s="31">
        <f t="shared" si="162"/>
        <v>1.2299887835219719E-2</v>
      </c>
      <c r="BL152" s="31">
        <f t="shared" si="163"/>
        <v>1.5374859794024649E-2</v>
      </c>
      <c r="BM152" s="31">
        <f t="shared" si="164"/>
        <v>0</v>
      </c>
      <c r="BN152" s="31">
        <f t="shared" si="165"/>
        <v>3.6899663505659148E-4</v>
      </c>
      <c r="BO152" s="31">
        <f t="shared" si="166"/>
        <v>2.2363432427672216E-2</v>
      </c>
      <c r="BP152" s="31">
        <f t="shared" si="167"/>
        <v>1.2E-2</v>
      </c>
      <c r="BQ152" s="31">
        <f t="shared" si="168"/>
        <v>2.2499999999999999E-2</v>
      </c>
      <c r="BR152" s="31">
        <f t="shared" si="169"/>
        <v>2.8499999999999998E-2</v>
      </c>
      <c r="BS152" s="31">
        <f t="shared" si="179"/>
        <v>5.0000000000000001E-3</v>
      </c>
      <c r="BT152" s="31">
        <f t="shared" si="170"/>
        <v>0</v>
      </c>
      <c r="BU152" s="31">
        <f t="shared" si="180"/>
        <v>2.7003129740907864E-2</v>
      </c>
      <c r="BV152" s="31">
        <f t="shared" si="181"/>
        <v>3.4523524496613459E-2</v>
      </c>
      <c r="BW152" s="103">
        <f t="shared" si="182"/>
        <v>3.9815099211311579E-2</v>
      </c>
    </row>
    <row r="153" spans="16:75" x14ac:dyDescent="0.25">
      <c r="P153" s="36">
        <f t="shared" si="171"/>
        <v>14.163799999999984</v>
      </c>
      <c r="Q153" s="31">
        <f t="shared" si="126"/>
        <v>2.1394703612752464E-3</v>
      </c>
      <c r="R153" s="31">
        <f t="shared" si="127"/>
        <v>1.0697351806376232E-2</v>
      </c>
      <c r="S153" s="31">
        <f t="shared" si="128"/>
        <v>1.1826992157129563E-2</v>
      </c>
      <c r="T153" s="31">
        <f t="shared" si="129"/>
        <v>5.4010929270393599E-3</v>
      </c>
      <c r="U153" s="31">
        <f t="shared" si="130"/>
        <v>2.1180756576624939E-4</v>
      </c>
      <c r="V153" s="31">
        <f t="shared" si="131"/>
        <v>1.4120504384416627E-4</v>
      </c>
      <c r="W153" s="31">
        <f t="shared" si="132"/>
        <v>4.0000000000000001E-3</v>
      </c>
      <c r="X153" s="31">
        <f t="shared" si="133"/>
        <v>8.9999999999999993E-3</v>
      </c>
      <c r="Y153" s="31">
        <f t="shared" si="134"/>
        <v>1.3999999999999999E-2</v>
      </c>
      <c r="Z153" s="31">
        <f t="shared" si="135"/>
        <v>1E-3</v>
      </c>
      <c r="AA153" s="31">
        <f t="shared" si="136"/>
        <v>0</v>
      </c>
      <c r="AB153" s="31">
        <f t="shared" si="172"/>
        <v>8.7817533968797701E-3</v>
      </c>
      <c r="AC153" s="31">
        <f t="shared" si="137"/>
        <v>1.8655944600244008E-2</v>
      </c>
      <c r="AD153" s="103">
        <f t="shared" si="173"/>
        <v>2.2386821893821147E-2</v>
      </c>
      <c r="AE153" s="121">
        <f t="shared" si="183"/>
        <v>32.395906735751232</v>
      </c>
      <c r="AF153" s="31">
        <f t="shared" si="138"/>
        <v>9.3539688671805913E-4</v>
      </c>
      <c r="AG153" s="31">
        <f t="shared" si="139"/>
        <v>4.676984433590296E-3</v>
      </c>
      <c r="AH153" s="31">
        <f t="shared" si="140"/>
        <v>5.1708739897774313E-3</v>
      </c>
      <c r="AI153" s="31">
        <f t="shared" si="141"/>
        <v>2.3614094405197401E-3</v>
      </c>
      <c r="AJ153" s="31">
        <f t="shared" si="142"/>
        <v>9.2604291785087841E-5</v>
      </c>
      <c r="AK153" s="31">
        <f t="shared" si="143"/>
        <v>6.1736194523391894E-5</v>
      </c>
      <c r="AL153" s="31">
        <f t="shared" si="144"/>
        <v>4.0000000000000001E-3</v>
      </c>
      <c r="AM153" s="31">
        <f t="shared" si="145"/>
        <v>8.9999999999999993E-3</v>
      </c>
      <c r="AN153" s="31">
        <f t="shared" si="146"/>
        <v>1.3999999999999999E-2</v>
      </c>
      <c r="AO153" s="31">
        <f t="shared" si="147"/>
        <v>1E-3</v>
      </c>
      <c r="AP153" s="31">
        <f t="shared" si="148"/>
        <v>0</v>
      </c>
      <c r="AQ153" s="31">
        <f t="shared" si="174"/>
        <v>5.3377819084390607E-3</v>
      </c>
      <c r="AR153" s="31">
        <f t="shared" si="149"/>
        <v>1.1526271999207456E-2</v>
      </c>
      <c r="AS153" s="122">
        <f t="shared" si="175"/>
        <v>1.5973187663458881E-2</v>
      </c>
      <c r="AT153" s="121">
        <f t="shared" si="184"/>
        <v>31.780362694300475</v>
      </c>
      <c r="AU153" s="31">
        <f t="shared" si="150"/>
        <v>1.8879583149238402E-3</v>
      </c>
      <c r="AV153" s="31">
        <f t="shared" si="151"/>
        <v>2.6431416408933765E-3</v>
      </c>
      <c r="AW153" s="31">
        <f t="shared" si="152"/>
        <v>3.4297909387783097E-3</v>
      </c>
      <c r="AX153" s="31">
        <f t="shared" si="153"/>
        <v>2.1396860902470191E-3</v>
      </c>
      <c r="AY153" s="31">
        <f t="shared" si="154"/>
        <v>9.4397915746191995E-5</v>
      </c>
      <c r="AZ153" s="31">
        <f t="shared" si="155"/>
        <v>5.7210858027995151E-3</v>
      </c>
      <c r="BA153" s="31">
        <f t="shared" si="156"/>
        <v>7.0000000000000001E-3</v>
      </c>
      <c r="BB153" s="31">
        <f t="shared" si="157"/>
        <v>1.15E-2</v>
      </c>
      <c r="BC153" s="31">
        <f t="shared" si="158"/>
        <v>1.47E-2</v>
      </c>
      <c r="BD153" s="31">
        <f t="shared" si="176"/>
        <v>5.0000000000000001E-4</v>
      </c>
      <c r="BE153" s="31">
        <f t="shared" si="159"/>
        <v>1.872225328966142E-3</v>
      </c>
      <c r="BF153" s="31">
        <f t="shared" si="177"/>
        <v>1.0123106407662017E-2</v>
      </c>
      <c r="BG153" s="31">
        <f t="shared" si="160"/>
        <v>1.3875279473079627E-2</v>
      </c>
      <c r="BH153" s="103">
        <f t="shared" si="178"/>
        <v>1.6871737605695127E-2</v>
      </c>
      <c r="BI153" s="121">
        <f t="shared" si="185"/>
        <v>8.1845077720207406</v>
      </c>
      <c r="BJ153" s="31">
        <f t="shared" si="161"/>
        <v>7.3309234557897068E-3</v>
      </c>
      <c r="BK153" s="31">
        <f t="shared" si="162"/>
        <v>1.2218205759649511E-2</v>
      </c>
      <c r="BL153" s="31">
        <f t="shared" si="163"/>
        <v>1.5272757199561889E-2</v>
      </c>
      <c r="BM153" s="31">
        <f t="shared" si="164"/>
        <v>0</v>
      </c>
      <c r="BN153" s="31">
        <f t="shared" si="165"/>
        <v>3.6654617278948529E-4</v>
      </c>
      <c r="BO153" s="31">
        <f t="shared" si="166"/>
        <v>2.2214919562999112E-2</v>
      </c>
      <c r="BP153" s="31">
        <f t="shared" si="167"/>
        <v>1.2E-2</v>
      </c>
      <c r="BQ153" s="31">
        <f t="shared" si="168"/>
        <v>2.2499999999999999E-2</v>
      </c>
      <c r="BR153" s="31">
        <f t="shared" si="169"/>
        <v>2.8499999999999998E-2</v>
      </c>
      <c r="BS153" s="31">
        <f t="shared" si="179"/>
        <v>5.0000000000000001E-3</v>
      </c>
      <c r="BT153" s="31">
        <f t="shared" si="170"/>
        <v>0</v>
      </c>
      <c r="BU153" s="31">
        <f t="shared" si="180"/>
        <v>2.6865473937256714E-2</v>
      </c>
      <c r="BV153" s="31">
        <f t="shared" si="181"/>
        <v>3.439663693432176E-2</v>
      </c>
      <c r="BW153" s="103">
        <f t="shared" si="182"/>
        <v>3.9690558841656058E-2</v>
      </c>
    </row>
    <row r="154" spans="16:75" x14ac:dyDescent="0.25">
      <c r="P154" s="36">
        <f t="shared" si="171"/>
        <v>14.257599999999984</v>
      </c>
      <c r="Q154" s="31">
        <f t="shared" si="126"/>
        <v>2.1253948983721198E-3</v>
      </c>
      <c r="R154" s="31">
        <f t="shared" si="127"/>
        <v>1.06269744918606E-2</v>
      </c>
      <c r="S154" s="31">
        <f t="shared" si="128"/>
        <v>1.1749182998201079E-2</v>
      </c>
      <c r="T154" s="31">
        <f t="shared" si="129"/>
        <v>5.3655594209404169E-3</v>
      </c>
      <c r="U154" s="31">
        <f t="shared" si="130"/>
        <v>2.1041409493883985E-4</v>
      </c>
      <c r="V154" s="31">
        <f t="shared" si="131"/>
        <v>1.4027606329255991E-4</v>
      </c>
      <c r="W154" s="31">
        <f t="shared" si="132"/>
        <v>4.0000000000000001E-3</v>
      </c>
      <c r="X154" s="31">
        <f t="shared" si="133"/>
        <v>8.9999999999999993E-3</v>
      </c>
      <c r="Y154" s="31">
        <f t="shared" si="134"/>
        <v>1.3999999999999999E-2</v>
      </c>
      <c r="Z154" s="31">
        <f t="shared" si="135"/>
        <v>1E-3</v>
      </c>
      <c r="AA154" s="31">
        <f t="shared" si="136"/>
        <v>0</v>
      </c>
      <c r="AB154" s="31">
        <f t="shared" si="172"/>
        <v>8.7367472680604432E-3</v>
      </c>
      <c r="AC154" s="31">
        <f t="shared" si="137"/>
        <v>1.8562198186514816E-2</v>
      </c>
      <c r="AD154" s="103">
        <f t="shared" si="173"/>
        <v>2.2297549766988146E-2</v>
      </c>
      <c r="AE154" s="121">
        <f t="shared" si="183"/>
        <v>32.63367875647662</v>
      </c>
      <c r="AF154" s="31">
        <f t="shared" si="138"/>
        <v>9.2858149794148572E-4</v>
      </c>
      <c r="AG154" s="31">
        <f t="shared" si="139"/>
        <v>4.6429074897074291E-3</v>
      </c>
      <c r="AH154" s="31">
        <f t="shared" si="140"/>
        <v>5.1331985206205339E-3</v>
      </c>
      <c r="AI154" s="31">
        <f t="shared" si="141"/>
        <v>2.3442039915532809E-3</v>
      </c>
      <c r="AJ154" s="31">
        <f t="shared" si="142"/>
        <v>9.1929568296207084E-5</v>
      </c>
      <c r="AK154" s="31">
        <f t="shared" si="143"/>
        <v>6.1286378864138056E-5</v>
      </c>
      <c r="AL154" s="31">
        <f t="shared" si="144"/>
        <v>4.0000000000000001E-3</v>
      </c>
      <c r="AM154" s="31">
        <f t="shared" si="145"/>
        <v>8.9999999999999993E-3</v>
      </c>
      <c r="AN154" s="31">
        <f t="shared" si="146"/>
        <v>1.3999999999999999E-2</v>
      </c>
      <c r="AO154" s="31">
        <f t="shared" si="147"/>
        <v>1E-3</v>
      </c>
      <c r="AP154" s="31">
        <f t="shared" si="148"/>
        <v>0</v>
      </c>
      <c r="AQ154" s="31">
        <f t="shared" si="174"/>
        <v>5.3221295963514076E-3</v>
      </c>
      <c r="AR154" s="31">
        <f t="shared" si="149"/>
        <v>1.1494197588415913E-2</v>
      </c>
      <c r="AS154" s="122">
        <f t="shared" si="175"/>
        <v>1.5946740863407385E-2</v>
      </c>
      <c r="AT154" s="121">
        <f t="shared" si="184"/>
        <v>32.013471502590633</v>
      </c>
      <c r="AU154" s="31">
        <f t="shared" si="150"/>
        <v>1.8742109863075802E-3</v>
      </c>
      <c r="AV154" s="31">
        <f t="shared" si="151"/>
        <v>2.6238953808306125E-3</v>
      </c>
      <c r="AW154" s="31">
        <f t="shared" si="152"/>
        <v>3.4048166251254377E-3</v>
      </c>
      <c r="AX154" s="31">
        <f t="shared" si="153"/>
        <v>2.1241057844819241E-3</v>
      </c>
      <c r="AY154" s="31">
        <f t="shared" si="154"/>
        <v>9.3710549315379E-5</v>
      </c>
      <c r="AZ154" s="31">
        <f t="shared" si="155"/>
        <v>5.6794272312350909E-3</v>
      </c>
      <c r="BA154" s="31">
        <f t="shared" si="156"/>
        <v>7.0000000000000001E-3</v>
      </c>
      <c r="BB154" s="31">
        <f t="shared" si="157"/>
        <v>1.15E-2</v>
      </c>
      <c r="BC154" s="31">
        <f t="shared" si="158"/>
        <v>1.47E-2</v>
      </c>
      <c r="BD154" s="31">
        <f t="shared" si="176"/>
        <v>5.0000000000000001E-4</v>
      </c>
      <c r="BE154" s="31">
        <f t="shared" si="159"/>
        <v>1.8585925614216839E-3</v>
      </c>
      <c r="BF154" s="31">
        <f t="shared" si="177"/>
        <v>1.0084887087754204E-2</v>
      </c>
      <c r="BG154" s="31">
        <f t="shared" si="160"/>
        <v>1.3843859010833355E-2</v>
      </c>
      <c r="BH154" s="103">
        <f t="shared" si="178"/>
        <v>1.6842335389577984E-2</v>
      </c>
      <c r="BI154" s="121">
        <f t="shared" si="185"/>
        <v>8.2388601036269584</v>
      </c>
      <c r="BJ154" s="31">
        <f t="shared" si="161"/>
        <v>7.2825608452298457E-3</v>
      </c>
      <c r="BK154" s="31">
        <f t="shared" si="162"/>
        <v>1.2137601408716409E-2</v>
      </c>
      <c r="BL154" s="31">
        <f t="shared" si="163"/>
        <v>1.5172001760895512E-2</v>
      </c>
      <c r="BM154" s="31">
        <f t="shared" si="164"/>
        <v>0</v>
      </c>
      <c r="BN154" s="31">
        <f t="shared" si="165"/>
        <v>3.6412804226149229E-4</v>
      </c>
      <c r="BO154" s="31">
        <f t="shared" si="166"/>
        <v>2.2068366197666202E-2</v>
      </c>
      <c r="BP154" s="31">
        <f t="shared" si="167"/>
        <v>1.2E-2</v>
      </c>
      <c r="BQ154" s="31">
        <f t="shared" si="168"/>
        <v>2.2499999999999999E-2</v>
      </c>
      <c r="BR154" s="31">
        <f t="shared" si="169"/>
        <v>2.8499999999999998E-2</v>
      </c>
      <c r="BS154" s="31">
        <f t="shared" si="179"/>
        <v>5.0000000000000001E-3</v>
      </c>
      <c r="BT154" s="31">
        <f t="shared" si="170"/>
        <v>0</v>
      </c>
      <c r="BU154" s="31">
        <f t="shared" si="180"/>
        <v>2.6729845446174575E-2</v>
      </c>
      <c r="BV154" s="31">
        <f t="shared" si="181"/>
        <v>3.4271796362311452E-2</v>
      </c>
      <c r="BW154" s="103">
        <f t="shared" si="182"/>
        <v>3.956809467102048E-2</v>
      </c>
    </row>
    <row r="155" spans="16:75" x14ac:dyDescent="0.25">
      <c r="P155" s="36">
        <f t="shared" si="171"/>
        <v>14.351399999999984</v>
      </c>
      <c r="Q155" s="31">
        <f t="shared" si="126"/>
        <v>2.1115034284481188E-3</v>
      </c>
      <c r="R155" s="31">
        <f t="shared" si="127"/>
        <v>1.0557517142240595E-2</v>
      </c>
      <c r="S155" s="31">
        <f t="shared" si="128"/>
        <v>1.1672390952461201E-2</v>
      </c>
      <c r="T155" s="31">
        <f t="shared" si="129"/>
        <v>5.3304904051172768E-3</v>
      </c>
      <c r="U155" s="31">
        <f t="shared" si="130"/>
        <v>2.0903883941636377E-4</v>
      </c>
      <c r="V155" s="31">
        <f t="shared" si="131"/>
        <v>1.3935922627757584E-4</v>
      </c>
      <c r="W155" s="31">
        <f t="shared" si="132"/>
        <v>4.0000000000000001E-3</v>
      </c>
      <c r="X155" s="31">
        <f t="shared" si="133"/>
        <v>8.9999999999999993E-3</v>
      </c>
      <c r="Y155" s="31">
        <f t="shared" si="134"/>
        <v>1.3999999999999999E-2</v>
      </c>
      <c r="Z155" s="31">
        <f t="shared" si="135"/>
        <v>1E-3</v>
      </c>
      <c r="AA155" s="31">
        <f t="shared" si="136"/>
        <v>0</v>
      </c>
      <c r="AB155" s="31">
        <f t="shared" si="172"/>
        <v>8.6923944892637658E-3</v>
      </c>
      <c r="AC155" s="31">
        <f t="shared" si="137"/>
        <v>1.8469821963730731E-2</v>
      </c>
      <c r="AD155" s="103">
        <f t="shared" si="173"/>
        <v>2.2209673970179471E-2</v>
      </c>
      <c r="AE155" s="121">
        <f t="shared" si="183"/>
        <v>32.871450777202007</v>
      </c>
      <c r="AF155" s="31">
        <f t="shared" si="138"/>
        <v>9.218647058938746E-4</v>
      </c>
      <c r="AG155" s="31">
        <f t="shared" si="139"/>
        <v>4.6093235294693731E-3</v>
      </c>
      <c r="AH155" s="31">
        <f t="shared" si="140"/>
        <v>5.0960680941813385E-3</v>
      </c>
      <c r="AI155" s="31">
        <f t="shared" si="141"/>
        <v>2.3272474500290862E-3</v>
      </c>
      <c r="AJ155" s="31">
        <f t="shared" si="142"/>
        <v>9.1264605883493576E-5</v>
      </c>
      <c r="AK155" s="31">
        <f t="shared" si="143"/>
        <v>6.0843070588995722E-5</v>
      </c>
      <c r="AL155" s="31">
        <f t="shared" si="144"/>
        <v>4.0000000000000001E-3</v>
      </c>
      <c r="AM155" s="31">
        <f t="shared" si="145"/>
        <v>8.9999999999999993E-3</v>
      </c>
      <c r="AN155" s="31">
        <f t="shared" si="146"/>
        <v>1.3999999999999999E-2</v>
      </c>
      <c r="AO155" s="31">
        <f t="shared" si="147"/>
        <v>1E-3</v>
      </c>
      <c r="AP155" s="31">
        <f t="shared" si="148"/>
        <v>0</v>
      </c>
      <c r="AQ155" s="31">
        <f t="shared" si="174"/>
        <v>5.3067710323750801E-3</v>
      </c>
      <c r="AR155" s="31">
        <f t="shared" si="149"/>
        <v>1.1462729818607763E-2</v>
      </c>
      <c r="AS155" s="122">
        <f t="shared" si="175"/>
        <v>1.5920823367885976E-2</v>
      </c>
      <c r="AT155" s="121">
        <f t="shared" si="184"/>
        <v>32.246580310880788</v>
      </c>
      <c r="AU155" s="31">
        <f t="shared" si="150"/>
        <v>1.8606624151012543E-3</v>
      </c>
      <c r="AV155" s="31">
        <f t="shared" si="151"/>
        <v>2.6049273811417561E-3</v>
      </c>
      <c r="AW155" s="31">
        <f t="shared" si="152"/>
        <v>3.3802033874339452E-3</v>
      </c>
      <c r="AX155" s="31">
        <f t="shared" si="153"/>
        <v>2.108750737114755E-3</v>
      </c>
      <c r="AY155" s="31">
        <f t="shared" si="154"/>
        <v>9.3033120755062703E-5</v>
      </c>
      <c r="AZ155" s="31">
        <f t="shared" si="155"/>
        <v>5.6383709548522851E-3</v>
      </c>
      <c r="BA155" s="31">
        <f t="shared" si="156"/>
        <v>7.0000000000000001E-3</v>
      </c>
      <c r="BB155" s="31">
        <f t="shared" si="157"/>
        <v>1.15E-2</v>
      </c>
      <c r="BC155" s="31">
        <f t="shared" si="158"/>
        <v>1.47E-2</v>
      </c>
      <c r="BD155" s="31">
        <f t="shared" si="176"/>
        <v>5.0000000000000001E-4</v>
      </c>
      <c r="BE155" s="31">
        <f t="shared" si="159"/>
        <v>1.8451568949754108E-3</v>
      </c>
      <c r="BF155" s="31">
        <f t="shared" si="177"/>
        <v>1.0047352920663916E-2</v>
      </c>
      <c r="BG155" s="31">
        <f t="shared" si="160"/>
        <v>1.3813048321309723E-2</v>
      </c>
      <c r="BH155" s="103">
        <f t="shared" si="178"/>
        <v>1.6813518745293354E-2</v>
      </c>
      <c r="BI155" s="121">
        <f t="shared" si="185"/>
        <v>8.2932124352331762</v>
      </c>
      <c r="BJ155" s="31">
        <f t="shared" si="161"/>
        <v>7.2348321556425926E-3</v>
      </c>
      <c r="BK155" s="31">
        <f t="shared" si="162"/>
        <v>1.2058053592737655E-2</v>
      </c>
      <c r="BL155" s="31">
        <f t="shared" si="163"/>
        <v>1.5072566990922069E-2</v>
      </c>
      <c r="BM155" s="31">
        <f t="shared" si="164"/>
        <v>0</v>
      </c>
      <c r="BN155" s="31">
        <f t="shared" si="165"/>
        <v>3.6174160778212964E-4</v>
      </c>
      <c r="BO155" s="31">
        <f t="shared" si="166"/>
        <v>2.1923733804977554E-2</v>
      </c>
      <c r="BP155" s="31">
        <f t="shared" si="167"/>
        <v>1.2E-2</v>
      </c>
      <c r="BQ155" s="31">
        <f t="shared" si="168"/>
        <v>2.2499999999999999E-2</v>
      </c>
      <c r="BR155" s="31">
        <f t="shared" si="169"/>
        <v>2.8499999999999998E-2</v>
      </c>
      <c r="BS155" s="31">
        <f t="shared" si="179"/>
        <v>5.0000000000000001E-3</v>
      </c>
      <c r="BT155" s="31">
        <f t="shared" si="170"/>
        <v>0</v>
      </c>
      <c r="BU155" s="31">
        <f t="shared" si="180"/>
        <v>2.6596203430088821E-2</v>
      </c>
      <c r="BV155" s="31">
        <f t="shared" si="181"/>
        <v>3.4148959234131422E-2</v>
      </c>
      <c r="BW155" s="103">
        <f t="shared" si="182"/>
        <v>3.9447661348571098E-2</v>
      </c>
    </row>
    <row r="156" spans="16:75" x14ac:dyDescent="0.25">
      <c r="P156" s="36">
        <f t="shared" si="171"/>
        <v>14.445199999999984</v>
      </c>
      <c r="Q156" s="31">
        <f t="shared" si="126"/>
        <v>2.0977923672244299E-3</v>
      </c>
      <c r="R156" s="31">
        <f t="shared" si="127"/>
        <v>1.048896183612215E-2</v>
      </c>
      <c r="S156" s="31">
        <f t="shared" si="128"/>
        <v>1.1596596206016649E-2</v>
      </c>
      <c r="T156" s="31">
        <f t="shared" si="129"/>
        <v>5.2958768310580736E-3</v>
      </c>
      <c r="U156" s="31">
        <f t="shared" si="130"/>
        <v>2.0768144435521856E-4</v>
      </c>
      <c r="V156" s="31">
        <f t="shared" si="131"/>
        <v>1.3845429623681238E-4</v>
      </c>
      <c r="W156" s="31">
        <f t="shared" si="132"/>
        <v>4.0000000000000001E-3</v>
      </c>
      <c r="X156" s="31">
        <f t="shared" si="133"/>
        <v>8.9999999999999993E-3</v>
      </c>
      <c r="Y156" s="31">
        <f t="shared" si="134"/>
        <v>1.3999999999999999E-2</v>
      </c>
      <c r="Z156" s="31">
        <f t="shared" si="135"/>
        <v>1E-3</v>
      </c>
      <c r="AA156" s="31">
        <f t="shared" si="136"/>
        <v>0</v>
      </c>
      <c r="AB156" s="31">
        <f t="shared" si="172"/>
        <v>8.6486820489873103E-3</v>
      </c>
      <c r="AC156" s="31">
        <f t="shared" si="137"/>
        <v>1.8378788564810577E-2</v>
      </c>
      <c r="AD156" s="103">
        <f t="shared" si="173"/>
        <v>2.2123165525776707E-2</v>
      </c>
      <c r="AE156" s="121">
        <f t="shared" si="183"/>
        <v>33.109222797927394</v>
      </c>
      <c r="AF156" s="31">
        <f t="shared" si="138"/>
        <v>9.1524438637464003E-4</v>
      </c>
      <c r="AG156" s="31">
        <f t="shared" si="139"/>
        <v>4.5762219318732002E-3</v>
      </c>
      <c r="AH156" s="31">
        <f t="shared" si="140"/>
        <v>5.0594709678790104E-3</v>
      </c>
      <c r="AI156" s="31">
        <f t="shared" si="141"/>
        <v>2.3105344534027788E-3</v>
      </c>
      <c r="AJ156" s="31">
        <f t="shared" si="142"/>
        <v>9.0609194251089361E-5</v>
      </c>
      <c r="AK156" s="31">
        <f t="shared" si="143"/>
        <v>6.0406129500726241E-5</v>
      </c>
      <c r="AL156" s="31">
        <f t="shared" si="144"/>
        <v>4.0000000000000001E-3</v>
      </c>
      <c r="AM156" s="31">
        <f t="shared" si="145"/>
        <v>8.9999999999999993E-3</v>
      </c>
      <c r="AN156" s="31">
        <f t="shared" si="146"/>
        <v>1.3999999999999999E-2</v>
      </c>
      <c r="AO156" s="31">
        <f t="shared" si="147"/>
        <v>1E-3</v>
      </c>
      <c r="AP156" s="31">
        <f t="shared" si="148"/>
        <v>0</v>
      </c>
      <c r="AQ156" s="31">
        <f t="shared" si="174"/>
        <v>5.2916990175867649E-3</v>
      </c>
      <c r="AR156" s="31">
        <f t="shared" si="149"/>
        <v>1.1431853713674365E-2</v>
      </c>
      <c r="AS156" s="122">
        <f t="shared" si="175"/>
        <v>1.5895421332634881E-2</v>
      </c>
      <c r="AT156" s="121">
        <f t="shared" si="184"/>
        <v>32.479689119170942</v>
      </c>
      <c r="AU156" s="31">
        <f t="shared" si="150"/>
        <v>1.8473083218208933E-3</v>
      </c>
      <c r="AV156" s="31">
        <f t="shared" si="151"/>
        <v>2.5862316505492504E-3</v>
      </c>
      <c r="AW156" s="31">
        <f t="shared" si="152"/>
        <v>3.355943451307956E-3</v>
      </c>
      <c r="AX156" s="31">
        <f t="shared" si="153"/>
        <v>2.0936160980636791E-3</v>
      </c>
      <c r="AY156" s="31">
        <f t="shared" si="154"/>
        <v>9.236541609104465E-5</v>
      </c>
      <c r="AZ156" s="31">
        <f t="shared" si="155"/>
        <v>5.5979040055178578E-3</v>
      </c>
      <c r="BA156" s="31">
        <f t="shared" si="156"/>
        <v>7.0000000000000001E-3</v>
      </c>
      <c r="BB156" s="31">
        <f t="shared" si="157"/>
        <v>1.15E-2</v>
      </c>
      <c r="BC156" s="31">
        <f t="shared" si="158"/>
        <v>1.47E-2</v>
      </c>
      <c r="BD156" s="31">
        <f t="shared" si="176"/>
        <v>5.0000000000000001E-4</v>
      </c>
      <c r="BE156" s="31">
        <f t="shared" si="159"/>
        <v>1.8319140858057195E-3</v>
      </c>
      <c r="BF156" s="31">
        <f t="shared" si="177"/>
        <v>1.0010487769022573E-2</v>
      </c>
      <c r="BG156" s="31">
        <f t="shared" si="160"/>
        <v>1.3782831964518041E-2</v>
      </c>
      <c r="BH156" s="103">
        <f t="shared" si="178"/>
        <v>1.6785272437335796E-2</v>
      </c>
      <c r="BI156" s="121">
        <f t="shared" si="185"/>
        <v>8.347564766839394</v>
      </c>
      <c r="BJ156" s="31">
        <f t="shared" si="161"/>
        <v>7.1877250043448984E-3</v>
      </c>
      <c r="BK156" s="31">
        <f t="shared" si="162"/>
        <v>1.1979541673908163E-2</v>
      </c>
      <c r="BL156" s="31">
        <f t="shared" si="163"/>
        <v>1.4974427092385204E-2</v>
      </c>
      <c r="BM156" s="31">
        <f t="shared" si="164"/>
        <v>0</v>
      </c>
      <c r="BN156" s="31">
        <f t="shared" si="165"/>
        <v>3.5938625021724488E-4</v>
      </c>
      <c r="BO156" s="31">
        <f t="shared" si="166"/>
        <v>2.1780984861651205E-2</v>
      </c>
      <c r="BP156" s="31">
        <f t="shared" si="167"/>
        <v>1.2E-2</v>
      </c>
      <c r="BQ156" s="31">
        <f t="shared" si="168"/>
        <v>2.2499999999999999E-2</v>
      </c>
      <c r="BR156" s="31">
        <f t="shared" si="169"/>
        <v>2.8499999999999998E-2</v>
      </c>
      <c r="BS156" s="31">
        <f t="shared" si="179"/>
        <v>5.0000000000000001E-3</v>
      </c>
      <c r="BT156" s="31">
        <f t="shared" si="170"/>
        <v>0</v>
      </c>
      <c r="BU156" s="31">
        <f t="shared" si="180"/>
        <v>2.6464508116196255E-2</v>
      </c>
      <c r="BV156" s="31">
        <f t="shared" si="181"/>
        <v>3.4028083164648587E-2</v>
      </c>
      <c r="BW156" s="103">
        <f t="shared" si="182"/>
        <v>3.9329214754038146E-2</v>
      </c>
    </row>
    <row r="157" spans="16:75" x14ac:dyDescent="0.25">
      <c r="P157" s="36">
        <f t="shared" si="171"/>
        <v>14.538999999999984</v>
      </c>
      <c r="Q157" s="31">
        <f t="shared" si="126"/>
        <v>2.0842582229197563E-3</v>
      </c>
      <c r="R157" s="31">
        <f t="shared" si="127"/>
        <v>1.0421291114598781E-2</v>
      </c>
      <c r="S157" s="31">
        <f t="shared" si="128"/>
        <v>1.1521779456300412E-2</v>
      </c>
      <c r="T157" s="31">
        <f t="shared" si="129"/>
        <v>5.2617098837609245E-3</v>
      </c>
      <c r="U157" s="31">
        <f t="shared" si="130"/>
        <v>2.0634156406905584E-4</v>
      </c>
      <c r="V157" s="31">
        <f t="shared" si="131"/>
        <v>1.3756104271270389E-4</v>
      </c>
      <c r="W157" s="31">
        <f t="shared" si="132"/>
        <v>4.0000000000000001E-3</v>
      </c>
      <c r="X157" s="31">
        <f t="shared" si="133"/>
        <v>8.9999999999999993E-3</v>
      </c>
      <c r="Y157" s="31">
        <f t="shared" si="134"/>
        <v>1.3999999999999999E-2</v>
      </c>
      <c r="Z157" s="31">
        <f t="shared" si="135"/>
        <v>1E-3</v>
      </c>
      <c r="AA157" s="31">
        <f t="shared" si="136"/>
        <v>0</v>
      </c>
      <c r="AB157" s="31">
        <f t="shared" si="172"/>
        <v>8.6055972717396095E-3</v>
      </c>
      <c r="AC157" s="31">
        <f t="shared" si="137"/>
        <v>1.8289071329804649E-2</v>
      </c>
      <c r="AD157" s="103">
        <f t="shared" si="173"/>
        <v>2.2037996215432478E-2</v>
      </c>
      <c r="AE157" s="121">
        <f t="shared" si="183"/>
        <v>33.346994818652782</v>
      </c>
      <c r="AF157" s="31">
        <f t="shared" si="138"/>
        <v>9.0871847576742284E-4</v>
      </c>
      <c r="AG157" s="31">
        <f t="shared" si="139"/>
        <v>4.5435923788371144E-3</v>
      </c>
      <c r="AH157" s="31">
        <f t="shared" si="140"/>
        <v>5.0233957340423139E-3</v>
      </c>
      <c r="AI157" s="31">
        <f t="shared" si="141"/>
        <v>2.294059792074859E-3</v>
      </c>
      <c r="AJ157" s="31">
        <f t="shared" si="142"/>
        <v>8.9963129100974857E-5</v>
      </c>
      <c r="AK157" s="31">
        <f t="shared" si="143"/>
        <v>5.9975419400649905E-5</v>
      </c>
      <c r="AL157" s="31">
        <f t="shared" si="144"/>
        <v>4.0000000000000001E-3</v>
      </c>
      <c r="AM157" s="31">
        <f t="shared" si="145"/>
        <v>8.9999999999999993E-3</v>
      </c>
      <c r="AN157" s="31">
        <f t="shared" si="146"/>
        <v>1.3999999999999999E-2</v>
      </c>
      <c r="AO157" s="31">
        <f t="shared" si="147"/>
        <v>1E-3</v>
      </c>
      <c r="AP157" s="31">
        <f t="shared" si="148"/>
        <v>0</v>
      </c>
      <c r="AQ157" s="31">
        <f t="shared" si="174"/>
        <v>5.2769065709064927E-3</v>
      </c>
      <c r="AR157" s="31">
        <f t="shared" si="149"/>
        <v>1.1401554753449452E-2</v>
      </c>
      <c r="AS157" s="122">
        <f t="shared" si="175"/>
        <v>1.5870521358311015E-2</v>
      </c>
      <c r="AT157" s="121">
        <f t="shared" si="184"/>
        <v>32.712797927461096</v>
      </c>
      <c r="AU157" s="31">
        <f t="shared" si="150"/>
        <v>1.834144548963584E-3</v>
      </c>
      <c r="AV157" s="31">
        <f t="shared" si="151"/>
        <v>2.5678023685490178E-3</v>
      </c>
      <c r="AW157" s="31">
        <f t="shared" si="152"/>
        <v>3.332029263950511E-3</v>
      </c>
      <c r="AX157" s="31">
        <f t="shared" si="153"/>
        <v>2.0786971554920619E-3</v>
      </c>
      <c r="AY157" s="31">
        <f t="shared" si="154"/>
        <v>9.1707227448179195E-5</v>
      </c>
      <c r="AZ157" s="31">
        <f t="shared" si="155"/>
        <v>5.5580137847381335E-3</v>
      </c>
      <c r="BA157" s="31">
        <f t="shared" si="156"/>
        <v>7.0000000000000001E-3</v>
      </c>
      <c r="BB157" s="31">
        <f t="shared" si="157"/>
        <v>1.15E-2</v>
      </c>
      <c r="BC157" s="31">
        <f t="shared" si="158"/>
        <v>1.47E-2</v>
      </c>
      <c r="BD157" s="31">
        <f t="shared" si="176"/>
        <v>5.0000000000000001E-4</v>
      </c>
      <c r="BE157" s="31">
        <f t="shared" si="159"/>
        <v>1.8188600110555545E-3</v>
      </c>
      <c r="BF157" s="31">
        <f t="shared" si="177"/>
        <v>9.9742759696715925E-3</v>
      </c>
      <c r="BG157" s="31">
        <f t="shared" si="160"/>
        <v>1.3753194981203986E-2</v>
      </c>
      <c r="BH157" s="103">
        <f t="shared" si="178"/>
        <v>1.675758171722852E-2</v>
      </c>
      <c r="BI157" s="121">
        <f t="shared" si="185"/>
        <v>8.4019170984456117</v>
      </c>
      <c r="BJ157" s="31">
        <f t="shared" si="161"/>
        <v>7.1412273290699622E-3</v>
      </c>
      <c r="BK157" s="31">
        <f t="shared" si="162"/>
        <v>1.1902045548449936E-2</v>
      </c>
      <c r="BL157" s="31">
        <f t="shared" si="163"/>
        <v>1.4877556935562421E-2</v>
      </c>
      <c r="BM157" s="31">
        <f t="shared" si="164"/>
        <v>0</v>
      </c>
      <c r="BN157" s="31">
        <f t="shared" si="165"/>
        <v>3.5706136645349807E-4</v>
      </c>
      <c r="BO157" s="31">
        <f t="shared" si="166"/>
        <v>2.1640082815363521E-2</v>
      </c>
      <c r="BP157" s="31">
        <f t="shared" si="167"/>
        <v>1.2E-2</v>
      </c>
      <c r="BQ157" s="31">
        <f t="shared" si="168"/>
        <v>2.2499999999999999E-2</v>
      </c>
      <c r="BR157" s="31">
        <f t="shared" si="169"/>
        <v>2.8499999999999998E-2</v>
      </c>
      <c r="BS157" s="31">
        <f t="shared" si="179"/>
        <v>5.0000000000000001E-3</v>
      </c>
      <c r="BT157" s="31">
        <f t="shared" si="170"/>
        <v>0</v>
      </c>
      <c r="BU157" s="31">
        <f t="shared" si="180"/>
        <v>2.6334720762089096E-2</v>
      </c>
      <c r="BV157" s="31">
        <f t="shared" si="181"/>
        <v>3.3909126892428608E-2</v>
      </c>
      <c r="BW157" s="103">
        <f t="shared" si="182"/>
        <v>3.921271195752609E-2</v>
      </c>
    </row>
    <row r="158" spans="16:75" x14ac:dyDescent="0.25">
      <c r="P158" s="36">
        <f t="shared" si="171"/>
        <v>14.632799999999984</v>
      </c>
      <c r="Q158" s="31">
        <f t="shared" si="126"/>
        <v>2.0708975932856553E-3</v>
      </c>
      <c r="R158" s="31">
        <f t="shared" si="127"/>
        <v>1.0354487966428277E-2</v>
      </c>
      <c r="S158" s="31">
        <f t="shared" si="128"/>
        <v>1.1447921895683102E-2</v>
      </c>
      <c r="T158" s="31">
        <f t="shared" si="129"/>
        <v>5.2279809742496368E-3</v>
      </c>
      <c r="U158" s="31">
        <f t="shared" si="130"/>
        <v>2.0501886173527985E-4</v>
      </c>
      <c r="V158" s="31">
        <f t="shared" si="131"/>
        <v>1.3667924115685323E-4</v>
      </c>
      <c r="W158" s="31">
        <f t="shared" si="132"/>
        <v>4.0000000000000001E-3</v>
      </c>
      <c r="X158" s="31">
        <f t="shared" si="133"/>
        <v>8.9999999999999993E-3</v>
      </c>
      <c r="Y158" s="31">
        <f t="shared" si="134"/>
        <v>1.3999999999999999E-2</v>
      </c>
      <c r="Z158" s="31">
        <f t="shared" si="135"/>
        <v>1E-3</v>
      </c>
      <c r="AA158" s="31">
        <f t="shared" si="136"/>
        <v>0</v>
      </c>
      <c r="AB158" s="31">
        <f t="shared" si="172"/>
        <v>8.5631278072896191E-3</v>
      </c>
      <c r="AC158" s="31">
        <f t="shared" si="137"/>
        <v>1.8200644283274933E-2</v>
      </c>
      <c r="AD158" s="103">
        <f t="shared" si="173"/>
        <v>2.1954138555763572E-2</v>
      </c>
      <c r="AE158" s="121">
        <f t="shared" si="183"/>
        <v>33.584766839378169</v>
      </c>
      <c r="AF158" s="31">
        <f t="shared" si="138"/>
        <v>9.0228496889548082E-4</v>
      </c>
      <c r="AG158" s="31">
        <f t="shared" si="139"/>
        <v>4.5114248444774038E-3</v>
      </c>
      <c r="AH158" s="31">
        <f t="shared" si="140"/>
        <v>4.9878313080542174E-3</v>
      </c>
      <c r="AI158" s="31">
        <f t="shared" si="141"/>
        <v>2.2778184039766408E-3</v>
      </c>
      <c r="AJ158" s="31">
        <f t="shared" si="142"/>
        <v>8.9326211920652581E-5</v>
      </c>
      <c r="AK158" s="31">
        <f t="shared" si="143"/>
        <v>5.9550807947101723E-5</v>
      </c>
      <c r="AL158" s="31">
        <f t="shared" si="144"/>
        <v>4.0000000000000001E-3</v>
      </c>
      <c r="AM158" s="31">
        <f t="shared" si="145"/>
        <v>8.9999999999999993E-3</v>
      </c>
      <c r="AN158" s="31">
        <f t="shared" si="146"/>
        <v>1.3999999999999999E-2</v>
      </c>
      <c r="AO158" s="31">
        <f t="shared" si="147"/>
        <v>1E-3</v>
      </c>
      <c r="AP158" s="31">
        <f t="shared" si="148"/>
        <v>0</v>
      </c>
      <c r="AQ158" s="31">
        <f t="shared" si="174"/>
        <v>5.2623869212217195E-3</v>
      </c>
      <c r="AR158" s="31">
        <f t="shared" si="149"/>
        <v>1.1371818857154145E-2</v>
      </c>
      <c r="AS158" s="122">
        <f t="shared" si="175"/>
        <v>1.5846110473571536E-2</v>
      </c>
      <c r="AT158" s="121">
        <f t="shared" si="184"/>
        <v>32.945906735751251</v>
      </c>
      <c r="AU158" s="31">
        <f t="shared" si="150"/>
        <v>1.8211670566920838E-3</v>
      </c>
      <c r="AV158" s="31">
        <f t="shared" si="151"/>
        <v>2.5496338793689175E-3</v>
      </c>
      <c r="AW158" s="31">
        <f t="shared" si="152"/>
        <v>3.3084534863239523E-3</v>
      </c>
      <c r="AX158" s="31">
        <f t="shared" si="153"/>
        <v>2.0639893309176952E-3</v>
      </c>
      <c r="AY158" s="31">
        <f t="shared" si="154"/>
        <v>9.1058352834604166E-5</v>
      </c>
      <c r="AZ158" s="31">
        <f t="shared" si="155"/>
        <v>5.5186880505820723E-3</v>
      </c>
      <c r="BA158" s="31">
        <f t="shared" si="156"/>
        <v>7.0000000000000001E-3</v>
      </c>
      <c r="BB158" s="31">
        <f t="shared" si="157"/>
        <v>1.15E-2</v>
      </c>
      <c r="BC158" s="31">
        <f t="shared" si="158"/>
        <v>1.47E-2</v>
      </c>
      <c r="BD158" s="31">
        <f t="shared" si="176"/>
        <v>5.0000000000000001E-4</v>
      </c>
      <c r="BE158" s="31">
        <f t="shared" si="159"/>
        <v>1.8059906645529833E-3</v>
      </c>
      <c r="BF158" s="31">
        <f t="shared" si="177"/>
        <v>9.9387023168126462E-3</v>
      </c>
      <c r="BG158" s="31">
        <f t="shared" si="160"/>
        <v>1.3724122875086137E-2</v>
      </c>
      <c r="BH158" s="103">
        <f t="shared" si="178"/>
        <v>1.6730432305099425E-2</v>
      </c>
      <c r="BI158" s="121">
        <f t="shared" si="185"/>
        <v>8.4562694300518295</v>
      </c>
      <c r="BJ158" s="31">
        <f t="shared" si="161"/>
        <v>7.0953273776699251E-3</v>
      </c>
      <c r="BK158" s="31">
        <f t="shared" si="162"/>
        <v>1.1825545629449876E-2</v>
      </c>
      <c r="BL158" s="31">
        <f t="shared" si="163"/>
        <v>1.4781932036812344E-2</v>
      </c>
      <c r="BM158" s="31">
        <f t="shared" si="164"/>
        <v>0</v>
      </c>
      <c r="BN158" s="31">
        <f t="shared" si="165"/>
        <v>3.5476636888349619E-4</v>
      </c>
      <c r="BO158" s="31">
        <f t="shared" si="166"/>
        <v>2.1500992053545231E-2</v>
      </c>
      <c r="BP158" s="31">
        <f t="shared" si="167"/>
        <v>1.2E-2</v>
      </c>
      <c r="BQ158" s="31">
        <f t="shared" si="168"/>
        <v>2.2499999999999999E-2</v>
      </c>
      <c r="BR158" s="31">
        <f t="shared" si="169"/>
        <v>2.8499999999999998E-2</v>
      </c>
      <c r="BS158" s="31">
        <f t="shared" si="179"/>
        <v>5.0000000000000001E-3</v>
      </c>
      <c r="BT158" s="31">
        <f t="shared" si="170"/>
        <v>0</v>
      </c>
      <c r="BU158" s="31">
        <f t="shared" si="180"/>
        <v>2.6206803622705489E-2</v>
      </c>
      <c r="BV158" s="31">
        <f t="shared" si="181"/>
        <v>3.379205024356112E-2</v>
      </c>
      <c r="BW158" s="103">
        <f t="shared" si="182"/>
        <v>3.9098111180869213E-2</v>
      </c>
    </row>
    <row r="159" spans="16:75" x14ac:dyDescent="0.25">
      <c r="P159" s="36">
        <f t="shared" si="171"/>
        <v>14.726599999999983</v>
      </c>
      <c r="Q159" s="31">
        <f t="shared" si="126"/>
        <v>2.0577071627551737E-3</v>
      </c>
      <c r="R159" s="31">
        <f t="shared" si="127"/>
        <v>1.0288535813775868E-2</v>
      </c>
      <c r="S159" s="31">
        <f t="shared" si="128"/>
        <v>1.1375005195710599E-2</v>
      </c>
      <c r="T159" s="31">
        <f t="shared" si="129"/>
        <v>5.1946817323754351E-3</v>
      </c>
      <c r="U159" s="31">
        <f t="shared" si="130"/>
        <v>2.0371300911276215E-4</v>
      </c>
      <c r="V159" s="31">
        <f t="shared" si="131"/>
        <v>1.3580867274184144E-4</v>
      </c>
      <c r="W159" s="31">
        <f t="shared" si="132"/>
        <v>4.0000000000000001E-3</v>
      </c>
      <c r="X159" s="31">
        <f t="shared" si="133"/>
        <v>8.9999999999999993E-3</v>
      </c>
      <c r="Y159" s="31">
        <f t="shared" si="134"/>
        <v>1.3999999999999999E-2</v>
      </c>
      <c r="Z159" s="31">
        <f t="shared" si="135"/>
        <v>1E-3</v>
      </c>
      <c r="AA159" s="31">
        <f t="shared" si="136"/>
        <v>0</v>
      </c>
      <c r="AB159" s="31">
        <f t="shared" si="172"/>
        <v>8.5212616203267418E-3</v>
      </c>
      <c r="AC159" s="31">
        <f t="shared" si="137"/>
        <v>1.8113482112538971E-2</v>
      </c>
      <c r="AD159" s="103">
        <f t="shared" si="173"/>
        <v>2.1871565774969393E-2</v>
      </c>
      <c r="AE159" s="121">
        <f t="shared" si="183"/>
        <v>33.822538860103556</v>
      </c>
      <c r="AF159" s="31">
        <f t="shared" si="138"/>
        <v>8.9594191696754024E-4</v>
      </c>
      <c r="AG159" s="31">
        <f t="shared" si="139"/>
        <v>4.479709584837701E-3</v>
      </c>
      <c r="AH159" s="31">
        <f t="shared" si="140"/>
        <v>4.952766916996562E-3</v>
      </c>
      <c r="AI159" s="31">
        <f t="shared" si="141"/>
        <v>2.2618053693845555E-3</v>
      </c>
      <c r="AJ159" s="31">
        <f t="shared" si="142"/>
        <v>8.8698249779786478E-5</v>
      </c>
      <c r="AK159" s="31">
        <f t="shared" si="143"/>
        <v>5.9132166519857652E-5</v>
      </c>
      <c r="AL159" s="31">
        <f t="shared" si="144"/>
        <v>4.0000000000000001E-3</v>
      </c>
      <c r="AM159" s="31">
        <f t="shared" si="145"/>
        <v>8.9999999999999993E-3</v>
      </c>
      <c r="AN159" s="31">
        <f t="shared" si="146"/>
        <v>1.3999999999999999E-2</v>
      </c>
      <c r="AO159" s="31">
        <f t="shared" si="147"/>
        <v>1E-3</v>
      </c>
      <c r="AP159" s="31">
        <f t="shared" si="148"/>
        <v>0</v>
      </c>
      <c r="AQ159" s="31">
        <f t="shared" si="174"/>
        <v>5.2481334998442973E-3</v>
      </c>
      <c r="AR159" s="31">
        <f t="shared" si="149"/>
        <v>1.134263236754331E-2</v>
      </c>
      <c r="AS159" s="122">
        <f t="shared" si="175"/>
        <v>1.5822176118899488E-2</v>
      </c>
      <c r="AT159" s="121">
        <f t="shared" si="184"/>
        <v>33.179015544041405</v>
      </c>
      <c r="AU159" s="31">
        <f t="shared" si="150"/>
        <v>1.8083719187013479E-3</v>
      </c>
      <c r="AV159" s="31">
        <f t="shared" si="151"/>
        <v>2.5317206861818872E-3</v>
      </c>
      <c r="AW159" s="31">
        <f t="shared" si="152"/>
        <v>3.2852089856407821E-3</v>
      </c>
      <c r="AX159" s="31">
        <f t="shared" si="153"/>
        <v>2.0494881745281943E-3</v>
      </c>
      <c r="AY159" s="31">
        <f t="shared" si="154"/>
        <v>9.041859593506738E-5</v>
      </c>
      <c r="AZ159" s="31">
        <f t="shared" si="155"/>
        <v>5.4799149051555996E-3</v>
      </c>
      <c r="BA159" s="31">
        <f t="shared" si="156"/>
        <v>7.0000000000000001E-3</v>
      </c>
      <c r="BB159" s="31">
        <f t="shared" si="157"/>
        <v>1.15E-2</v>
      </c>
      <c r="BC159" s="31">
        <f t="shared" si="158"/>
        <v>1.47E-2</v>
      </c>
      <c r="BD159" s="31">
        <f t="shared" si="176"/>
        <v>5.0000000000000001E-4</v>
      </c>
      <c r="BE159" s="31">
        <f t="shared" si="159"/>
        <v>1.7933021527121703E-3</v>
      </c>
      <c r="BF159" s="31">
        <f t="shared" si="177"/>
        <v>9.9037520458652439E-3</v>
      </c>
      <c r="BG159" s="31">
        <f t="shared" si="160"/>
        <v>1.3695601595853665E-2</v>
      </c>
      <c r="BH159" s="103">
        <f t="shared" si="178"/>
        <v>1.6703810372061728E-2</v>
      </c>
      <c r="BI159" s="121">
        <f t="shared" si="185"/>
        <v>8.5106217616580473</v>
      </c>
      <c r="BJ159" s="31">
        <f t="shared" si="161"/>
        <v>7.0500136982131305E-3</v>
      </c>
      <c r="BK159" s="31">
        <f t="shared" si="162"/>
        <v>1.1750022830355217E-2</v>
      </c>
      <c r="BL159" s="31">
        <f t="shared" si="163"/>
        <v>1.4687528537944023E-2</v>
      </c>
      <c r="BM159" s="31">
        <f t="shared" si="164"/>
        <v>0</v>
      </c>
      <c r="BN159" s="31">
        <f t="shared" si="165"/>
        <v>3.5250068491065651E-4</v>
      </c>
      <c r="BO159" s="31">
        <f t="shared" si="166"/>
        <v>2.1363677873373125E-2</v>
      </c>
      <c r="BP159" s="31">
        <f t="shared" si="167"/>
        <v>1.2E-2</v>
      </c>
      <c r="BQ159" s="31">
        <f t="shared" si="168"/>
        <v>2.2499999999999999E-2</v>
      </c>
      <c r="BR159" s="31">
        <f t="shared" si="169"/>
        <v>2.8499999999999998E-2</v>
      </c>
      <c r="BS159" s="31">
        <f t="shared" si="179"/>
        <v>5.0000000000000001E-3</v>
      </c>
      <c r="BT159" s="31">
        <f t="shared" si="170"/>
        <v>0</v>
      </c>
      <c r="BU159" s="31">
        <f t="shared" si="180"/>
        <v>2.6080719918545329E-2</v>
      </c>
      <c r="BV159" s="31">
        <f t="shared" si="181"/>
        <v>3.3676814096865154E-2</v>
      </c>
      <c r="BW159" s="103">
        <f t="shared" si="182"/>
        <v>3.8985371760463884E-2</v>
      </c>
    </row>
    <row r="160" spans="16:75" x14ac:dyDescent="0.25">
      <c r="P160" s="36">
        <f t="shared" si="171"/>
        <v>14.820399999999983</v>
      </c>
      <c r="Q160" s="31">
        <f t="shared" si="126"/>
        <v>2.0446836996997606E-3</v>
      </c>
      <c r="R160" s="31">
        <f t="shared" si="127"/>
        <v>1.0223418498498804E-2</v>
      </c>
      <c r="S160" s="31">
        <f t="shared" si="128"/>
        <v>1.1303011491940278E-2</v>
      </c>
      <c r="T160" s="31">
        <f t="shared" si="129"/>
        <v>5.1618039998920463E-3</v>
      </c>
      <c r="U160" s="31">
        <f t="shared" si="130"/>
        <v>2.0242368627027631E-4</v>
      </c>
      <c r="V160" s="31">
        <f t="shared" si="131"/>
        <v>1.3494912418018421E-4</v>
      </c>
      <c r="W160" s="31">
        <f t="shared" si="132"/>
        <v>4.0000000000000001E-3</v>
      </c>
      <c r="X160" s="31">
        <f t="shared" si="133"/>
        <v>8.9999999999999993E-3</v>
      </c>
      <c r="Y160" s="31">
        <f t="shared" si="134"/>
        <v>1.3999999999999999E-2</v>
      </c>
      <c r="Z160" s="31">
        <f t="shared" si="135"/>
        <v>1E-3</v>
      </c>
      <c r="AA160" s="31">
        <f t="shared" si="136"/>
        <v>0</v>
      </c>
      <c r="AB160" s="31">
        <f t="shared" si="172"/>
        <v>8.4799869805132246E-3</v>
      </c>
      <c r="AC160" s="31">
        <f t="shared" si="137"/>
        <v>1.8027560146739147E-2</v>
      </c>
      <c r="AD160" s="103">
        <f t="shared" si="173"/>
        <v>2.1790251790334943E-2</v>
      </c>
      <c r="AE160" s="121">
        <f t="shared" si="183"/>
        <v>34.060310880828943</v>
      </c>
      <c r="AF160" s="31">
        <f t="shared" si="138"/>
        <v>8.8968742560968672E-4</v>
      </c>
      <c r="AG160" s="31">
        <f t="shared" si="139"/>
        <v>4.4484371280484342E-3</v>
      </c>
      <c r="AH160" s="31">
        <f t="shared" si="140"/>
        <v>4.9181920887703488E-3</v>
      </c>
      <c r="AI160" s="31">
        <f t="shared" si="141"/>
        <v>2.2460159059516541E-3</v>
      </c>
      <c r="AJ160" s="31">
        <f t="shared" si="142"/>
        <v>8.8079055135358974E-5</v>
      </c>
      <c r="AK160" s="31">
        <f t="shared" si="143"/>
        <v>5.8719370090239323E-5</v>
      </c>
      <c r="AL160" s="31">
        <f t="shared" si="144"/>
        <v>4.0000000000000001E-3</v>
      </c>
      <c r="AM160" s="31">
        <f t="shared" si="145"/>
        <v>8.9999999999999993E-3</v>
      </c>
      <c r="AN160" s="31">
        <f t="shared" si="146"/>
        <v>1.3999999999999999E-2</v>
      </c>
      <c r="AO160" s="31">
        <f t="shared" si="147"/>
        <v>1E-3</v>
      </c>
      <c r="AP160" s="31">
        <f t="shared" si="148"/>
        <v>0</v>
      </c>
      <c r="AQ160" s="31">
        <f t="shared" si="174"/>
        <v>5.2341399332841371E-3</v>
      </c>
      <c r="AR160" s="31">
        <f t="shared" si="149"/>
        <v>1.1313982035719159E-2</v>
      </c>
      <c r="AS160" s="122">
        <f t="shared" si="175"/>
        <v>1.5798706131134682E-2</v>
      </c>
      <c r="AT160" s="121">
        <f t="shared" si="184"/>
        <v>33.41212435233156</v>
      </c>
      <c r="AU160" s="31">
        <f t="shared" si="150"/>
        <v>1.7957553182580887E-3</v>
      </c>
      <c r="AV160" s="31">
        <f t="shared" si="151"/>
        <v>2.5140574455613245E-3</v>
      </c>
      <c r="AW160" s="31">
        <f t="shared" si="152"/>
        <v>3.2622888281688615E-3</v>
      </c>
      <c r="AX160" s="31">
        <f t="shared" si="153"/>
        <v>2.0351893606925008E-3</v>
      </c>
      <c r="AY160" s="31">
        <f t="shared" si="154"/>
        <v>8.9787765912904428E-5</v>
      </c>
      <c r="AZ160" s="31">
        <f t="shared" si="155"/>
        <v>5.4416827826002691E-3</v>
      </c>
      <c r="BA160" s="31">
        <f t="shared" si="156"/>
        <v>7.0000000000000001E-3</v>
      </c>
      <c r="BB160" s="31">
        <f t="shared" si="157"/>
        <v>1.15E-2</v>
      </c>
      <c r="BC160" s="31">
        <f t="shared" si="158"/>
        <v>1.47E-2</v>
      </c>
      <c r="BD160" s="31">
        <f t="shared" si="176"/>
        <v>5.0000000000000001E-4</v>
      </c>
      <c r="BE160" s="31">
        <f t="shared" si="159"/>
        <v>1.7807906906059385E-3</v>
      </c>
      <c r="BF160" s="31">
        <f t="shared" si="177"/>
        <v>9.8694108179973074E-3</v>
      </c>
      <c r="BG160" s="31">
        <f t="shared" si="160"/>
        <v>1.3667617522888002E-2</v>
      </c>
      <c r="BH160" s="103">
        <f t="shared" si="178"/>
        <v>1.6677702523359351E-2</v>
      </c>
      <c r="BI160" s="121">
        <f t="shared" si="185"/>
        <v>8.5649740932642651</v>
      </c>
      <c r="BJ160" s="31">
        <f t="shared" si="161"/>
        <v>7.0052751294584397E-3</v>
      </c>
      <c r="BK160" s="31">
        <f t="shared" si="162"/>
        <v>1.1675458549097399E-2</v>
      </c>
      <c r="BL160" s="31">
        <f t="shared" si="163"/>
        <v>1.4594323186371749E-2</v>
      </c>
      <c r="BM160" s="31">
        <f t="shared" si="164"/>
        <v>0</v>
      </c>
      <c r="BN160" s="31">
        <f t="shared" si="165"/>
        <v>3.5026375647292192E-4</v>
      </c>
      <c r="BO160" s="31">
        <f t="shared" si="166"/>
        <v>2.122810645290436E-2</v>
      </c>
      <c r="BP160" s="31">
        <f t="shared" si="167"/>
        <v>1.2E-2</v>
      </c>
      <c r="BQ160" s="31">
        <f t="shared" si="168"/>
        <v>2.2499999999999999E-2</v>
      </c>
      <c r="BR160" s="31">
        <f t="shared" si="169"/>
        <v>2.8499999999999998E-2</v>
      </c>
      <c r="BS160" s="31">
        <f t="shared" si="179"/>
        <v>5.0000000000000001E-3</v>
      </c>
      <c r="BT160" s="31">
        <f t="shared" si="170"/>
        <v>0</v>
      </c>
      <c r="BU160" s="31">
        <f t="shared" si="180"/>
        <v>2.5956433805095186E-2</v>
      </c>
      <c r="BV160" s="31">
        <f t="shared" si="181"/>
        <v>3.3563380350413625E-2</v>
      </c>
      <c r="BW160" s="103">
        <f t="shared" si="182"/>
        <v>3.8874454111512399E-2</v>
      </c>
    </row>
    <row r="161" spans="16:75" x14ac:dyDescent="0.25">
      <c r="P161" s="36">
        <f t="shared" si="171"/>
        <v>14.914199999999983</v>
      </c>
      <c r="Q161" s="31">
        <f t="shared" si="126"/>
        <v>2.0318240537896995E-3</v>
      </c>
      <c r="R161" s="31">
        <f t="shared" si="127"/>
        <v>1.0159120268948498E-2</v>
      </c>
      <c r="S161" s="31">
        <f t="shared" si="128"/>
        <v>1.1231923369349459E-2</v>
      </c>
      <c r="T161" s="31">
        <f t="shared" si="129"/>
        <v>5.1293398237920963E-3</v>
      </c>
      <c r="U161" s="31">
        <f t="shared" si="130"/>
        <v>2.0115058132518022E-4</v>
      </c>
      <c r="V161" s="31">
        <f t="shared" si="131"/>
        <v>1.3410038755012015E-4</v>
      </c>
      <c r="W161" s="31">
        <f t="shared" si="132"/>
        <v>4.0000000000000001E-3</v>
      </c>
      <c r="X161" s="31">
        <f t="shared" si="133"/>
        <v>8.9999999999999993E-3</v>
      </c>
      <c r="Y161" s="31">
        <f t="shared" si="134"/>
        <v>1.3999999999999999E-2</v>
      </c>
      <c r="Z161" s="31">
        <f t="shared" si="135"/>
        <v>1E-3</v>
      </c>
      <c r="AA161" s="31">
        <f t="shared" si="136"/>
        <v>0</v>
      </c>
      <c r="AB161" s="31">
        <f t="shared" si="172"/>
        <v>8.4392924529116658E-3</v>
      </c>
      <c r="AC161" s="31">
        <f t="shared" si="137"/>
        <v>1.7942854336701099E-2</v>
      </c>
      <c r="AD161" s="103">
        <f t="shared" si="173"/>
        <v>2.1710171186579495E-2</v>
      </c>
      <c r="AE161" s="121">
        <f t="shared" si="183"/>
        <v>34.298082901554331</v>
      </c>
      <c r="AF161" s="31">
        <f t="shared" si="138"/>
        <v>8.8351965297911797E-4</v>
      </c>
      <c r="AG161" s="31">
        <f t="shared" si="139"/>
        <v>4.4175982648955898E-3</v>
      </c>
      <c r="AH161" s="31">
        <f t="shared" si="140"/>
        <v>4.8840966416685639E-3</v>
      </c>
      <c r="AI161" s="31">
        <f t="shared" si="141"/>
        <v>2.2304453639457834E-3</v>
      </c>
      <c r="AJ161" s="31">
        <f t="shared" si="142"/>
        <v>8.7468445644932669E-5</v>
      </c>
      <c r="AK161" s="31">
        <f t="shared" si="143"/>
        <v>5.8312297096621786E-5</v>
      </c>
      <c r="AL161" s="31">
        <f t="shared" si="144"/>
        <v>4.0000000000000001E-3</v>
      </c>
      <c r="AM161" s="31">
        <f t="shared" si="145"/>
        <v>8.9999999999999993E-3</v>
      </c>
      <c r="AN161" s="31">
        <f t="shared" si="146"/>
        <v>1.3999999999999999E-2</v>
      </c>
      <c r="AO161" s="31">
        <f t="shared" si="147"/>
        <v>1E-3</v>
      </c>
      <c r="AP161" s="31">
        <f t="shared" si="148"/>
        <v>0</v>
      </c>
      <c r="AQ161" s="31">
        <f t="shared" si="174"/>
        <v>5.2204000363242822E-3</v>
      </c>
      <c r="AR161" s="31">
        <f t="shared" si="149"/>
        <v>1.1285855006579852E-2</v>
      </c>
      <c r="AS161" s="122">
        <f t="shared" si="175"/>
        <v>1.5775688728674908E-2</v>
      </c>
      <c r="AT161" s="121">
        <f t="shared" si="184"/>
        <v>33.645233160621714</v>
      </c>
      <c r="AU161" s="31">
        <f t="shared" si="150"/>
        <v>1.7833135444049718E-3</v>
      </c>
      <c r="AV161" s="31">
        <f t="shared" si="151"/>
        <v>2.4966389621669605E-3</v>
      </c>
      <c r="AW161" s="31">
        <f t="shared" si="152"/>
        <v>3.2396862723356986E-3</v>
      </c>
      <c r="AX161" s="31">
        <f t="shared" si="153"/>
        <v>2.0210886836589683E-3</v>
      </c>
      <c r="AY161" s="31">
        <f t="shared" si="154"/>
        <v>8.916567722024858E-5</v>
      </c>
      <c r="AZ161" s="31">
        <f t="shared" si="155"/>
        <v>5.4039804375908239E-3</v>
      </c>
      <c r="BA161" s="31">
        <f t="shared" si="156"/>
        <v>7.0000000000000001E-3</v>
      </c>
      <c r="BB161" s="31">
        <f t="shared" si="157"/>
        <v>1.15E-2</v>
      </c>
      <c r="BC161" s="31">
        <f t="shared" si="158"/>
        <v>1.47E-2</v>
      </c>
      <c r="BD161" s="31">
        <f t="shared" si="176"/>
        <v>5.0000000000000001E-4</v>
      </c>
      <c r="BE161" s="31">
        <f t="shared" si="159"/>
        <v>1.7684525982015974E-3</v>
      </c>
      <c r="BF161" s="31">
        <f t="shared" si="177"/>
        <v>9.8356647052962026E-3</v>
      </c>
      <c r="BG161" s="31">
        <f t="shared" si="160"/>
        <v>1.364015744967329E-2</v>
      </c>
      <c r="BH161" s="103">
        <f t="shared" si="178"/>
        <v>1.6652095782239369E-2</v>
      </c>
      <c r="BI161" s="121">
        <f t="shared" si="185"/>
        <v>8.6193264248704828</v>
      </c>
      <c r="BJ161" s="31">
        <f t="shared" si="161"/>
        <v>6.9611007916899476E-3</v>
      </c>
      <c r="BK161" s="31">
        <f t="shared" si="162"/>
        <v>1.1601834652816579E-2</v>
      </c>
      <c r="BL161" s="31">
        <f t="shared" si="163"/>
        <v>1.4502293316020723E-2</v>
      </c>
      <c r="BM161" s="31">
        <f t="shared" si="164"/>
        <v>0</v>
      </c>
      <c r="BN161" s="31">
        <f t="shared" si="165"/>
        <v>3.480550395844973E-4</v>
      </c>
      <c r="BO161" s="31">
        <f t="shared" si="166"/>
        <v>2.1094244823302868E-2</v>
      </c>
      <c r="BP161" s="31">
        <f t="shared" si="167"/>
        <v>1.2E-2</v>
      </c>
      <c r="BQ161" s="31">
        <f t="shared" si="168"/>
        <v>2.2499999999999999E-2</v>
      </c>
      <c r="BR161" s="31">
        <f t="shared" si="169"/>
        <v>2.8499999999999998E-2</v>
      </c>
      <c r="BS161" s="31">
        <f t="shared" si="179"/>
        <v>5.0000000000000001E-3</v>
      </c>
      <c r="BT161" s="31">
        <f t="shared" si="170"/>
        <v>0</v>
      </c>
      <c r="BU161" s="31">
        <f t="shared" si="180"/>
        <v>2.5833910343408973E-2</v>
      </c>
      <c r="BV161" s="31">
        <f t="shared" si="181"/>
        <v>3.3451711889318808E-2</v>
      </c>
      <c r="BW161" s="103">
        <f t="shared" si="182"/>
        <v>3.8765319693616178E-2</v>
      </c>
    </row>
    <row r="162" spans="16:75" x14ac:dyDescent="0.25">
      <c r="P162" s="36">
        <f t="shared" si="171"/>
        <v>15.007999999999983</v>
      </c>
      <c r="Q162" s="31">
        <f t="shared" si="126"/>
        <v>2.0191251534535139E-3</v>
      </c>
      <c r="R162" s="31">
        <f t="shared" si="127"/>
        <v>1.0095625767267569E-2</v>
      </c>
      <c r="S162" s="31">
        <f t="shared" si="128"/>
        <v>1.1161723848291024E-2</v>
      </c>
      <c r="T162" s="31">
        <f t="shared" si="129"/>
        <v>5.0972814498933955E-3</v>
      </c>
      <c r="U162" s="31">
        <f t="shared" si="130"/>
        <v>1.9989339019189787E-4</v>
      </c>
      <c r="V162" s="31">
        <f t="shared" si="131"/>
        <v>1.332622601279319E-4</v>
      </c>
      <c r="W162" s="31">
        <f t="shared" si="132"/>
        <v>4.0000000000000001E-3</v>
      </c>
      <c r="X162" s="31">
        <f t="shared" si="133"/>
        <v>8.9999999999999993E-3</v>
      </c>
      <c r="Y162" s="31">
        <f t="shared" si="134"/>
        <v>1.3999999999999999E-2</v>
      </c>
      <c r="Z162" s="31">
        <f t="shared" si="135"/>
        <v>1E-3</v>
      </c>
      <c r="AA162" s="31">
        <f t="shared" si="136"/>
        <v>0</v>
      </c>
      <c r="AB162" s="31">
        <f t="shared" si="172"/>
        <v>8.3991668887711916E-3</v>
      </c>
      <c r="AC162" s="31">
        <f t="shared" si="137"/>
        <v>1.7859341235546652E-2</v>
      </c>
      <c r="AD162" s="103">
        <f t="shared" si="173"/>
        <v>2.1631299195013925E-2</v>
      </c>
      <c r="AE162" s="121">
        <f t="shared" si="183"/>
        <v>34.535854922279718</v>
      </c>
      <c r="AF162" s="31">
        <f t="shared" si="138"/>
        <v>8.7743680795581694E-4</v>
      </c>
      <c r="AG162" s="31">
        <f t="shared" si="139"/>
        <v>4.3871840397790851E-3</v>
      </c>
      <c r="AH162" s="31">
        <f t="shared" si="140"/>
        <v>4.8504706743797569E-3</v>
      </c>
      <c r="AI162" s="31">
        <f t="shared" si="141"/>
        <v>2.2150892216844598E-3</v>
      </c>
      <c r="AJ162" s="31">
        <f t="shared" si="142"/>
        <v>8.6866243987625857E-5</v>
      </c>
      <c r="AK162" s="31">
        <f t="shared" si="143"/>
        <v>5.7910829325083914E-5</v>
      </c>
      <c r="AL162" s="31">
        <f t="shared" si="144"/>
        <v>4.0000000000000001E-3</v>
      </c>
      <c r="AM162" s="31">
        <f t="shared" si="145"/>
        <v>8.9999999999999993E-3</v>
      </c>
      <c r="AN162" s="31">
        <f t="shared" si="146"/>
        <v>1.3999999999999999E-2</v>
      </c>
      <c r="AO162" s="31">
        <f t="shared" si="147"/>
        <v>1E-3</v>
      </c>
      <c r="AP162" s="31">
        <f t="shared" si="148"/>
        <v>0</v>
      </c>
      <c r="AQ162" s="31">
        <f t="shared" si="174"/>
        <v>5.2069078053829532E-3</v>
      </c>
      <c r="AR162" s="31">
        <f t="shared" si="149"/>
        <v>1.1258238804872664E-2</v>
      </c>
      <c r="AS162" s="122">
        <f t="shared" si="175"/>
        <v>1.5753112497314616E-2</v>
      </c>
      <c r="AT162" s="121">
        <f t="shared" si="184"/>
        <v>33.878341968911869</v>
      </c>
      <c r="AU162" s="31">
        <f t="shared" si="150"/>
        <v>1.7710429883215188E-3</v>
      </c>
      <c r="AV162" s="31">
        <f t="shared" si="151"/>
        <v>2.4794601836501265E-3</v>
      </c>
      <c r="AW162" s="31">
        <f t="shared" si="152"/>
        <v>3.2173947621174262E-3</v>
      </c>
      <c r="AX162" s="31">
        <f t="shared" si="153"/>
        <v>2.0071820534310549E-3</v>
      </c>
      <c r="AY162" s="31">
        <f t="shared" si="154"/>
        <v>8.8552149416075922E-5</v>
      </c>
      <c r="AZ162" s="31">
        <f t="shared" si="155"/>
        <v>5.3667969343076322E-3</v>
      </c>
      <c r="BA162" s="31">
        <f t="shared" si="156"/>
        <v>7.0000000000000001E-3</v>
      </c>
      <c r="BB162" s="31">
        <f t="shared" si="157"/>
        <v>1.15E-2</v>
      </c>
      <c r="BC162" s="31">
        <f t="shared" si="158"/>
        <v>1.47E-2</v>
      </c>
      <c r="BD162" s="31">
        <f t="shared" si="176"/>
        <v>5.0000000000000001E-4</v>
      </c>
      <c r="BE162" s="31">
        <f t="shared" si="159"/>
        <v>1.7562842967521731E-3</v>
      </c>
      <c r="BF162" s="31">
        <f t="shared" si="177"/>
        <v>9.8025001765495619E-3</v>
      </c>
      <c r="BG162" s="31">
        <f t="shared" si="160"/>
        <v>1.3613208568862379E-2</v>
      </c>
      <c r="BH162" s="103">
        <f t="shared" si="178"/>
        <v>1.6626977574515981E-2</v>
      </c>
      <c r="BI162" s="121">
        <f t="shared" si="185"/>
        <v>8.6736787564767006</v>
      </c>
      <c r="BJ162" s="31">
        <f t="shared" si="161"/>
        <v>6.9174800778963076E-3</v>
      </c>
      <c r="BK162" s="31">
        <f t="shared" si="162"/>
        <v>1.1529133463160514E-2</v>
      </c>
      <c r="BL162" s="31">
        <f t="shared" si="163"/>
        <v>1.4411416828950642E-2</v>
      </c>
      <c r="BM162" s="31">
        <f t="shared" si="164"/>
        <v>0</v>
      </c>
      <c r="BN162" s="31">
        <f t="shared" si="165"/>
        <v>3.4587400389481538E-4</v>
      </c>
      <c r="BO162" s="31">
        <f t="shared" si="166"/>
        <v>2.0962060842110025E-2</v>
      </c>
      <c r="BP162" s="31">
        <f t="shared" si="167"/>
        <v>1.2E-2</v>
      </c>
      <c r="BQ162" s="31">
        <f t="shared" si="168"/>
        <v>2.2499999999999999E-2</v>
      </c>
      <c r="BR162" s="31">
        <f t="shared" si="169"/>
        <v>2.8499999999999998E-2</v>
      </c>
      <c r="BS162" s="31">
        <f t="shared" si="179"/>
        <v>5.0000000000000001E-3</v>
      </c>
      <c r="BT162" s="31">
        <f t="shared" si="170"/>
        <v>0</v>
      </c>
      <c r="BU162" s="31">
        <f t="shared" si="180"/>
        <v>2.5713115471793654E-2</v>
      </c>
      <c r="BV162" s="31">
        <f t="shared" si="181"/>
        <v>3.3341772554723932E-2</v>
      </c>
      <c r="BW162" s="103">
        <f t="shared" si="182"/>
        <v>3.8657930977659773E-2</v>
      </c>
    </row>
    <row r="163" spans="16:75" x14ac:dyDescent="0.25">
      <c r="P163" s="36">
        <f t="shared" si="171"/>
        <v>15.101799999999983</v>
      </c>
      <c r="Q163" s="31">
        <f t="shared" si="126"/>
        <v>2.0065840034320637E-3</v>
      </c>
      <c r="R163" s="31">
        <f t="shared" si="127"/>
        <v>1.0032920017160317E-2</v>
      </c>
      <c r="S163" s="31">
        <f t="shared" si="128"/>
        <v>1.1092396370972446E-2</v>
      </c>
      <c r="T163" s="31">
        <f t="shared" si="129"/>
        <v>5.0656213166642445E-3</v>
      </c>
      <c r="U163" s="31">
        <f t="shared" si="130"/>
        <v>1.9865181633977425E-4</v>
      </c>
      <c r="V163" s="31">
        <f t="shared" si="131"/>
        <v>1.3243454422651619E-4</v>
      </c>
      <c r="W163" s="31">
        <f t="shared" si="132"/>
        <v>4.0000000000000001E-3</v>
      </c>
      <c r="X163" s="31">
        <f t="shared" si="133"/>
        <v>8.9999999999999993E-3</v>
      </c>
      <c r="Y163" s="31">
        <f t="shared" si="134"/>
        <v>1.3999999999999999E-2</v>
      </c>
      <c r="Z163" s="31">
        <f t="shared" si="135"/>
        <v>1E-3</v>
      </c>
      <c r="AA163" s="31">
        <f t="shared" si="136"/>
        <v>0</v>
      </c>
      <c r="AB163" s="31">
        <f t="shared" si="172"/>
        <v>8.3595994166567583E-3</v>
      </c>
      <c r="AC163" s="31">
        <f t="shared" si="137"/>
        <v>1.7776997980028551E-2</v>
      </c>
      <c r="AD163" s="103">
        <f t="shared" si="173"/>
        <v>2.1553611673471761E-2</v>
      </c>
      <c r="AE163" s="121">
        <f t="shared" si="183"/>
        <v>34.773626943005105</v>
      </c>
      <c r="AF163" s="31">
        <f t="shared" si="138"/>
        <v>8.7143714840841216E-4</v>
      </c>
      <c r="AG163" s="31">
        <f t="shared" si="139"/>
        <v>4.357185742042061E-3</v>
      </c>
      <c r="AH163" s="31">
        <f t="shared" si="140"/>
        <v>4.817304556401703E-3</v>
      </c>
      <c r="AI163" s="31">
        <f t="shared" si="141"/>
        <v>2.1999430811570366E-3</v>
      </c>
      <c r="AJ163" s="31">
        <f t="shared" si="142"/>
        <v>8.62722776924328E-5</v>
      </c>
      <c r="AK163" s="31">
        <f t="shared" si="143"/>
        <v>5.75148517949552E-5</v>
      </c>
      <c r="AL163" s="31">
        <f t="shared" si="144"/>
        <v>4.0000000000000001E-3</v>
      </c>
      <c r="AM163" s="31">
        <f t="shared" si="145"/>
        <v>8.9999999999999993E-3</v>
      </c>
      <c r="AN163" s="31">
        <f t="shared" si="146"/>
        <v>1.3999999999999999E-2</v>
      </c>
      <c r="AO163" s="31">
        <f t="shared" si="147"/>
        <v>1E-3</v>
      </c>
      <c r="AP163" s="31">
        <f t="shared" si="148"/>
        <v>0</v>
      </c>
      <c r="AQ163" s="31">
        <f t="shared" si="174"/>
        <v>5.1936574121488784E-3</v>
      </c>
      <c r="AR163" s="31">
        <f t="shared" si="149"/>
        <v>1.1231121321822848E-2</v>
      </c>
      <c r="AS163" s="122">
        <f t="shared" si="175"/>
        <v>1.5730966376689862E-2</v>
      </c>
      <c r="AT163" s="121">
        <f t="shared" si="184"/>
        <v>34.111450777202023</v>
      </c>
      <c r="AU163" s="31">
        <f t="shared" si="150"/>
        <v>1.7589401398342248E-3</v>
      </c>
      <c r="AV163" s="31">
        <f t="shared" si="151"/>
        <v>2.462516195767915E-3</v>
      </c>
      <c r="AW163" s="31">
        <f t="shared" si="152"/>
        <v>3.1954079206988418E-3</v>
      </c>
      <c r="AX163" s="31">
        <f t="shared" si="153"/>
        <v>1.9934654918121217E-3</v>
      </c>
      <c r="AY163" s="31">
        <f t="shared" si="154"/>
        <v>8.7947006991711223E-5</v>
      </c>
      <c r="AZ163" s="31">
        <f t="shared" si="155"/>
        <v>5.3301216358612874E-3</v>
      </c>
      <c r="BA163" s="31">
        <f t="shared" si="156"/>
        <v>7.0000000000000001E-3</v>
      </c>
      <c r="BB163" s="31">
        <f t="shared" si="157"/>
        <v>1.15E-2</v>
      </c>
      <c r="BC163" s="31">
        <f t="shared" si="158"/>
        <v>1.47E-2</v>
      </c>
      <c r="BD163" s="31">
        <f t="shared" si="176"/>
        <v>5.0000000000000001E-4</v>
      </c>
      <c r="BE163" s="31">
        <f t="shared" si="159"/>
        <v>1.7442823053356064E-3</v>
      </c>
      <c r="BF163" s="31">
        <f t="shared" si="177"/>
        <v>9.76990408360685E-3</v>
      </c>
      <c r="BG163" s="31">
        <f t="shared" si="160"/>
        <v>1.3586758457966934E-2</v>
      </c>
      <c r="BH163" s="103">
        <f t="shared" si="178"/>
        <v>1.6602335713792316E-2</v>
      </c>
      <c r="BI163" s="121">
        <f t="shared" si="185"/>
        <v>8.7280310880829184</v>
      </c>
      <c r="BJ163" s="31">
        <f t="shared" si="161"/>
        <v>6.8744026452796222E-3</v>
      </c>
      <c r="BK163" s="31">
        <f t="shared" si="162"/>
        <v>1.1457337742132704E-2</v>
      </c>
      <c r="BL163" s="31">
        <f t="shared" si="163"/>
        <v>1.4321672177665881E-2</v>
      </c>
      <c r="BM163" s="31">
        <f t="shared" si="164"/>
        <v>0</v>
      </c>
      <c r="BN163" s="31">
        <f t="shared" si="165"/>
        <v>3.4372013226398112E-4</v>
      </c>
      <c r="BO163" s="31">
        <f t="shared" si="166"/>
        <v>2.0831523167514007E-2</v>
      </c>
      <c r="BP163" s="31">
        <f t="shared" si="167"/>
        <v>1.2E-2</v>
      </c>
      <c r="BQ163" s="31">
        <f t="shared" si="168"/>
        <v>2.2499999999999999E-2</v>
      </c>
      <c r="BR163" s="31">
        <f t="shared" si="169"/>
        <v>2.8499999999999998E-2</v>
      </c>
      <c r="BS163" s="31">
        <f t="shared" si="179"/>
        <v>5.0000000000000001E-3</v>
      </c>
      <c r="BT163" s="31">
        <f t="shared" si="170"/>
        <v>0</v>
      </c>
      <c r="BU163" s="31">
        <f t="shared" si="180"/>
        <v>2.5594015978551835E-2</v>
      </c>
      <c r="BV163" s="31">
        <f t="shared" si="181"/>
        <v>3.3233527113948239E-2</v>
      </c>
      <c r="BW163" s="103">
        <f t="shared" si="182"/>
        <v>3.8552251413929414E-2</v>
      </c>
    </row>
    <row r="164" spans="16:75" x14ac:dyDescent="0.25">
      <c r="P164" s="36">
        <f t="shared" si="171"/>
        <v>15.195599999999983</v>
      </c>
      <c r="Q164" s="31">
        <f t="shared" si="126"/>
        <v>1.9941976824232239E-3</v>
      </c>
      <c r="R164" s="31">
        <f t="shared" si="127"/>
        <v>9.9709884121161191E-3</v>
      </c>
      <c r="S164" s="31">
        <f t="shared" si="128"/>
        <v>1.1023924788435582E-2</v>
      </c>
      <c r="T164" s="31">
        <f t="shared" si="129"/>
        <v>5.0343520492774282E-3</v>
      </c>
      <c r="U164" s="31">
        <f t="shared" si="130"/>
        <v>1.9742557055989912E-4</v>
      </c>
      <c r="V164" s="31">
        <f t="shared" si="131"/>
        <v>1.3161704703993276E-4</v>
      </c>
      <c r="W164" s="31">
        <f t="shared" si="132"/>
        <v>4.0000000000000001E-3</v>
      </c>
      <c r="X164" s="31">
        <f t="shared" si="133"/>
        <v>8.9999999999999993E-3</v>
      </c>
      <c r="Y164" s="31">
        <f t="shared" si="134"/>
        <v>1.3999999999999999E-2</v>
      </c>
      <c r="Z164" s="31">
        <f t="shared" si="135"/>
        <v>1E-3</v>
      </c>
      <c r="AA164" s="31">
        <f t="shared" si="136"/>
        <v>0</v>
      </c>
      <c r="AB164" s="31">
        <f t="shared" si="172"/>
        <v>8.3205794339066899E-3</v>
      </c>
      <c r="AC164" s="31">
        <f t="shared" si="137"/>
        <v>1.7695802272555745E-2</v>
      </c>
      <c r="AD164" s="103">
        <f t="shared" si="173"/>
        <v>2.1477085086980523E-2</v>
      </c>
      <c r="AE164" s="121">
        <f t="shared" si="183"/>
        <v>35.011398963730493</v>
      </c>
      <c r="AF164" s="31">
        <f t="shared" si="138"/>
        <v>8.6551897953070233E-4</v>
      </c>
      <c r="AG164" s="31">
        <f t="shared" si="139"/>
        <v>4.3275948976535111E-3</v>
      </c>
      <c r="AH164" s="31">
        <f t="shared" si="140"/>
        <v>4.7845889188457219E-3</v>
      </c>
      <c r="AI164" s="31">
        <f t="shared" si="141"/>
        <v>2.1850026638252579E-3</v>
      </c>
      <c r="AJ164" s="31">
        <f t="shared" si="142"/>
        <v>8.5686378973539513E-5</v>
      </c>
      <c r="AK164" s="31">
        <f t="shared" si="143"/>
        <v>5.7124252649026351E-5</v>
      </c>
      <c r="AL164" s="31">
        <f t="shared" si="144"/>
        <v>4.0000000000000001E-3</v>
      </c>
      <c r="AM164" s="31">
        <f t="shared" si="145"/>
        <v>8.9999999999999993E-3</v>
      </c>
      <c r="AN164" s="31">
        <f t="shared" si="146"/>
        <v>1.3999999999999999E-2</v>
      </c>
      <c r="AO164" s="31">
        <f t="shared" si="147"/>
        <v>1E-3</v>
      </c>
      <c r="AP164" s="31">
        <f t="shared" si="148"/>
        <v>0</v>
      </c>
      <c r="AQ164" s="31">
        <f t="shared" si="174"/>
        <v>5.1806431974769909E-3</v>
      </c>
      <c r="AR164" s="31">
        <f t="shared" si="149"/>
        <v>1.1204490802310989E-2</v>
      </c>
      <c r="AS164" s="122">
        <f t="shared" si="175"/>
        <v>1.5709239647300168E-2</v>
      </c>
      <c r="AT164" s="121">
        <f t="shared" si="184"/>
        <v>34.344559585492178</v>
      </c>
      <c r="AU164" s="31">
        <f t="shared" si="150"/>
        <v>1.7470015840687963E-3</v>
      </c>
      <c r="AV164" s="31">
        <f t="shared" si="151"/>
        <v>2.4458022176963149E-3</v>
      </c>
      <c r="AW164" s="31">
        <f t="shared" si="152"/>
        <v>3.1737195443916465E-3</v>
      </c>
      <c r="AX164" s="31">
        <f t="shared" si="153"/>
        <v>1.9799351286113025E-3</v>
      </c>
      <c r="AY164" s="31">
        <f t="shared" si="154"/>
        <v>8.7350079203439809E-5</v>
      </c>
      <c r="AZ164" s="31">
        <f t="shared" si="155"/>
        <v>5.2939441941478671E-3</v>
      </c>
      <c r="BA164" s="31">
        <f t="shared" si="156"/>
        <v>7.0000000000000001E-3</v>
      </c>
      <c r="BB164" s="31">
        <f t="shared" si="157"/>
        <v>1.15E-2</v>
      </c>
      <c r="BC164" s="31">
        <f t="shared" si="158"/>
        <v>1.47E-2</v>
      </c>
      <c r="BD164" s="31">
        <f t="shared" si="176"/>
        <v>5.0000000000000001E-4</v>
      </c>
      <c r="BE164" s="31">
        <f t="shared" si="159"/>
        <v>1.7324432375348902E-3</v>
      </c>
      <c r="BF164" s="31">
        <f t="shared" si="177"/>
        <v>9.7378636482941937E-3</v>
      </c>
      <c r="BG164" s="31">
        <f t="shared" si="160"/>
        <v>1.3560795065641921E-2</v>
      </c>
      <c r="BH164" s="103">
        <f t="shared" si="178"/>
        <v>1.6578158387308351E-2</v>
      </c>
      <c r="BI164" s="121">
        <f t="shared" si="185"/>
        <v>8.7823834196891362</v>
      </c>
      <c r="BJ164" s="31">
        <f t="shared" si="161"/>
        <v>6.8318584070796327E-3</v>
      </c>
      <c r="BK164" s="31">
        <f t="shared" si="162"/>
        <v>1.1386430678466055E-2</v>
      </c>
      <c r="BL164" s="31">
        <f t="shared" si="163"/>
        <v>1.423303834808257E-2</v>
      </c>
      <c r="BM164" s="31">
        <f t="shared" si="164"/>
        <v>0</v>
      </c>
      <c r="BN164" s="31">
        <f t="shared" si="165"/>
        <v>3.415929203539816E-4</v>
      </c>
      <c r="BO164" s="31">
        <f t="shared" si="166"/>
        <v>2.0702601233574643E-2</v>
      </c>
      <c r="BP164" s="31">
        <f t="shared" si="167"/>
        <v>1.2E-2</v>
      </c>
      <c r="BQ164" s="31">
        <f t="shared" si="168"/>
        <v>2.2499999999999999E-2</v>
      </c>
      <c r="BR164" s="31">
        <f t="shared" si="169"/>
        <v>2.8499999999999998E-2</v>
      </c>
      <c r="BS164" s="31">
        <f t="shared" si="179"/>
        <v>5.0000000000000001E-3</v>
      </c>
      <c r="BT164" s="31">
        <f t="shared" si="170"/>
        <v>0</v>
      </c>
      <c r="BU164" s="31">
        <f t="shared" si="180"/>
        <v>2.5476579475735461E-2</v>
      </c>
      <c r="BV164" s="31">
        <f t="shared" si="181"/>
        <v>3.3126941231735929E-2</v>
      </c>
      <c r="BW164" s="103">
        <f t="shared" si="182"/>
        <v>3.8448245401413242E-2</v>
      </c>
    </row>
    <row r="165" spans="16:75" x14ac:dyDescent="0.25">
      <c r="P165" s="36">
        <f t="shared" si="171"/>
        <v>15.289399999999983</v>
      </c>
      <c r="Q165" s="31">
        <f t="shared" si="126"/>
        <v>1.981963340813265E-3</v>
      </c>
      <c r="R165" s="31">
        <f t="shared" si="127"/>
        <v>9.9098167040663262E-3</v>
      </c>
      <c r="S165" s="31">
        <f t="shared" si="128"/>
        <v>1.095629334801573E-2</v>
      </c>
      <c r="T165" s="31">
        <f t="shared" si="129"/>
        <v>5.003466453883088E-3</v>
      </c>
      <c r="U165" s="31">
        <f t="shared" si="130"/>
        <v>1.9621437074051324E-4</v>
      </c>
      <c r="V165" s="31">
        <f t="shared" si="131"/>
        <v>1.3080958049367549E-4</v>
      </c>
      <c r="W165" s="31">
        <f t="shared" si="132"/>
        <v>4.0000000000000001E-3</v>
      </c>
      <c r="X165" s="31">
        <f t="shared" si="133"/>
        <v>8.9999999999999993E-3</v>
      </c>
      <c r="Y165" s="31">
        <f t="shared" si="134"/>
        <v>1.3999999999999999E-2</v>
      </c>
      <c r="Z165" s="31">
        <f t="shared" si="135"/>
        <v>1E-3</v>
      </c>
      <c r="AA165" s="31">
        <f t="shared" si="136"/>
        <v>0</v>
      </c>
      <c r="AB165" s="31">
        <f t="shared" si="172"/>
        <v>8.2820965984044346E-3</v>
      </c>
      <c r="AC165" s="31">
        <f t="shared" si="137"/>
        <v>1.7615732363879623E-2</v>
      </c>
      <c r="AD165" s="103">
        <f t="shared" si="173"/>
        <v>2.1401696489141652E-2</v>
      </c>
      <c r="AE165" s="121">
        <f t="shared" si="183"/>
        <v>35.24917098445588</v>
      </c>
      <c r="AF165" s="31">
        <f t="shared" si="138"/>
        <v>8.596806522455033E-4</v>
      </c>
      <c r="AG165" s="31">
        <f t="shared" si="139"/>
        <v>4.2984032612275163E-3</v>
      </c>
      <c r="AH165" s="31">
        <f t="shared" si="140"/>
        <v>4.7523146456131425E-3</v>
      </c>
      <c r="AI165" s="31">
        <f t="shared" si="141"/>
        <v>2.1702638065937731E-3</v>
      </c>
      <c r="AJ165" s="31">
        <f t="shared" si="142"/>
        <v>8.5108384572304827E-5</v>
      </c>
      <c r="AK165" s="31">
        <f t="shared" si="143"/>
        <v>5.6738923048203225E-5</v>
      </c>
      <c r="AL165" s="31">
        <f t="shared" si="144"/>
        <v>4.0000000000000001E-3</v>
      </c>
      <c r="AM165" s="31">
        <f t="shared" si="145"/>
        <v>8.9999999999999993E-3</v>
      </c>
      <c r="AN165" s="31">
        <f t="shared" si="146"/>
        <v>1.3999999999999999E-2</v>
      </c>
      <c r="AO165" s="31">
        <f t="shared" si="147"/>
        <v>1E-3</v>
      </c>
      <c r="AP165" s="31">
        <f t="shared" si="148"/>
        <v>0</v>
      </c>
      <c r="AQ165" s="31">
        <f t="shared" si="174"/>
        <v>5.1678596655322642E-3</v>
      </c>
      <c r="AR165" s="31">
        <f t="shared" si="149"/>
        <v>1.1178335832573001E-2</v>
      </c>
      <c r="AS165" s="122">
        <f t="shared" si="175"/>
        <v>1.5687921918079443E-2</v>
      </c>
      <c r="AT165" s="121">
        <f t="shared" si="184"/>
        <v>34.577668393782332</v>
      </c>
      <c r="AU165" s="31">
        <f t="shared" si="150"/>
        <v>1.7352239982378061E-3</v>
      </c>
      <c r="AV165" s="31">
        <f t="shared" si="151"/>
        <v>2.4293135975329287E-3</v>
      </c>
      <c r="AW165" s="31">
        <f t="shared" si="152"/>
        <v>3.1523235967986815E-3</v>
      </c>
      <c r="AX165" s="31">
        <f t="shared" si="153"/>
        <v>1.9665871980028473E-3</v>
      </c>
      <c r="AY165" s="31">
        <f t="shared" si="154"/>
        <v>8.6761199911890297E-5</v>
      </c>
      <c r="AZ165" s="31">
        <f t="shared" si="155"/>
        <v>5.2582545401145637E-3</v>
      </c>
      <c r="BA165" s="31">
        <f t="shared" si="156"/>
        <v>7.0000000000000001E-3</v>
      </c>
      <c r="BB165" s="31">
        <f t="shared" si="157"/>
        <v>1.15E-2</v>
      </c>
      <c r="BC165" s="31">
        <f t="shared" si="158"/>
        <v>1.47E-2</v>
      </c>
      <c r="BD165" s="31">
        <f t="shared" si="176"/>
        <v>5.0000000000000001E-4</v>
      </c>
      <c r="BE165" s="31">
        <f t="shared" si="159"/>
        <v>1.7207637982524914E-3</v>
      </c>
      <c r="BF165" s="31">
        <f t="shared" si="177"/>
        <v>9.7063664498565471E-3</v>
      </c>
      <c r="BG165" s="31">
        <f t="shared" si="160"/>
        <v>1.3535306698536337E-2</v>
      </c>
      <c r="BH165" s="103">
        <f t="shared" si="178"/>
        <v>1.6554434142384791E-2</v>
      </c>
      <c r="BI165" s="121">
        <f t="shared" si="185"/>
        <v>8.8367357512953539</v>
      </c>
      <c r="BJ165" s="31">
        <f t="shared" si="161"/>
        <v>6.7898375246996335E-3</v>
      </c>
      <c r="BK165" s="31">
        <f t="shared" si="162"/>
        <v>1.1316395874499389E-2</v>
      </c>
      <c r="BL165" s="31">
        <f t="shared" si="163"/>
        <v>1.4145494843124237E-2</v>
      </c>
      <c r="BM165" s="31">
        <f t="shared" si="164"/>
        <v>0</v>
      </c>
      <c r="BN165" s="31">
        <f t="shared" si="165"/>
        <v>3.3949187623498163E-4</v>
      </c>
      <c r="BO165" s="31">
        <f t="shared" si="166"/>
        <v>2.0575265226362525E-2</v>
      </c>
      <c r="BP165" s="31">
        <f t="shared" si="167"/>
        <v>1.2E-2</v>
      </c>
      <c r="BQ165" s="31">
        <f t="shared" si="168"/>
        <v>2.2499999999999999E-2</v>
      </c>
      <c r="BR165" s="31">
        <f t="shared" si="169"/>
        <v>2.8499999999999998E-2</v>
      </c>
      <c r="BS165" s="31">
        <f t="shared" si="179"/>
        <v>5.0000000000000001E-3</v>
      </c>
      <c r="BT165" s="31">
        <f t="shared" si="170"/>
        <v>0</v>
      </c>
      <c r="BU165" s="31">
        <f t="shared" si="180"/>
        <v>2.5360774373867089E-2</v>
      </c>
      <c r="BV165" s="31">
        <f t="shared" si="181"/>
        <v>3.3021981442561597E-2</v>
      </c>
      <c r="BW165" s="103">
        <f t="shared" si="182"/>
        <v>3.8345878258232338E-2</v>
      </c>
    </row>
    <row r="166" spans="16:75" x14ac:dyDescent="0.25">
      <c r="P166" s="36">
        <f t="shared" si="171"/>
        <v>15.383199999999983</v>
      </c>
      <c r="Q166" s="31">
        <f t="shared" si="126"/>
        <v>1.969878198491233E-3</v>
      </c>
      <c r="R166" s="31">
        <f t="shared" si="127"/>
        <v>9.8493909924561654E-3</v>
      </c>
      <c r="S166" s="31">
        <f t="shared" si="128"/>
        <v>1.0889486681259537E-2</v>
      </c>
      <c r="T166" s="31">
        <f t="shared" si="129"/>
        <v>4.9729575120911178E-3</v>
      </c>
      <c r="U166" s="31">
        <f t="shared" si="130"/>
        <v>1.9501794165063206E-4</v>
      </c>
      <c r="V166" s="31">
        <f t="shared" si="131"/>
        <v>1.3001196110042139E-4</v>
      </c>
      <c r="W166" s="31">
        <f t="shared" si="132"/>
        <v>4.0000000000000001E-3</v>
      </c>
      <c r="X166" s="31">
        <f t="shared" si="133"/>
        <v>8.9999999999999993E-3</v>
      </c>
      <c r="Y166" s="31">
        <f t="shared" si="134"/>
        <v>1.3999999999999999E-2</v>
      </c>
      <c r="Z166" s="31">
        <f t="shared" si="135"/>
        <v>1E-3</v>
      </c>
      <c r="AA166" s="31">
        <f t="shared" si="136"/>
        <v>0</v>
      </c>
      <c r="AB166" s="31">
        <f t="shared" si="172"/>
        <v>8.2441408206510459E-3</v>
      </c>
      <c r="AC166" s="31">
        <f t="shared" si="137"/>
        <v>1.7536767036412961E-2</v>
      </c>
      <c r="AD166" s="103">
        <f t="shared" si="173"/>
        <v>2.1327423504188901E-2</v>
      </c>
      <c r="AE166" s="121">
        <f t="shared" si="183"/>
        <v>35.486943005181267</v>
      </c>
      <c r="AF166" s="31">
        <f t="shared" si="138"/>
        <v>8.539205616726668E-4</v>
      </c>
      <c r="AG166" s="31">
        <f t="shared" si="139"/>
        <v>4.2696028083633345E-3</v>
      </c>
      <c r="AH166" s="31">
        <f t="shared" si="140"/>
        <v>4.7204728649265027E-3</v>
      </c>
      <c r="AI166" s="31">
        <f t="shared" si="141"/>
        <v>2.1557224579426475E-3</v>
      </c>
      <c r="AJ166" s="31">
        <f t="shared" si="142"/>
        <v>8.4538135605594011E-5</v>
      </c>
      <c r="AK166" s="31">
        <f t="shared" si="143"/>
        <v>5.6358757070396009E-5</v>
      </c>
      <c r="AL166" s="31">
        <f t="shared" si="144"/>
        <v>4.0000000000000001E-3</v>
      </c>
      <c r="AM166" s="31">
        <f t="shared" si="145"/>
        <v>8.9999999999999993E-3</v>
      </c>
      <c r="AN166" s="31">
        <f t="shared" si="146"/>
        <v>1.3999999999999999E-2</v>
      </c>
      <c r="AO166" s="31">
        <f t="shared" si="147"/>
        <v>1E-3</v>
      </c>
      <c r="AP166" s="31">
        <f t="shared" si="148"/>
        <v>0</v>
      </c>
      <c r="AQ166" s="31">
        <f t="shared" si="174"/>
        <v>5.1553014781700896E-3</v>
      </c>
      <c r="AR166" s="31">
        <f t="shared" si="149"/>
        <v>1.1152645328398382E-2</v>
      </c>
      <c r="AS166" s="122">
        <f t="shared" si="175"/>
        <v>1.5667003114489646E-2</v>
      </c>
      <c r="AT166" s="121">
        <f t="shared" si="184"/>
        <v>34.810777202072487</v>
      </c>
      <c r="AU166" s="31">
        <f t="shared" si="150"/>
        <v>1.7236041485574143E-3</v>
      </c>
      <c r="AV166" s="31">
        <f t="shared" si="151"/>
        <v>2.4130458079803805E-3</v>
      </c>
      <c r="AW166" s="31">
        <f t="shared" si="152"/>
        <v>3.1312142032126366E-3</v>
      </c>
      <c r="AX166" s="31">
        <f t="shared" si="153"/>
        <v>1.9534180350317364E-3</v>
      </c>
      <c r="AY166" s="31">
        <f t="shared" si="154"/>
        <v>8.6180207427870702E-5</v>
      </c>
      <c r="AZ166" s="31">
        <f t="shared" si="155"/>
        <v>5.2230428744164071E-3</v>
      </c>
      <c r="BA166" s="31">
        <f t="shared" si="156"/>
        <v>7.0000000000000001E-3</v>
      </c>
      <c r="BB166" s="31">
        <f t="shared" si="157"/>
        <v>1.15E-2</v>
      </c>
      <c r="BC166" s="31">
        <f t="shared" si="158"/>
        <v>1.47E-2</v>
      </c>
      <c r="BD166" s="31">
        <f t="shared" si="176"/>
        <v>5.0000000000000001E-4</v>
      </c>
      <c r="BE166" s="31">
        <f t="shared" si="159"/>
        <v>1.7092407806527695E-3</v>
      </c>
      <c r="BF166" s="31">
        <f t="shared" si="177"/>
        <v>9.6754004129025444E-3</v>
      </c>
      <c r="BG166" s="31">
        <f t="shared" si="160"/>
        <v>1.3510282008683502E-2</v>
      </c>
      <c r="BH166" s="103">
        <f t="shared" si="178"/>
        <v>1.6531151873434513E-2</v>
      </c>
      <c r="BI166" s="121">
        <f t="shared" si="185"/>
        <v>8.8910880829015717</v>
      </c>
      <c r="BJ166" s="31">
        <f t="shared" si="161"/>
        <v>6.7483304001212004E-3</v>
      </c>
      <c r="BK166" s="31">
        <f t="shared" si="162"/>
        <v>1.1247217333535333E-2</v>
      </c>
      <c r="BL166" s="31">
        <f t="shared" si="163"/>
        <v>1.4059021666919167E-2</v>
      </c>
      <c r="BM166" s="31">
        <f t="shared" si="164"/>
        <v>0</v>
      </c>
      <c r="BN166" s="31">
        <f t="shared" si="165"/>
        <v>3.3741652000605996E-4</v>
      </c>
      <c r="BO166" s="31">
        <f t="shared" si="166"/>
        <v>2.0449486060973337E-2</v>
      </c>
      <c r="BP166" s="31">
        <f t="shared" si="167"/>
        <v>1.2E-2</v>
      </c>
      <c r="BQ166" s="31">
        <f t="shared" si="168"/>
        <v>2.2499999999999999E-2</v>
      </c>
      <c r="BR166" s="31">
        <f t="shared" si="169"/>
        <v>2.8499999999999998E-2</v>
      </c>
      <c r="BS166" s="31">
        <f t="shared" si="179"/>
        <v>5.0000000000000001E-3</v>
      </c>
      <c r="BT166" s="31">
        <f t="shared" si="170"/>
        <v>0</v>
      </c>
      <c r="BU166" s="31">
        <f t="shared" si="180"/>
        <v>2.52465698575873E-2</v>
      </c>
      <c r="BV166" s="31">
        <f t="shared" si="181"/>
        <v>3.2918615123947122E-2</v>
      </c>
      <c r="BW166" s="103">
        <f t="shared" si="182"/>
        <v>3.8245116193154668E-2</v>
      </c>
    </row>
    <row r="167" spans="16:75" x14ac:dyDescent="0.25">
      <c r="P167" s="36">
        <f t="shared" si="171"/>
        <v>15.476999999999983</v>
      </c>
      <c r="Q167" s="31">
        <f t="shared" si="126"/>
        <v>1.9579395427428013E-3</v>
      </c>
      <c r="R167" s="31">
        <f t="shared" si="127"/>
        <v>9.7896977137140063E-3</v>
      </c>
      <c r="S167" s="31">
        <f t="shared" si="128"/>
        <v>1.0823489792282205E-2</v>
      </c>
      <c r="T167" s="31">
        <f t="shared" si="129"/>
        <v>4.9428183756542021E-3</v>
      </c>
      <c r="U167" s="31">
        <f t="shared" si="130"/>
        <v>1.9383601473153733E-4</v>
      </c>
      <c r="V167" s="31">
        <f t="shared" si="131"/>
        <v>1.2922400982102487E-4</v>
      </c>
      <c r="W167" s="31">
        <f t="shared" si="132"/>
        <v>4.0000000000000001E-3</v>
      </c>
      <c r="X167" s="31">
        <f t="shared" si="133"/>
        <v>8.9999999999999993E-3</v>
      </c>
      <c r="Y167" s="31">
        <f t="shared" si="134"/>
        <v>1.3999999999999999E-2</v>
      </c>
      <c r="Z167" s="31">
        <f t="shared" si="135"/>
        <v>1E-3</v>
      </c>
      <c r="AA167" s="31">
        <f t="shared" si="136"/>
        <v>0</v>
      </c>
      <c r="AB167" s="31">
        <f t="shared" si="172"/>
        <v>8.2067022561256916E-3</v>
      </c>
      <c r="AC167" s="31">
        <f t="shared" si="137"/>
        <v>1.7458885588154737E-2</v>
      </c>
      <c r="AD167" s="103">
        <f t="shared" si="173"/>
        <v>2.1254244309696444E-2</v>
      </c>
      <c r="AE167" s="121">
        <f t="shared" si="183"/>
        <v>35.724715025906654</v>
      </c>
      <c r="AF167" s="31">
        <f t="shared" si="138"/>
        <v>8.482371456582738E-4</v>
      </c>
      <c r="AG167" s="31">
        <f t="shared" si="139"/>
        <v>4.2411857282913688E-3</v>
      </c>
      <c r="AH167" s="31">
        <f t="shared" si="140"/>
        <v>4.6890549411989372E-3</v>
      </c>
      <c r="AI167" s="31">
        <f t="shared" si="141"/>
        <v>2.1413746742143121E-3</v>
      </c>
      <c r="AJ167" s="31">
        <f t="shared" si="142"/>
        <v>8.3975477420169094E-5</v>
      </c>
      <c r="AK167" s="31">
        <f t="shared" si="143"/>
        <v>5.5983651613446058E-5</v>
      </c>
      <c r="AL167" s="31">
        <f t="shared" si="144"/>
        <v>4.0000000000000001E-3</v>
      </c>
      <c r="AM167" s="31">
        <f t="shared" si="145"/>
        <v>8.9999999999999993E-3</v>
      </c>
      <c r="AN167" s="31">
        <f t="shared" si="146"/>
        <v>1.3999999999999999E-2</v>
      </c>
      <c r="AO167" s="31">
        <f t="shared" si="147"/>
        <v>1E-3</v>
      </c>
      <c r="AP167" s="31">
        <f t="shared" si="148"/>
        <v>0</v>
      </c>
      <c r="AQ167" s="31">
        <f t="shared" si="174"/>
        <v>5.1429634495422346E-3</v>
      </c>
      <c r="AR167" s="31">
        <f t="shared" si="149"/>
        <v>1.112740852380357E-2</v>
      </c>
      <c r="AS167" s="122">
        <f t="shared" si="175"/>
        <v>1.5646473467112284E-2</v>
      </c>
      <c r="AT167" s="121">
        <f t="shared" si="184"/>
        <v>35.043886010362641</v>
      </c>
      <c r="AU167" s="31">
        <f t="shared" si="150"/>
        <v>1.7121388872871498E-3</v>
      </c>
      <c r="AV167" s="31">
        <f t="shared" si="151"/>
        <v>2.3969944422020098E-3</v>
      </c>
      <c r="AW167" s="31">
        <f t="shared" si="152"/>
        <v>3.1103856452383222E-3</v>
      </c>
      <c r="AX167" s="31">
        <f t="shared" si="153"/>
        <v>1.9404240722587698E-3</v>
      </c>
      <c r="AY167" s="31">
        <f t="shared" si="154"/>
        <v>8.5606944364357472E-5</v>
      </c>
      <c r="AZ167" s="31">
        <f t="shared" si="155"/>
        <v>5.1882996584459076E-3</v>
      </c>
      <c r="BA167" s="31">
        <f t="shared" si="156"/>
        <v>7.0000000000000001E-3</v>
      </c>
      <c r="BB167" s="31">
        <f t="shared" si="157"/>
        <v>1.15E-2</v>
      </c>
      <c r="BC167" s="31">
        <f t="shared" si="158"/>
        <v>1.47E-2</v>
      </c>
      <c r="BD167" s="31">
        <f t="shared" si="176"/>
        <v>5.0000000000000001E-4</v>
      </c>
      <c r="BE167" s="31">
        <f t="shared" si="159"/>
        <v>1.6978710632264238E-3</v>
      </c>
      <c r="BF167" s="31">
        <f t="shared" si="177"/>
        <v>9.6449537958287878E-3</v>
      </c>
      <c r="BG167" s="31">
        <f t="shared" si="160"/>
        <v>1.3485709981405757E-2</v>
      </c>
      <c r="BH167" s="103">
        <f t="shared" si="178"/>
        <v>1.650830080951457E-2</v>
      </c>
      <c r="BI167" s="121">
        <f t="shared" si="185"/>
        <v>8.9454404145077895</v>
      </c>
      <c r="BJ167" s="31">
        <f t="shared" si="161"/>
        <v>6.7073276685954445E-3</v>
      </c>
      <c r="BK167" s="31">
        <f t="shared" si="162"/>
        <v>1.1178879447659074E-2</v>
      </c>
      <c r="BL167" s="31">
        <f t="shared" si="163"/>
        <v>1.3973599309573842E-2</v>
      </c>
      <c r="BM167" s="31">
        <f t="shared" si="164"/>
        <v>0</v>
      </c>
      <c r="BN167" s="31">
        <f t="shared" si="165"/>
        <v>3.3536638342977217E-4</v>
      </c>
      <c r="BO167" s="31">
        <f t="shared" si="166"/>
        <v>2.0325235359380134E-2</v>
      </c>
      <c r="BP167" s="31">
        <f t="shared" si="167"/>
        <v>1.2E-2</v>
      </c>
      <c r="BQ167" s="31">
        <f t="shared" si="168"/>
        <v>2.2499999999999999E-2</v>
      </c>
      <c r="BR167" s="31">
        <f t="shared" si="169"/>
        <v>2.8499999999999998E-2</v>
      </c>
      <c r="BS167" s="31">
        <f t="shared" si="179"/>
        <v>5.0000000000000001E-3</v>
      </c>
      <c r="BT167" s="31">
        <f t="shared" si="170"/>
        <v>0</v>
      </c>
      <c r="BU167" s="31">
        <f t="shared" si="180"/>
        <v>2.5133935862188952E-2</v>
      </c>
      <c r="BV167" s="31">
        <f t="shared" si="181"/>
        <v>3.2816810470747207E-2</v>
      </c>
      <c r="BW167" s="103">
        <f t="shared" si="182"/>
        <v>3.8145926278146017E-2</v>
      </c>
    </row>
    <row r="168" spans="16:75" x14ac:dyDescent="0.25">
      <c r="P168" s="36">
        <f t="shared" si="171"/>
        <v>15.570799999999982</v>
      </c>
      <c r="Q168" s="31">
        <f t="shared" si="126"/>
        <v>1.9461447262202542E-3</v>
      </c>
      <c r="R168" s="31">
        <f t="shared" si="127"/>
        <v>9.7307236311012721E-3</v>
      </c>
      <c r="S168" s="31">
        <f t="shared" si="128"/>
        <v>1.0758288046545567E-2</v>
      </c>
      <c r="T168" s="31">
        <f t="shared" si="129"/>
        <v>4.9130423613430322E-3</v>
      </c>
      <c r="U168" s="31">
        <f t="shared" si="130"/>
        <v>1.9266832789580516E-4</v>
      </c>
      <c r="V168" s="31">
        <f t="shared" si="131"/>
        <v>1.2844555193053679E-4</v>
      </c>
      <c r="W168" s="31">
        <f t="shared" si="132"/>
        <v>4.0000000000000001E-3</v>
      </c>
      <c r="X168" s="31">
        <f t="shared" si="133"/>
        <v>8.9999999999999993E-3</v>
      </c>
      <c r="Y168" s="31">
        <f t="shared" si="134"/>
        <v>1.3999999999999999E-2</v>
      </c>
      <c r="Z168" s="31">
        <f t="shared" si="135"/>
        <v>1E-3</v>
      </c>
      <c r="AA168" s="31">
        <f t="shared" si="136"/>
        <v>0</v>
      </c>
      <c r="AB168" s="31">
        <f t="shared" si="172"/>
        <v>8.1697712979220214E-3</v>
      </c>
      <c r="AC168" s="31">
        <f t="shared" si="137"/>
        <v>1.7382067817195302E-2</v>
      </c>
      <c r="AD168" s="103">
        <f t="shared" si="173"/>
        <v>2.1182137619909374E-2</v>
      </c>
      <c r="AE168" s="121">
        <f t="shared" si="183"/>
        <v>35.962487046632042</v>
      </c>
      <c r="AF168" s="31">
        <f t="shared" si="138"/>
        <v>8.426288833621767E-4</v>
      </c>
      <c r="AG168" s="31">
        <f t="shared" si="139"/>
        <v>4.2131444168108838E-3</v>
      </c>
      <c r="AH168" s="31">
        <f t="shared" si="140"/>
        <v>4.658052467226113E-3</v>
      </c>
      <c r="AI168" s="31">
        <f t="shared" si="141"/>
        <v>2.1272166160478151E-3</v>
      </c>
      <c r="AJ168" s="31">
        <f t="shared" si="142"/>
        <v>8.3420259452855492E-5</v>
      </c>
      <c r="AK168" s="31">
        <f t="shared" si="143"/>
        <v>5.5613506301903666E-5</v>
      </c>
      <c r="AL168" s="31">
        <f t="shared" si="144"/>
        <v>4.0000000000000001E-3</v>
      </c>
      <c r="AM168" s="31">
        <f t="shared" si="145"/>
        <v>8.9999999999999993E-3</v>
      </c>
      <c r="AN168" s="31">
        <f t="shared" si="146"/>
        <v>1.3999999999999999E-2</v>
      </c>
      <c r="AO168" s="31">
        <f t="shared" si="147"/>
        <v>1E-3</v>
      </c>
      <c r="AP168" s="31">
        <f t="shared" si="148"/>
        <v>0</v>
      </c>
      <c r="AQ168" s="31">
        <f t="shared" si="174"/>
        <v>5.1308405409179799E-3</v>
      </c>
      <c r="AR168" s="31">
        <f t="shared" si="149"/>
        <v>1.1102614960158489E-2</v>
      </c>
      <c r="AS168" s="122">
        <f t="shared" si="175"/>
        <v>1.5626323500714162E-2</v>
      </c>
      <c r="AT168" s="121">
        <f t="shared" si="184"/>
        <v>35.276994818652796</v>
      </c>
      <c r="AU168" s="31">
        <f t="shared" si="150"/>
        <v>1.7008251498870548E-3</v>
      </c>
      <c r="AV168" s="31">
        <f t="shared" si="151"/>
        <v>2.3811552098418768E-3</v>
      </c>
      <c r="AW168" s="31">
        <f t="shared" si="152"/>
        <v>3.0898323556281496E-3</v>
      </c>
      <c r="AX168" s="31">
        <f t="shared" si="153"/>
        <v>1.9276018365386623E-3</v>
      </c>
      <c r="AY168" s="31">
        <f t="shared" si="154"/>
        <v>8.5041257494352732E-5</v>
      </c>
      <c r="AZ168" s="31">
        <f t="shared" si="155"/>
        <v>5.1540156057183475E-3</v>
      </c>
      <c r="BA168" s="31">
        <f t="shared" si="156"/>
        <v>7.0000000000000001E-3</v>
      </c>
      <c r="BB168" s="31">
        <f t="shared" si="157"/>
        <v>1.15E-2</v>
      </c>
      <c r="BC168" s="31">
        <f t="shared" si="158"/>
        <v>1.47E-2</v>
      </c>
      <c r="BD168" s="31">
        <f t="shared" si="176"/>
        <v>5.0000000000000001E-4</v>
      </c>
      <c r="BE168" s="31">
        <f t="shared" si="159"/>
        <v>1.6866516069713297E-3</v>
      </c>
      <c r="BF168" s="31">
        <f t="shared" si="177"/>
        <v>9.6150151797014891E-3</v>
      </c>
      <c r="BG168" s="31">
        <f t="shared" si="160"/>
        <v>1.3461579923709589E-2</v>
      </c>
      <c r="BH168" s="103">
        <f t="shared" si="178"/>
        <v>1.6485870502393318E-2</v>
      </c>
      <c r="BI168" s="121">
        <f t="shared" si="185"/>
        <v>8.9997927461140073</v>
      </c>
      <c r="BJ168" s="31">
        <f t="shared" si="161"/>
        <v>6.6668201915991033E-3</v>
      </c>
      <c r="BK168" s="31">
        <f t="shared" si="162"/>
        <v>1.1111366985998504E-2</v>
      </c>
      <c r="BL168" s="31">
        <f t="shared" si="163"/>
        <v>1.388920873249813E-2</v>
      </c>
      <c r="BM168" s="31">
        <f t="shared" si="164"/>
        <v>0</v>
      </c>
      <c r="BN168" s="31">
        <f t="shared" si="165"/>
        <v>3.3334100957995507E-4</v>
      </c>
      <c r="BO168" s="31">
        <f t="shared" si="166"/>
        <v>2.0202485429088188E-2</v>
      </c>
      <c r="BP168" s="31">
        <f t="shared" si="167"/>
        <v>1.2E-2</v>
      </c>
      <c r="BQ168" s="31">
        <f t="shared" si="168"/>
        <v>2.2499999999999999E-2</v>
      </c>
      <c r="BR168" s="31">
        <f t="shared" si="169"/>
        <v>2.8499999999999998E-2</v>
      </c>
      <c r="BS168" s="31">
        <f t="shared" si="179"/>
        <v>5.0000000000000001E-3</v>
      </c>
      <c r="BT168" s="31">
        <f t="shared" si="170"/>
        <v>0</v>
      </c>
      <c r="BU168" s="31">
        <f t="shared" si="180"/>
        <v>2.5022843051000682E-2</v>
      </c>
      <c r="BV168" s="31">
        <f t="shared" si="181"/>
        <v>3.2716536470362781E-2</v>
      </c>
      <c r="BW168" s="103">
        <f t="shared" si="182"/>
        <v>3.8048276421914384E-2</v>
      </c>
    </row>
    <row r="169" spans="16:75" x14ac:dyDescent="0.25">
      <c r="P169" s="36">
        <f t="shared" si="171"/>
        <v>15.664599999999982</v>
      </c>
      <c r="Q169" s="31">
        <f t="shared" si="126"/>
        <v>1.9344911649854027E-3</v>
      </c>
      <c r="R169" s="31">
        <f t="shared" si="127"/>
        <v>9.6724558249270138E-3</v>
      </c>
      <c r="S169" s="31">
        <f t="shared" si="128"/>
        <v>1.0693867160039306E-2</v>
      </c>
      <c r="T169" s="31">
        <f t="shared" si="129"/>
        <v>4.8836229460056486E-3</v>
      </c>
      <c r="U169" s="31">
        <f t="shared" si="130"/>
        <v>1.9151462533355485E-4</v>
      </c>
      <c r="V169" s="31">
        <f t="shared" si="131"/>
        <v>1.2767641688903657E-4</v>
      </c>
      <c r="W169" s="31">
        <f t="shared" si="132"/>
        <v>4.0000000000000001E-3</v>
      </c>
      <c r="X169" s="31">
        <f t="shared" si="133"/>
        <v>8.9999999999999993E-3</v>
      </c>
      <c r="Y169" s="31">
        <f t="shared" si="134"/>
        <v>1.3999999999999999E-2</v>
      </c>
      <c r="Z169" s="31">
        <f t="shared" si="135"/>
        <v>1E-3</v>
      </c>
      <c r="AA169" s="31">
        <f t="shared" si="136"/>
        <v>0</v>
      </c>
      <c r="AB169" s="31">
        <f t="shared" si="172"/>
        <v>8.1333385696488337E-3</v>
      </c>
      <c r="AC169" s="31">
        <f t="shared" si="137"/>
        <v>1.7306294006777551E-2</v>
      </c>
      <c r="AD169" s="103">
        <f t="shared" si="173"/>
        <v>2.1111082669670624E-2</v>
      </c>
      <c r="AE169" s="121">
        <f t="shared" si="183"/>
        <v>36.200259067357429</v>
      </c>
      <c r="AF169" s="31">
        <f t="shared" si="138"/>
        <v>8.3709429390120625E-4</v>
      </c>
      <c r="AG169" s="31">
        <f t="shared" si="139"/>
        <v>4.1854714695060309E-3</v>
      </c>
      <c r="AH169" s="31">
        <f t="shared" si="140"/>
        <v>4.6274572566858676E-3</v>
      </c>
      <c r="AI169" s="31">
        <f t="shared" si="141"/>
        <v>2.1132445449535951E-3</v>
      </c>
      <c r="AJ169" s="31">
        <f t="shared" si="142"/>
        <v>8.2872335096219397E-5</v>
      </c>
      <c r="AK169" s="31">
        <f t="shared" si="143"/>
        <v>5.5248223397479603E-5</v>
      </c>
      <c r="AL169" s="31">
        <f t="shared" si="144"/>
        <v>4.0000000000000001E-3</v>
      </c>
      <c r="AM169" s="31">
        <f t="shared" si="145"/>
        <v>8.9999999999999993E-3</v>
      </c>
      <c r="AN169" s="31">
        <f t="shared" si="146"/>
        <v>1.3999999999999999E-2</v>
      </c>
      <c r="AO169" s="31">
        <f t="shared" si="147"/>
        <v>1E-3</v>
      </c>
      <c r="AP169" s="31">
        <f t="shared" si="148"/>
        <v>0</v>
      </c>
      <c r="AQ169" s="31">
        <f t="shared" si="174"/>
        <v>5.1189278557105984E-3</v>
      </c>
      <c r="AR169" s="31">
        <f t="shared" si="149"/>
        <v>1.1078254475745512E-2</v>
      </c>
      <c r="AS169" s="122">
        <f t="shared" si="175"/>
        <v>1.5606544023765051E-2</v>
      </c>
      <c r="AT169" s="121">
        <f t="shared" si="184"/>
        <v>35.51010362694295</v>
      </c>
      <c r="AU169" s="31">
        <f t="shared" si="150"/>
        <v>1.689659952286807E-3</v>
      </c>
      <c r="AV169" s="31">
        <f t="shared" si="151"/>
        <v>2.36552393320153E-3</v>
      </c>
      <c r="AW169" s="31">
        <f t="shared" si="152"/>
        <v>3.069548913321033E-3</v>
      </c>
      <c r="AX169" s="31">
        <f t="shared" si="153"/>
        <v>1.9149479459250481E-3</v>
      </c>
      <c r="AY169" s="31">
        <f t="shared" si="154"/>
        <v>8.4482997614340348E-5</v>
      </c>
      <c r="AZ169" s="31">
        <f t="shared" si="155"/>
        <v>5.120181673596385E-3</v>
      </c>
      <c r="BA169" s="31">
        <f t="shared" si="156"/>
        <v>7.0000000000000001E-3</v>
      </c>
      <c r="BB169" s="31">
        <f t="shared" si="157"/>
        <v>1.15E-2</v>
      </c>
      <c r="BC169" s="31">
        <f t="shared" si="158"/>
        <v>1.47E-2</v>
      </c>
      <c r="BD169" s="31">
        <f t="shared" si="176"/>
        <v>5.0000000000000001E-4</v>
      </c>
      <c r="BE169" s="31">
        <f t="shared" si="159"/>
        <v>1.6755794526844173E-3</v>
      </c>
      <c r="BF169" s="31">
        <f t="shared" si="177"/>
        <v>9.5855734575745755E-3</v>
      </c>
      <c r="BG169" s="31">
        <f t="shared" si="160"/>
        <v>1.3437881453148589E-2</v>
      </c>
      <c r="BH169" s="103">
        <f t="shared" si="178"/>
        <v>1.6463850815108448E-2</v>
      </c>
      <c r="BI169" s="121">
        <f t="shared" si="185"/>
        <v>9.054145077720225</v>
      </c>
      <c r="BJ169" s="31">
        <f t="shared" si="161"/>
        <v>6.6267990500443377E-3</v>
      </c>
      <c r="BK169" s="31">
        <f t="shared" si="162"/>
        <v>1.1044665083407229E-2</v>
      </c>
      <c r="BL169" s="31">
        <f t="shared" si="163"/>
        <v>1.3805831354259036E-2</v>
      </c>
      <c r="BM169" s="31">
        <f t="shared" si="164"/>
        <v>0</v>
      </c>
      <c r="BN169" s="31">
        <f t="shared" si="165"/>
        <v>3.3133995250221685E-4</v>
      </c>
      <c r="BO169" s="31">
        <f t="shared" si="166"/>
        <v>2.0081209242558597E-2</v>
      </c>
      <c r="BP169" s="31">
        <f t="shared" si="167"/>
        <v>1.2E-2</v>
      </c>
      <c r="BQ169" s="31">
        <f t="shared" si="168"/>
        <v>2.2499999999999999E-2</v>
      </c>
      <c r="BR169" s="31">
        <f t="shared" si="169"/>
        <v>2.8499999999999998E-2</v>
      </c>
      <c r="BS169" s="31">
        <f t="shared" si="179"/>
        <v>5.0000000000000001E-3</v>
      </c>
      <c r="BT169" s="31">
        <f t="shared" si="170"/>
        <v>0</v>
      </c>
      <c r="BU169" s="31">
        <f t="shared" si="180"/>
        <v>2.4913262793584072E-2</v>
      </c>
      <c r="BV169" s="31">
        <f t="shared" si="181"/>
        <v>3.2617762878843451E-2</v>
      </c>
      <c r="BW169" s="103">
        <f t="shared" si="182"/>
        <v>3.7952135344406307E-2</v>
      </c>
    </row>
    <row r="170" spans="16:75" x14ac:dyDescent="0.25">
      <c r="P170" s="36">
        <f t="shared" si="171"/>
        <v>15.758399999999982</v>
      </c>
      <c r="Q170" s="31">
        <f t="shared" si="126"/>
        <v>1.9229763366223941E-3</v>
      </c>
      <c r="R170" s="31">
        <f t="shared" si="127"/>
        <v>9.6148816831119702E-3</v>
      </c>
      <c r="S170" s="31">
        <f t="shared" si="128"/>
        <v>1.0630213188848594E-2</v>
      </c>
      <c r="T170" s="31">
        <f t="shared" si="129"/>
        <v>4.8545537618032344E-3</v>
      </c>
      <c r="U170" s="31">
        <f t="shared" si="130"/>
        <v>1.90374657325617E-4</v>
      </c>
      <c r="V170" s="31">
        <f t="shared" si="131"/>
        <v>1.2691643821707802E-4</v>
      </c>
      <c r="W170" s="31">
        <f t="shared" si="132"/>
        <v>4.0000000000000001E-3</v>
      </c>
      <c r="X170" s="31">
        <f t="shared" si="133"/>
        <v>8.9999999999999993E-3</v>
      </c>
      <c r="Y170" s="31">
        <f t="shared" si="134"/>
        <v>1.3999999999999999E-2</v>
      </c>
      <c r="Z170" s="31">
        <f t="shared" si="135"/>
        <v>1E-3</v>
      </c>
      <c r="AA170" s="31">
        <f t="shared" si="136"/>
        <v>0</v>
      </c>
      <c r="AB170" s="31">
        <f t="shared" si="172"/>
        <v>8.0973949185840326E-3</v>
      </c>
      <c r="AC170" s="31">
        <f t="shared" si="137"/>
        <v>1.7231544910890951E-2</v>
      </c>
      <c r="AD170" s="103">
        <f t="shared" si="173"/>
        <v>2.1041059198919514E-2</v>
      </c>
      <c r="AE170" s="121">
        <f t="shared" si="183"/>
        <v>36.438031088082816</v>
      </c>
      <c r="AF170" s="31">
        <f t="shared" si="138"/>
        <v>8.316319350454973E-4</v>
      </c>
      <c r="AG170" s="31">
        <f t="shared" si="139"/>
        <v>4.1581596752274866E-3</v>
      </c>
      <c r="AH170" s="31">
        <f t="shared" si="140"/>
        <v>4.5972613369315088E-3</v>
      </c>
      <c r="AI170" s="31">
        <f t="shared" si="141"/>
        <v>2.0994548200223579E-3</v>
      </c>
      <c r="AJ170" s="31">
        <f t="shared" si="142"/>
        <v>8.2331561569504231E-5</v>
      </c>
      <c r="AK170" s="31">
        <f t="shared" si="143"/>
        <v>5.4887707713002823E-5</v>
      </c>
      <c r="AL170" s="31">
        <f t="shared" si="144"/>
        <v>4.0000000000000001E-3</v>
      </c>
      <c r="AM170" s="31">
        <f t="shared" si="145"/>
        <v>8.9999999999999993E-3</v>
      </c>
      <c r="AN170" s="31">
        <f t="shared" si="146"/>
        <v>1.3999999999999999E-2</v>
      </c>
      <c r="AO170" s="31">
        <f t="shared" si="147"/>
        <v>1E-3</v>
      </c>
      <c r="AP170" s="31">
        <f t="shared" si="148"/>
        <v>0</v>
      </c>
      <c r="AQ170" s="31">
        <f t="shared" si="174"/>
        <v>5.1072206346998101E-3</v>
      </c>
      <c r="AR170" s="31">
        <f t="shared" si="149"/>
        <v>1.1054317195731141E-2</v>
      </c>
      <c r="AS170" s="122">
        <f t="shared" si="175"/>
        <v>1.5587126118386124E-2</v>
      </c>
      <c r="AT170" s="121">
        <f t="shared" si="184"/>
        <v>35.743212435233104</v>
      </c>
      <c r="AU170" s="31">
        <f t="shared" si="150"/>
        <v>1.6786403882616966E-3</v>
      </c>
      <c r="AV170" s="31">
        <f t="shared" si="151"/>
        <v>2.3500965435663754E-3</v>
      </c>
      <c r="AW170" s="31">
        <f t="shared" si="152"/>
        <v>3.0495300386754157E-3</v>
      </c>
      <c r="AX170" s="31">
        <f t="shared" si="153"/>
        <v>1.9024591066965895E-3</v>
      </c>
      <c r="AY170" s="31">
        <f t="shared" si="154"/>
        <v>8.3932019413084823E-5</v>
      </c>
      <c r="AZ170" s="31">
        <f t="shared" si="155"/>
        <v>5.0867890553384747E-3</v>
      </c>
      <c r="BA170" s="31">
        <f t="shared" si="156"/>
        <v>7.0000000000000001E-3</v>
      </c>
      <c r="BB170" s="31">
        <f t="shared" si="157"/>
        <v>1.15E-2</v>
      </c>
      <c r="BC170" s="31">
        <f t="shared" si="158"/>
        <v>1.47E-2</v>
      </c>
      <c r="BD170" s="31">
        <f t="shared" si="176"/>
        <v>5.0000000000000001E-4</v>
      </c>
      <c r="BE170" s="31">
        <f t="shared" si="159"/>
        <v>1.664651718359516E-3</v>
      </c>
      <c r="BF170" s="31">
        <f t="shared" si="177"/>
        <v>9.5566178242244195E-3</v>
      </c>
      <c r="BG170" s="31">
        <f t="shared" si="160"/>
        <v>1.3414604487132708E-2</v>
      </c>
      <c r="BH170" s="103">
        <f t="shared" si="178"/>
        <v>1.6442231910993074E-2</v>
      </c>
      <c r="BI170" s="121">
        <f t="shared" si="185"/>
        <v>9.1084974093264428</v>
      </c>
      <c r="BJ170" s="31">
        <f t="shared" si="161"/>
        <v>6.5872555377316502E-3</v>
      </c>
      <c r="BK170" s="31">
        <f t="shared" si="162"/>
        <v>1.0978759229552749E-2</v>
      </c>
      <c r="BL170" s="31">
        <f t="shared" si="163"/>
        <v>1.3723449036940937E-2</v>
      </c>
      <c r="BM170" s="31">
        <f t="shared" si="164"/>
        <v>0</v>
      </c>
      <c r="BN170" s="31">
        <f t="shared" si="165"/>
        <v>3.2936277688658244E-4</v>
      </c>
      <c r="BO170" s="31">
        <f t="shared" si="166"/>
        <v>1.9961380417368637E-2</v>
      </c>
      <c r="BP170" s="31">
        <f t="shared" si="167"/>
        <v>1.2E-2</v>
      </c>
      <c r="BQ170" s="31">
        <f t="shared" si="168"/>
        <v>2.2499999999999999E-2</v>
      </c>
      <c r="BR170" s="31">
        <f t="shared" si="169"/>
        <v>2.8499999999999998E-2</v>
      </c>
      <c r="BS170" s="31">
        <f t="shared" si="179"/>
        <v>5.0000000000000001E-3</v>
      </c>
      <c r="BT170" s="31">
        <f t="shared" si="170"/>
        <v>0</v>
      </c>
      <c r="BU170" s="31">
        <f t="shared" si="180"/>
        <v>2.4805167144710403E-2</v>
      </c>
      <c r="BV170" s="31">
        <f t="shared" si="181"/>
        <v>3.2520460197841994E-2</v>
      </c>
      <c r="BW170" s="103">
        <f t="shared" si="182"/>
        <v>3.785747255221561E-2</v>
      </c>
    </row>
    <row r="171" spans="16:75" x14ac:dyDescent="0.25">
      <c r="P171" s="36">
        <f t="shared" si="171"/>
        <v>15.852199999999982</v>
      </c>
      <c r="Q171" s="31">
        <f t="shared" si="126"/>
        <v>1.9115977784175278E-3</v>
      </c>
      <c r="R171" s="31">
        <f t="shared" si="127"/>
        <v>9.5579888920876398E-3</v>
      </c>
      <c r="S171" s="31">
        <f t="shared" si="128"/>
        <v>1.0567312519092095E-2</v>
      </c>
      <c r="T171" s="31">
        <f t="shared" si="129"/>
        <v>4.8258285916150494E-3</v>
      </c>
      <c r="U171" s="31">
        <f t="shared" si="130"/>
        <v>1.8924818006333524E-4</v>
      </c>
      <c r="V171" s="31">
        <f t="shared" si="131"/>
        <v>1.2616545337555685E-4</v>
      </c>
      <c r="W171" s="31">
        <f t="shared" si="132"/>
        <v>4.0000000000000001E-3</v>
      </c>
      <c r="X171" s="31">
        <f t="shared" si="133"/>
        <v>8.9999999999999993E-3</v>
      </c>
      <c r="Y171" s="31">
        <f t="shared" si="134"/>
        <v>1.3999999999999999E-2</v>
      </c>
      <c r="Z171" s="31">
        <f t="shared" si="135"/>
        <v>1E-3</v>
      </c>
      <c r="AA171" s="31">
        <f t="shared" si="136"/>
        <v>0</v>
      </c>
      <c r="AB171" s="31">
        <f t="shared" si="172"/>
        <v>8.0619314090713927E-3</v>
      </c>
      <c r="AC171" s="31">
        <f t="shared" si="137"/>
        <v>1.7157801740376351E-2</v>
      </c>
      <c r="AD171" s="103">
        <f t="shared" si="173"/>
        <v>2.0972047437738263E-2</v>
      </c>
      <c r="AE171" s="121">
        <f t="shared" si="183"/>
        <v>36.675803108808203</v>
      </c>
      <c r="AF171" s="31">
        <f t="shared" si="138"/>
        <v>8.2624040196552944E-4</v>
      </c>
      <c r="AG171" s="31">
        <f t="shared" si="139"/>
        <v>4.131202009827647E-3</v>
      </c>
      <c r="AH171" s="31">
        <f t="shared" si="140"/>
        <v>4.5674569420654466E-3</v>
      </c>
      <c r="AI171" s="31">
        <f t="shared" si="141"/>
        <v>2.0858438947619789E-3</v>
      </c>
      <c r="AJ171" s="31">
        <f t="shared" si="142"/>
        <v>8.17977997945874E-5</v>
      </c>
      <c r="AK171" s="31">
        <f t="shared" si="143"/>
        <v>5.4531866529724945E-5</v>
      </c>
      <c r="AL171" s="31">
        <f t="shared" si="144"/>
        <v>4.0000000000000001E-3</v>
      </c>
      <c r="AM171" s="31">
        <f t="shared" si="145"/>
        <v>8.9999999999999993E-3</v>
      </c>
      <c r="AN171" s="31">
        <f t="shared" si="146"/>
        <v>1.3999999999999999E-2</v>
      </c>
      <c r="AO171" s="31">
        <f t="shared" si="147"/>
        <v>1E-3</v>
      </c>
      <c r="AP171" s="31">
        <f t="shared" si="148"/>
        <v>0</v>
      </c>
      <c r="AQ171" s="31">
        <f t="shared" si="174"/>
        <v>5.0957142514413776E-3</v>
      </c>
      <c r="AR171" s="31">
        <f t="shared" si="149"/>
        <v>1.1030793522531725E-2</v>
      </c>
      <c r="AS171" s="122">
        <f t="shared" si="175"/>
        <v>1.556806113070908E-2</v>
      </c>
      <c r="AT171" s="121">
        <f t="shared" si="184"/>
        <v>35.976321243523259</v>
      </c>
      <c r="AU171" s="31">
        <f t="shared" si="150"/>
        <v>1.6677636269106218E-3</v>
      </c>
      <c r="AV171" s="31">
        <f t="shared" si="151"/>
        <v>2.3348690776748707E-3</v>
      </c>
      <c r="AW171" s="31">
        <f t="shared" si="152"/>
        <v>3.0297705888876298E-3</v>
      </c>
      <c r="AX171" s="31">
        <f t="shared" si="153"/>
        <v>1.8901321104987047E-3</v>
      </c>
      <c r="AY171" s="31">
        <f t="shared" si="154"/>
        <v>8.3388181345531075E-5</v>
      </c>
      <c r="AZ171" s="31">
        <f t="shared" si="155"/>
        <v>5.0538291724564295E-3</v>
      </c>
      <c r="BA171" s="31">
        <f t="shared" si="156"/>
        <v>7.0000000000000001E-3</v>
      </c>
      <c r="BB171" s="31">
        <f t="shared" si="157"/>
        <v>1.15E-2</v>
      </c>
      <c r="BC171" s="31">
        <f t="shared" si="158"/>
        <v>1.47E-2</v>
      </c>
      <c r="BD171" s="31">
        <f t="shared" si="176"/>
        <v>5.0000000000000001E-4</v>
      </c>
      <c r="BE171" s="31">
        <f t="shared" si="159"/>
        <v>1.6538655966863668E-3</v>
      </c>
      <c r="BF171" s="31">
        <f t="shared" si="177"/>
        <v>9.5281377662824081E-3</v>
      </c>
      <c r="BG171" s="31">
        <f t="shared" si="160"/>
        <v>1.3391739232663532E-2</v>
      </c>
      <c r="BH171" s="103">
        <f t="shared" si="178"/>
        <v>1.6421004243148133E-2</v>
      </c>
      <c r="BI171" s="121">
        <f t="shared" si="185"/>
        <v>9.1628497409326606</v>
      </c>
      <c r="BJ171" s="31">
        <f t="shared" si="161"/>
        <v>6.5481811550358099E-3</v>
      </c>
      <c r="BK171" s="31">
        <f t="shared" si="162"/>
        <v>1.0913635258393015E-2</v>
      </c>
      <c r="BL171" s="31">
        <f t="shared" si="163"/>
        <v>1.3642044072991268E-2</v>
      </c>
      <c r="BM171" s="31">
        <f t="shared" si="164"/>
        <v>0</v>
      </c>
      <c r="BN171" s="31">
        <f t="shared" si="165"/>
        <v>3.2740905775179046E-4</v>
      </c>
      <c r="BO171" s="31">
        <f t="shared" si="166"/>
        <v>1.9842973197078211E-2</v>
      </c>
      <c r="BP171" s="31">
        <f t="shared" si="167"/>
        <v>1.2E-2</v>
      </c>
      <c r="BQ171" s="31">
        <f t="shared" si="168"/>
        <v>2.2499999999999999E-2</v>
      </c>
      <c r="BR171" s="31">
        <f t="shared" si="169"/>
        <v>2.8499999999999998E-2</v>
      </c>
      <c r="BS171" s="31">
        <f t="shared" si="179"/>
        <v>5.0000000000000001E-3</v>
      </c>
      <c r="BT171" s="31">
        <f t="shared" si="170"/>
        <v>0</v>
      </c>
      <c r="BU171" s="31">
        <f t="shared" si="180"/>
        <v>2.4698528824084742E-2</v>
      </c>
      <c r="BV171" s="31">
        <f t="shared" si="181"/>
        <v>3.2424599652385776E-2</v>
      </c>
      <c r="BW171" s="103">
        <f t="shared" si="182"/>
        <v>3.7764258314866864E-2</v>
      </c>
    </row>
    <row r="172" spans="16:75" x14ac:dyDescent="0.25">
      <c r="P172" s="36">
        <f t="shared" si="171"/>
        <v>15.945999999999982</v>
      </c>
      <c r="Q172" s="31">
        <f t="shared" si="126"/>
        <v>1.9003530856033072E-3</v>
      </c>
      <c r="R172" s="31">
        <f t="shared" si="127"/>
        <v>9.501765428016536E-3</v>
      </c>
      <c r="S172" s="31">
        <f t="shared" si="128"/>
        <v>1.0505151857215083E-2</v>
      </c>
      <c r="T172" s="31">
        <f t="shared" si="129"/>
        <v>4.7974413646055493E-3</v>
      </c>
      <c r="U172" s="31">
        <f t="shared" si="130"/>
        <v>1.881349554747274E-4</v>
      </c>
      <c r="V172" s="31">
        <f t="shared" si="131"/>
        <v>1.2542330364981828E-4</v>
      </c>
      <c r="W172" s="31">
        <f t="shared" si="132"/>
        <v>4.0000000000000001E-3</v>
      </c>
      <c r="X172" s="31">
        <f t="shared" si="133"/>
        <v>8.9999999999999993E-3</v>
      </c>
      <c r="Y172" s="31">
        <f t="shared" si="134"/>
        <v>1.3999999999999999E-2</v>
      </c>
      <c r="Z172" s="31">
        <f t="shared" si="135"/>
        <v>1E-3</v>
      </c>
      <c r="AA172" s="31">
        <f t="shared" si="136"/>
        <v>0</v>
      </c>
      <c r="AB172" s="31">
        <f t="shared" si="172"/>
        <v>8.0269393161501047E-3</v>
      </c>
      <c r="AC172" s="31">
        <f t="shared" si="137"/>
        <v>1.7085046149520555E-2</v>
      </c>
      <c r="AD172" s="103">
        <f t="shared" si="173"/>
        <v>2.0904028091924074E-2</v>
      </c>
      <c r="AE172" s="121">
        <f t="shared" si="183"/>
        <v>36.913575129533591</v>
      </c>
      <c r="AF172" s="31">
        <f t="shared" si="138"/>
        <v>8.2091832602758743E-4</v>
      </c>
      <c r="AG172" s="31">
        <f t="shared" si="139"/>
        <v>4.1045916301379369E-3</v>
      </c>
      <c r="AH172" s="31">
        <f t="shared" si="140"/>
        <v>4.5380365062805033E-3</v>
      </c>
      <c r="AI172" s="31">
        <f t="shared" si="141"/>
        <v>2.0724083140566448E-3</v>
      </c>
      <c r="AJ172" s="31">
        <f t="shared" si="142"/>
        <v>8.1270914276731159E-5</v>
      </c>
      <c r="AK172" s="31">
        <f t="shared" si="143"/>
        <v>5.4180609517820777E-5</v>
      </c>
      <c r="AL172" s="31">
        <f t="shared" si="144"/>
        <v>4.0000000000000001E-3</v>
      </c>
      <c r="AM172" s="31">
        <f t="shared" si="145"/>
        <v>8.9999999999999993E-3</v>
      </c>
      <c r="AN172" s="31">
        <f t="shared" si="146"/>
        <v>1.3999999999999999E-2</v>
      </c>
      <c r="AO172" s="31">
        <f t="shared" si="147"/>
        <v>1E-3</v>
      </c>
      <c r="AP172" s="31">
        <f t="shared" si="148"/>
        <v>0</v>
      </c>
      <c r="AQ172" s="31">
        <f t="shared" si="174"/>
        <v>5.0844042078554245E-3</v>
      </c>
      <c r="AR172" s="31">
        <f t="shared" si="149"/>
        <v>1.1007674126555482E-2</v>
      </c>
      <c r="AS172" s="122">
        <f t="shared" si="175"/>
        <v>1.5549340661626996E-2</v>
      </c>
      <c r="AT172" s="121">
        <f t="shared" si="184"/>
        <v>36.209430051813413</v>
      </c>
      <c r="AU172" s="31">
        <f t="shared" si="150"/>
        <v>1.6570269102314998E-3</v>
      </c>
      <c r="AV172" s="31">
        <f t="shared" si="151"/>
        <v>2.3198376743241E-3</v>
      </c>
      <c r="AW172" s="31">
        <f t="shared" si="152"/>
        <v>3.0102655535872249E-3</v>
      </c>
      <c r="AX172" s="31">
        <f t="shared" si="153"/>
        <v>1.8779638315956999E-3</v>
      </c>
      <c r="AY172" s="31">
        <f t="shared" si="154"/>
        <v>8.2851345511574982E-5</v>
      </c>
      <c r="AZ172" s="31">
        <f t="shared" si="155"/>
        <v>5.0212936673681811E-3</v>
      </c>
      <c r="BA172" s="31">
        <f t="shared" si="156"/>
        <v>7.0000000000000001E-3</v>
      </c>
      <c r="BB172" s="31">
        <f t="shared" si="157"/>
        <v>1.15E-2</v>
      </c>
      <c r="BC172" s="31">
        <f t="shared" si="158"/>
        <v>1.47E-2</v>
      </c>
      <c r="BD172" s="31">
        <f t="shared" si="176"/>
        <v>5.0000000000000001E-4</v>
      </c>
      <c r="BE172" s="31">
        <f t="shared" si="159"/>
        <v>1.6432183526462376E-3</v>
      </c>
      <c r="BF172" s="31">
        <f t="shared" si="177"/>
        <v>9.5001230527475278E-3</v>
      </c>
      <c r="BG172" s="31">
        <f t="shared" si="160"/>
        <v>1.3369276176476151E-2</v>
      </c>
      <c r="BH172" s="103">
        <f t="shared" si="178"/>
        <v>1.6400158544340581E-2</v>
      </c>
      <c r="BI172" s="121">
        <f t="shared" si="185"/>
        <v>9.2172020725388784</v>
      </c>
      <c r="BJ172" s="31">
        <f t="shared" si="161"/>
        <v>6.5095676028151788E-3</v>
      </c>
      <c r="BK172" s="31">
        <f t="shared" si="162"/>
        <v>1.0849279338025299E-2</v>
      </c>
      <c r="BL172" s="31">
        <f t="shared" si="163"/>
        <v>1.3561599172531623E-2</v>
      </c>
      <c r="BM172" s="31">
        <f t="shared" si="164"/>
        <v>0</v>
      </c>
      <c r="BN172" s="31">
        <f t="shared" si="165"/>
        <v>3.2547838014075885E-4</v>
      </c>
      <c r="BO172" s="31">
        <f t="shared" si="166"/>
        <v>1.9725962432773268E-2</v>
      </c>
      <c r="BP172" s="31">
        <f t="shared" si="167"/>
        <v>1.2E-2</v>
      </c>
      <c r="BQ172" s="31">
        <f t="shared" si="168"/>
        <v>2.2499999999999999E-2</v>
      </c>
      <c r="BR172" s="31">
        <f t="shared" si="169"/>
        <v>2.8499999999999998E-2</v>
      </c>
      <c r="BS172" s="31">
        <f t="shared" si="179"/>
        <v>5.0000000000000001E-3</v>
      </c>
      <c r="BT172" s="31">
        <f t="shared" si="170"/>
        <v>0</v>
      </c>
      <c r="BU172" s="31">
        <f t="shared" si="180"/>
        <v>2.4593321196786422E-2</v>
      </c>
      <c r="BV172" s="31">
        <f t="shared" si="181"/>
        <v>3.2330153169431386E-2</v>
      </c>
      <c r="BW172" s="103">
        <f t="shared" si="182"/>
        <v>3.7672463641937722E-2</v>
      </c>
    </row>
    <row r="173" spans="16:75" x14ac:dyDescent="0.25">
      <c r="P173" s="36">
        <f t="shared" si="171"/>
        <v>16.039799999999982</v>
      </c>
      <c r="Q173" s="31">
        <f t="shared" si="126"/>
        <v>1.8892399096641064E-3</v>
      </c>
      <c r="R173" s="31">
        <f t="shared" si="127"/>
        <v>9.4461995483205319E-3</v>
      </c>
      <c r="S173" s="31">
        <f t="shared" si="128"/>
        <v>1.0443718220623181E-2</v>
      </c>
      <c r="T173" s="31">
        <f t="shared" si="129"/>
        <v>4.769386151947037E-3</v>
      </c>
      <c r="U173" s="31">
        <f t="shared" si="130"/>
        <v>1.8703475105674654E-4</v>
      </c>
      <c r="V173" s="31">
        <f t="shared" si="131"/>
        <v>1.2468983403783103E-4</v>
      </c>
      <c r="W173" s="31">
        <f t="shared" si="132"/>
        <v>4.0000000000000001E-3</v>
      </c>
      <c r="X173" s="31">
        <f t="shared" si="133"/>
        <v>8.9999999999999993E-3</v>
      </c>
      <c r="Y173" s="31">
        <f t="shared" si="134"/>
        <v>1.3999999999999999E-2</v>
      </c>
      <c r="Z173" s="31">
        <f t="shared" si="135"/>
        <v>1E-3</v>
      </c>
      <c r="AA173" s="31">
        <f t="shared" si="136"/>
        <v>0</v>
      </c>
      <c r="AB173" s="31">
        <f t="shared" si="172"/>
        <v>7.9924101194076107E-3</v>
      </c>
      <c r="AC173" s="31">
        <f t="shared" si="137"/>
        <v>1.7013260223120608E-2</v>
      </c>
      <c r="AD173" s="103">
        <f t="shared" si="173"/>
        <v>2.0836982329065269E-2</v>
      </c>
      <c r="AE173" s="121">
        <f t="shared" si="183"/>
        <v>37.151347150258978</v>
      </c>
      <c r="AF173" s="31">
        <f t="shared" si="138"/>
        <v>8.1566437363548108E-4</v>
      </c>
      <c r="AG173" s="31">
        <f t="shared" si="139"/>
        <v>4.0783218681774052E-3</v>
      </c>
      <c r="AH173" s="31">
        <f t="shared" si="140"/>
        <v>4.5089926574569394E-3</v>
      </c>
      <c r="AI173" s="31">
        <f t="shared" si="141"/>
        <v>2.0591447112427719E-3</v>
      </c>
      <c r="AJ173" s="31">
        <f t="shared" si="142"/>
        <v>8.0750772989912609E-5</v>
      </c>
      <c r="AK173" s="31">
        <f t="shared" si="143"/>
        <v>5.3833848659941751E-5</v>
      </c>
      <c r="AL173" s="31">
        <f t="shared" si="144"/>
        <v>4.0000000000000001E-3</v>
      </c>
      <c r="AM173" s="31">
        <f t="shared" si="145"/>
        <v>8.9999999999999993E-3</v>
      </c>
      <c r="AN173" s="31">
        <f t="shared" si="146"/>
        <v>1.3999999999999999E-2</v>
      </c>
      <c r="AO173" s="31">
        <f t="shared" si="147"/>
        <v>1E-3</v>
      </c>
      <c r="AP173" s="31">
        <f t="shared" si="148"/>
        <v>0</v>
      </c>
      <c r="AQ173" s="31">
        <f t="shared" si="174"/>
        <v>5.0732861299854978E-3</v>
      </c>
      <c r="AR173" s="31">
        <f t="shared" si="149"/>
        <v>1.0984949937304015E-2</v>
      </c>
      <c r="AS173" s="122">
        <f t="shared" si="175"/>
        <v>1.5530956557918847E-2</v>
      </c>
      <c r="AT173" s="121">
        <f t="shared" si="184"/>
        <v>36.442538860103568</v>
      </c>
      <c r="AU173" s="31">
        <f t="shared" si="150"/>
        <v>1.6464275507897333E-3</v>
      </c>
      <c r="AV173" s="31">
        <f t="shared" si="151"/>
        <v>2.3049985711056267E-3</v>
      </c>
      <c r="AW173" s="31">
        <f t="shared" si="152"/>
        <v>2.9910100506013492E-3</v>
      </c>
      <c r="AX173" s="31">
        <f t="shared" si="153"/>
        <v>1.8659512242283646E-3</v>
      </c>
      <c r="AY173" s="31">
        <f t="shared" si="154"/>
        <v>8.2321377539486666E-5</v>
      </c>
      <c r="AZ173" s="31">
        <f t="shared" si="155"/>
        <v>4.9891743963325257E-3</v>
      </c>
      <c r="BA173" s="31">
        <f t="shared" si="156"/>
        <v>7.0000000000000001E-3</v>
      </c>
      <c r="BB173" s="31">
        <f t="shared" si="157"/>
        <v>1.15E-2</v>
      </c>
      <c r="BC173" s="31">
        <f t="shared" si="158"/>
        <v>1.47E-2</v>
      </c>
      <c r="BD173" s="31">
        <f t="shared" si="176"/>
        <v>5.0000000000000001E-4</v>
      </c>
      <c r="BE173" s="31">
        <f t="shared" si="159"/>
        <v>1.6327073211998193E-3</v>
      </c>
      <c r="BF173" s="31">
        <f t="shared" si="177"/>
        <v>9.4725637258620248E-3</v>
      </c>
      <c r="BG173" s="31">
        <f t="shared" si="160"/>
        <v>1.3347206075569376E-2</v>
      </c>
      <c r="BH173" s="103">
        <f t="shared" si="178"/>
        <v>1.6379685817307817E-2</v>
      </c>
      <c r="BI173" s="121">
        <f t="shared" si="185"/>
        <v>9.2715544041450961</v>
      </c>
      <c r="BJ173" s="31">
        <f t="shared" si="161"/>
        <v>6.47140677653527E-3</v>
      </c>
      <c r="BK173" s="31">
        <f t="shared" si="162"/>
        <v>1.0785677960892116E-2</v>
      </c>
      <c r="BL173" s="31">
        <f t="shared" si="163"/>
        <v>1.3482097451115145E-2</v>
      </c>
      <c r="BM173" s="31">
        <f t="shared" si="164"/>
        <v>0</v>
      </c>
      <c r="BN173" s="31">
        <f t="shared" si="165"/>
        <v>3.2357033882676343E-4</v>
      </c>
      <c r="BO173" s="31">
        <f t="shared" si="166"/>
        <v>1.9610323565258395E-2</v>
      </c>
      <c r="BP173" s="31">
        <f t="shared" si="167"/>
        <v>1.2E-2</v>
      </c>
      <c r="BQ173" s="31">
        <f t="shared" si="168"/>
        <v>2.2499999999999999E-2</v>
      </c>
      <c r="BR173" s="31">
        <f t="shared" si="169"/>
        <v>2.8499999999999998E-2</v>
      </c>
      <c r="BS173" s="31">
        <f t="shared" si="179"/>
        <v>5.0000000000000001E-3</v>
      </c>
      <c r="BT173" s="31">
        <f t="shared" si="170"/>
        <v>0</v>
      </c>
      <c r="BU173" s="31">
        <f t="shared" si="180"/>
        <v>2.4489518254396561E-2</v>
      </c>
      <c r="BV173" s="31">
        <f t="shared" si="181"/>
        <v>3.2237093357170642E-2</v>
      </c>
      <c r="BW173" s="103">
        <f t="shared" si="182"/>
        <v>3.7582060260985803E-2</v>
      </c>
    </row>
    <row r="174" spans="16:75" x14ac:dyDescent="0.25">
      <c r="P174" s="36">
        <f t="shared" si="171"/>
        <v>16.133599999999984</v>
      </c>
      <c r="Q174" s="31">
        <f t="shared" si="126"/>
        <v>1.878255956700943E-3</v>
      </c>
      <c r="R174" s="31">
        <f t="shared" si="127"/>
        <v>9.3912797835047149E-3</v>
      </c>
      <c r="S174" s="31">
        <f t="shared" si="128"/>
        <v>1.0382998928642813E-2</v>
      </c>
      <c r="T174" s="31">
        <f t="shared" si="129"/>
        <v>4.7416571626915302E-3</v>
      </c>
      <c r="U174" s="31">
        <f t="shared" si="130"/>
        <v>1.8594733971339332E-4</v>
      </c>
      <c r="V174" s="31">
        <f t="shared" si="131"/>
        <v>1.2396489314226222E-4</v>
      </c>
      <c r="W174" s="31">
        <f t="shared" si="132"/>
        <v>4.0000000000000001E-3</v>
      </c>
      <c r="X174" s="31">
        <f t="shared" si="133"/>
        <v>8.9999999999999993E-3</v>
      </c>
      <c r="Y174" s="31">
        <f t="shared" si="134"/>
        <v>1.3999999999999999E-2</v>
      </c>
      <c r="Z174" s="31">
        <f t="shared" si="135"/>
        <v>1E-3</v>
      </c>
      <c r="AA174" s="31">
        <f t="shared" si="136"/>
        <v>0</v>
      </c>
      <c r="AB174" s="31">
        <f t="shared" si="172"/>
        <v>7.9583354970466334E-3</v>
      </c>
      <c r="AC174" s="31">
        <f t="shared" si="137"/>
        <v>1.6942426463998649E-2</v>
      </c>
      <c r="AD174" s="103">
        <f t="shared" si="173"/>
        <v>2.0770891765101048E-2</v>
      </c>
      <c r="AE174" s="121">
        <f t="shared" si="183"/>
        <v>37.389119170984365</v>
      </c>
      <c r="AF174" s="31">
        <f t="shared" si="138"/>
        <v>8.1047724511645674E-4</v>
      </c>
      <c r="AG174" s="31">
        <f t="shared" si="139"/>
        <v>4.0523862255822836E-3</v>
      </c>
      <c r="AH174" s="31">
        <f t="shared" si="140"/>
        <v>4.4803182110037722E-3</v>
      </c>
      <c r="AI174" s="31">
        <f t="shared" si="141"/>
        <v>2.0460498052964947E-3</v>
      </c>
      <c r="AJ174" s="31">
        <f t="shared" si="142"/>
        <v>8.023724726652919E-5</v>
      </c>
      <c r="AK174" s="31">
        <f t="shared" si="143"/>
        <v>5.3491498177686136E-5</v>
      </c>
      <c r="AL174" s="31">
        <f t="shared" si="144"/>
        <v>4.0000000000000001E-3</v>
      </c>
      <c r="AM174" s="31">
        <f t="shared" si="145"/>
        <v>8.9999999999999993E-3</v>
      </c>
      <c r="AN174" s="31">
        <f t="shared" si="146"/>
        <v>1.3999999999999999E-2</v>
      </c>
      <c r="AO174" s="31">
        <f t="shared" si="147"/>
        <v>1E-3</v>
      </c>
      <c r="AP174" s="31">
        <f t="shared" si="148"/>
        <v>0</v>
      </c>
      <c r="AQ174" s="31">
        <f t="shared" si="174"/>
        <v>5.0623557639208E-3</v>
      </c>
      <c r="AR174" s="31">
        <f t="shared" si="149"/>
        <v>1.0962612134817329E-2</v>
      </c>
      <c r="AS174" s="122">
        <f t="shared" si="175"/>
        <v>1.5512900903730604E-2</v>
      </c>
      <c r="AT174" s="121">
        <f t="shared" si="184"/>
        <v>36.675647668393722</v>
      </c>
      <c r="AU174" s="31">
        <f t="shared" si="150"/>
        <v>1.6359629294755904E-3</v>
      </c>
      <c r="AV174" s="31">
        <f t="shared" si="151"/>
        <v>2.2903481012658267E-3</v>
      </c>
      <c r="AW174" s="31">
        <f t="shared" si="152"/>
        <v>2.9719993218806562E-3</v>
      </c>
      <c r="AX174" s="31">
        <f t="shared" si="153"/>
        <v>1.8540913200723358E-3</v>
      </c>
      <c r="AY174" s="31">
        <f t="shared" si="154"/>
        <v>8.1798146473779508E-5</v>
      </c>
      <c r="AZ174" s="31">
        <f t="shared" si="155"/>
        <v>4.9574634226533043E-3</v>
      </c>
      <c r="BA174" s="31">
        <f t="shared" si="156"/>
        <v>7.0000000000000001E-3</v>
      </c>
      <c r="BB174" s="31">
        <f t="shared" si="157"/>
        <v>1.15E-2</v>
      </c>
      <c r="BC174" s="31">
        <f t="shared" si="158"/>
        <v>1.47E-2</v>
      </c>
      <c r="BD174" s="31">
        <f t="shared" si="176"/>
        <v>5.0000000000000001E-4</v>
      </c>
      <c r="BE174" s="31">
        <f t="shared" si="159"/>
        <v>1.6223299050632941E-3</v>
      </c>
      <c r="BF174" s="31">
        <f t="shared" si="177"/>
        <v>9.4454500923340911E-3</v>
      </c>
      <c r="BG174" s="31">
        <f t="shared" si="160"/>
        <v>1.3325519948106832E-2</v>
      </c>
      <c r="BH174" s="103">
        <f t="shared" si="178"/>
        <v>1.6359577325449862E-2</v>
      </c>
      <c r="BI174" s="121">
        <f t="shared" si="185"/>
        <v>9.3259067357513139</v>
      </c>
      <c r="BJ174" s="31">
        <f t="shared" si="161"/>
        <v>6.433690760597798E-3</v>
      </c>
      <c r="BK174" s="31">
        <f t="shared" si="162"/>
        <v>1.0722817934329663E-2</v>
      </c>
      <c r="BL174" s="31">
        <f t="shared" si="163"/>
        <v>1.3403522417912079E-2</v>
      </c>
      <c r="BM174" s="31">
        <f t="shared" si="164"/>
        <v>0</v>
      </c>
      <c r="BN174" s="31">
        <f t="shared" si="165"/>
        <v>3.2168453802988988E-4</v>
      </c>
      <c r="BO174" s="31">
        <f t="shared" si="166"/>
        <v>1.9496032607872117E-2</v>
      </c>
      <c r="BP174" s="31">
        <f t="shared" si="167"/>
        <v>1.2E-2</v>
      </c>
      <c r="BQ174" s="31">
        <f t="shared" si="168"/>
        <v>2.2499999999999999E-2</v>
      </c>
      <c r="BR174" s="31">
        <f t="shared" si="169"/>
        <v>2.8499999999999998E-2</v>
      </c>
      <c r="BS174" s="31">
        <f t="shared" si="179"/>
        <v>5.0000000000000001E-3</v>
      </c>
      <c r="BT174" s="31">
        <f t="shared" si="170"/>
        <v>0</v>
      </c>
      <c r="BU174" s="31">
        <f t="shared" si="180"/>
        <v>2.4387094596784627E-2</v>
      </c>
      <c r="BV174" s="31">
        <f t="shared" si="181"/>
        <v>3.2145393485057377E-2</v>
      </c>
      <c r="BW174" s="103">
        <f t="shared" si="182"/>
        <v>3.749302059624765E-2</v>
      </c>
    </row>
    <row r="175" spans="16:75" x14ac:dyDescent="0.25">
      <c r="P175" s="36">
        <f t="shared" si="171"/>
        <v>16.227399999999985</v>
      </c>
      <c r="Q175" s="31">
        <f t="shared" si="126"/>
        <v>1.8673989858529604E-3</v>
      </c>
      <c r="R175" s="31">
        <f t="shared" si="127"/>
        <v>9.3369949292648018E-3</v>
      </c>
      <c r="S175" s="31">
        <f t="shared" si="128"/>
        <v>1.0322981593795164E-2</v>
      </c>
      <c r="T175" s="31">
        <f t="shared" si="129"/>
        <v>4.7142487397857985E-3</v>
      </c>
      <c r="U175" s="31">
        <f t="shared" si="130"/>
        <v>1.8487249959944308E-4</v>
      </c>
      <c r="V175" s="31">
        <f t="shared" si="131"/>
        <v>1.2324833306629539E-4</v>
      </c>
      <c r="W175" s="31">
        <f t="shared" si="132"/>
        <v>4.0000000000000001E-3</v>
      </c>
      <c r="X175" s="31">
        <f t="shared" si="133"/>
        <v>8.9999999999999993E-3</v>
      </c>
      <c r="Y175" s="31">
        <f t="shared" si="134"/>
        <v>1.3999999999999999E-2</v>
      </c>
      <c r="Z175" s="31">
        <f t="shared" si="135"/>
        <v>1E-3</v>
      </c>
      <c r="AA175" s="31">
        <f t="shared" si="136"/>
        <v>0</v>
      </c>
      <c r="AB175" s="31">
        <f t="shared" si="172"/>
        <v>7.9247073201577142E-3</v>
      </c>
      <c r="AC175" s="31">
        <f t="shared" si="137"/>
        <v>1.687252778094921E-2</v>
      </c>
      <c r="AD175" s="103">
        <f t="shared" si="173"/>
        <v>2.0705738451345379E-2</v>
      </c>
      <c r="AE175" s="121">
        <f t="shared" si="183"/>
        <v>37.626891191709753</v>
      </c>
      <c r="AF175" s="31">
        <f t="shared" si="138"/>
        <v>8.0535567364935267E-4</v>
      </c>
      <c r="AG175" s="31">
        <f t="shared" si="139"/>
        <v>4.0267783682467638E-3</v>
      </c>
      <c r="AH175" s="31">
        <f t="shared" si="140"/>
        <v>4.4520061639336216E-3</v>
      </c>
      <c r="AI175" s="31">
        <f t="shared" si="141"/>
        <v>2.033120398127791E-3</v>
      </c>
      <c r="AJ175" s="31">
        <f t="shared" si="142"/>
        <v>7.9730211691285904E-5</v>
      </c>
      <c r="AK175" s="31">
        <f t="shared" si="143"/>
        <v>5.3153474460857271E-5</v>
      </c>
      <c r="AL175" s="31">
        <f t="shared" si="144"/>
        <v>4.0000000000000001E-3</v>
      </c>
      <c r="AM175" s="31">
        <f t="shared" si="145"/>
        <v>8.9999999999999993E-3</v>
      </c>
      <c r="AN175" s="31">
        <f t="shared" si="146"/>
        <v>1.3999999999999999E-2</v>
      </c>
      <c r="AO175" s="31">
        <f t="shared" si="147"/>
        <v>1E-3</v>
      </c>
      <c r="AP175" s="31">
        <f t="shared" si="148"/>
        <v>0</v>
      </c>
      <c r="AQ175" s="31">
        <f t="shared" si="174"/>
        <v>5.0516089718743952E-3</v>
      </c>
      <c r="AR175" s="31">
        <f t="shared" si="149"/>
        <v>1.0940652141447193E-2</v>
      </c>
      <c r="AS175" s="122">
        <f t="shared" si="175"/>
        <v>1.5495166012396703E-2</v>
      </c>
      <c r="AT175" s="121">
        <f t="shared" si="184"/>
        <v>36.908756476683877</v>
      </c>
      <c r="AU175" s="31">
        <f t="shared" si="150"/>
        <v>1.6256304933465694E-3</v>
      </c>
      <c r="AV175" s="31">
        <f t="shared" si="151"/>
        <v>2.2758826906851973E-3</v>
      </c>
      <c r="AW175" s="31">
        <f t="shared" si="152"/>
        <v>2.9532287295796012E-3</v>
      </c>
      <c r="AX175" s="31">
        <f t="shared" si="153"/>
        <v>1.8423812257927787E-3</v>
      </c>
      <c r="AY175" s="31">
        <f t="shared" si="154"/>
        <v>8.128152466732846E-5</v>
      </c>
      <c r="AZ175" s="31">
        <f t="shared" si="155"/>
        <v>4.9261530101411197E-3</v>
      </c>
      <c r="BA175" s="31">
        <f t="shared" si="156"/>
        <v>7.0000000000000001E-3</v>
      </c>
      <c r="BB175" s="31">
        <f t="shared" si="157"/>
        <v>1.15E-2</v>
      </c>
      <c r="BC175" s="31">
        <f t="shared" si="158"/>
        <v>1.47E-2</v>
      </c>
      <c r="BD175" s="31">
        <f t="shared" si="176"/>
        <v>5.0000000000000001E-4</v>
      </c>
      <c r="BE175" s="31">
        <f t="shared" si="159"/>
        <v>1.6120835725686818E-3</v>
      </c>
      <c r="BF175" s="31">
        <f t="shared" si="177"/>
        <v>9.4187727148923144E-3</v>
      </c>
      <c r="BG175" s="31">
        <f t="shared" si="160"/>
        <v>1.3304209064672447E-2</v>
      </c>
      <c r="BH175" s="103">
        <f t="shared" si="178"/>
        <v>1.6339824583891716E-2</v>
      </c>
      <c r="BI175" s="121">
        <f t="shared" si="185"/>
        <v>9.3802590673575317</v>
      </c>
      <c r="BJ175" s="31">
        <f t="shared" si="161"/>
        <v>6.3964118228668834E-3</v>
      </c>
      <c r="BK175" s="31">
        <f t="shared" si="162"/>
        <v>1.0660686371444805E-2</v>
      </c>
      <c r="BL175" s="31">
        <f t="shared" si="163"/>
        <v>1.3325857964306007E-2</v>
      </c>
      <c r="BM175" s="31">
        <f t="shared" si="164"/>
        <v>0</v>
      </c>
      <c r="BN175" s="31">
        <f t="shared" si="165"/>
        <v>3.1982059114334414E-4</v>
      </c>
      <c r="BO175" s="31">
        <f t="shared" si="166"/>
        <v>1.9383066129899647E-2</v>
      </c>
      <c r="BP175" s="31">
        <f t="shared" si="167"/>
        <v>1.2E-2</v>
      </c>
      <c r="BQ175" s="31">
        <f t="shared" si="168"/>
        <v>2.2499999999999999E-2</v>
      </c>
      <c r="BR175" s="31">
        <f t="shared" si="169"/>
        <v>2.8499999999999998E-2</v>
      </c>
      <c r="BS175" s="31">
        <f t="shared" si="179"/>
        <v>5.0000000000000001E-3</v>
      </c>
      <c r="BT175" s="31">
        <f t="shared" si="170"/>
        <v>0</v>
      </c>
      <c r="BU175" s="31">
        <f t="shared" si="180"/>
        <v>2.4286025414527269E-2</v>
      </c>
      <c r="BV175" s="31">
        <f t="shared" si="181"/>
        <v>3.2055027464525904E-2</v>
      </c>
      <c r="BW175" s="103">
        <f t="shared" si="182"/>
        <v>3.7405317748078454E-2</v>
      </c>
    </row>
    <row r="176" spans="16:75" x14ac:dyDescent="0.25">
      <c r="P176" s="36">
        <f t="shared" si="171"/>
        <v>16.321199999999987</v>
      </c>
      <c r="Q176" s="31">
        <f t="shared" si="126"/>
        <v>1.8566668077733457E-3</v>
      </c>
      <c r="R176" s="31">
        <f t="shared" si="127"/>
        <v>9.2833340388667283E-3</v>
      </c>
      <c r="S176" s="31">
        <f t="shared" si="128"/>
        <v>1.0263654113371054E-2</v>
      </c>
      <c r="T176" s="31">
        <f t="shared" si="129"/>
        <v>4.687155356223811E-3</v>
      </c>
      <c r="U176" s="31">
        <f t="shared" si="130"/>
        <v>1.8381001396956118E-4</v>
      </c>
      <c r="V176" s="31">
        <f t="shared" si="131"/>
        <v>1.2254000931304082E-4</v>
      </c>
      <c r="W176" s="31">
        <f t="shared" si="132"/>
        <v>4.0000000000000001E-3</v>
      </c>
      <c r="X176" s="31">
        <f t="shared" si="133"/>
        <v>8.9999999999999993E-3</v>
      </c>
      <c r="Y176" s="31">
        <f t="shared" si="134"/>
        <v>1.3999999999999999E-2</v>
      </c>
      <c r="Z176" s="31">
        <f t="shared" si="135"/>
        <v>1E-3</v>
      </c>
      <c r="AA176" s="31">
        <f t="shared" si="136"/>
        <v>0</v>
      </c>
      <c r="AB176" s="31">
        <f t="shared" si="172"/>
        <v>7.8915176471890149E-3</v>
      </c>
      <c r="AC176" s="31">
        <f t="shared" si="137"/>
        <v>1.6803547477101423E-2</v>
      </c>
      <c r="AD176" s="103">
        <f t="shared" si="173"/>
        <v>2.0641504861956417E-2</v>
      </c>
      <c r="AE176" s="121">
        <f t="shared" si="183"/>
        <v>37.86466321243514</v>
      </c>
      <c r="AF176" s="31">
        <f t="shared" si="138"/>
        <v>8.0029842423313784E-4</v>
      </c>
      <c r="AG176" s="31">
        <f t="shared" si="139"/>
        <v>4.0014921211656892E-3</v>
      </c>
      <c r="AH176" s="31">
        <f t="shared" si="140"/>
        <v>4.4240496891607859E-3</v>
      </c>
      <c r="AI176" s="31">
        <f t="shared" si="141"/>
        <v>2.0203533719765562E-3</v>
      </c>
      <c r="AJ176" s="31">
        <f t="shared" si="142"/>
        <v>7.9229543999080628E-5</v>
      </c>
      <c r="AK176" s="31">
        <f t="shared" si="143"/>
        <v>5.2819695999387088E-5</v>
      </c>
      <c r="AL176" s="31">
        <f t="shared" si="144"/>
        <v>4.0000000000000001E-3</v>
      </c>
      <c r="AM176" s="31">
        <f t="shared" si="145"/>
        <v>8.9999999999999993E-3</v>
      </c>
      <c r="AN176" s="31">
        <f t="shared" si="146"/>
        <v>1.3999999999999999E-2</v>
      </c>
      <c r="AO176" s="31">
        <f t="shared" si="147"/>
        <v>1E-3</v>
      </c>
      <c r="AP176" s="31">
        <f t="shared" si="148"/>
        <v>0</v>
      </c>
      <c r="AQ176" s="31">
        <f t="shared" si="174"/>
        <v>5.041041728410558E-3</v>
      </c>
      <c r="AR176" s="31">
        <f t="shared" si="149"/>
        <v>1.0919061613944419E-2</v>
      </c>
      <c r="AS176" s="122">
        <f t="shared" si="175"/>
        <v>1.5477744418586466E-2</v>
      </c>
      <c r="AT176" s="121">
        <f t="shared" si="184"/>
        <v>37.141865284974031</v>
      </c>
      <c r="AU176" s="31">
        <f t="shared" si="150"/>
        <v>1.6154277535510141E-3</v>
      </c>
      <c r="AV176" s="31">
        <f t="shared" si="151"/>
        <v>2.2615988549714197E-3</v>
      </c>
      <c r="AW176" s="31">
        <f t="shared" si="152"/>
        <v>2.9346937522843424E-3</v>
      </c>
      <c r="AX176" s="31">
        <f t="shared" si="153"/>
        <v>1.8308181206911497E-3</v>
      </c>
      <c r="AY176" s="31">
        <f t="shared" si="154"/>
        <v>8.0771387677550696E-5</v>
      </c>
      <c r="AZ176" s="31">
        <f t="shared" si="155"/>
        <v>4.895235616821255E-3</v>
      </c>
      <c r="BA176" s="31">
        <f t="shared" si="156"/>
        <v>7.0000000000000001E-3</v>
      </c>
      <c r="BB176" s="31">
        <f t="shared" si="157"/>
        <v>1.15E-2</v>
      </c>
      <c r="BC176" s="31">
        <f t="shared" si="158"/>
        <v>1.47E-2</v>
      </c>
      <c r="BD176" s="31">
        <f t="shared" si="176"/>
        <v>5.0000000000000001E-4</v>
      </c>
      <c r="BE176" s="31">
        <f t="shared" si="159"/>
        <v>1.601965855604756E-3</v>
      </c>
      <c r="BF176" s="31">
        <f t="shared" si="177"/>
        <v>9.3925224041573902E-3</v>
      </c>
      <c r="BG176" s="31">
        <f t="shared" si="160"/>
        <v>1.3283264939864606E-2</v>
      </c>
      <c r="BH176" s="103">
        <f t="shared" si="178"/>
        <v>1.6320419350899187E-2</v>
      </c>
      <c r="BI176" s="121">
        <f t="shared" si="185"/>
        <v>9.4346113989637495</v>
      </c>
      <c r="BJ176" s="31">
        <f t="shared" si="161"/>
        <v>6.3595624093844613E-3</v>
      </c>
      <c r="BK176" s="31">
        <f t="shared" si="162"/>
        <v>1.0599270682307435E-2</v>
      </c>
      <c r="BL176" s="31">
        <f t="shared" si="163"/>
        <v>1.3249088352884294E-2</v>
      </c>
      <c r="BM176" s="31">
        <f t="shared" si="164"/>
        <v>0</v>
      </c>
      <c r="BN176" s="31">
        <f t="shared" si="165"/>
        <v>3.1797812046922299E-4</v>
      </c>
      <c r="BO176" s="31">
        <f t="shared" si="166"/>
        <v>1.9271401240558973E-2</v>
      </c>
      <c r="BP176" s="31">
        <f t="shared" si="167"/>
        <v>1.2E-2</v>
      </c>
      <c r="BQ176" s="31">
        <f t="shared" si="168"/>
        <v>2.2499999999999999E-2</v>
      </c>
      <c r="BR176" s="31">
        <f t="shared" si="169"/>
        <v>2.8499999999999998E-2</v>
      </c>
      <c r="BS176" s="31">
        <f t="shared" si="179"/>
        <v>5.0000000000000001E-3</v>
      </c>
      <c r="BT176" s="31">
        <f t="shared" si="170"/>
        <v>0</v>
      </c>
      <c r="BU176" s="31">
        <f t="shared" si="180"/>
        <v>2.4186286471933976E-2</v>
      </c>
      <c r="BV176" s="31">
        <f t="shared" si="181"/>
        <v>3.1965969830373461E-2</v>
      </c>
      <c r="BW176" s="103">
        <f t="shared" si="182"/>
        <v>3.7318925473102935E-2</v>
      </c>
    </row>
    <row r="177" spans="16:75" x14ac:dyDescent="0.25">
      <c r="P177" s="36">
        <f t="shared" si="171"/>
        <v>16.414999999999988</v>
      </c>
      <c r="Q177" s="31">
        <f t="shared" si="126"/>
        <v>1.8460572831574978E-3</v>
      </c>
      <c r="R177" s="31">
        <f t="shared" si="127"/>
        <v>9.2302864157874885E-3</v>
      </c>
      <c r="S177" s="31">
        <f t="shared" si="128"/>
        <v>1.0205004661294648E-2</v>
      </c>
      <c r="T177" s="31">
        <f t="shared" si="129"/>
        <v>4.6603716113311029E-3</v>
      </c>
      <c r="U177" s="31">
        <f t="shared" si="130"/>
        <v>1.8275967103259223E-4</v>
      </c>
      <c r="V177" s="31">
        <f t="shared" si="131"/>
        <v>1.2183978068839485E-4</v>
      </c>
      <c r="W177" s="31">
        <f t="shared" si="132"/>
        <v>4.0000000000000001E-3</v>
      </c>
      <c r="X177" s="31">
        <f t="shared" si="133"/>
        <v>8.9999999999999993E-3</v>
      </c>
      <c r="Y177" s="31">
        <f t="shared" si="134"/>
        <v>1.3999999999999999E-2</v>
      </c>
      <c r="Z177" s="31">
        <f t="shared" si="135"/>
        <v>1E-3</v>
      </c>
      <c r="AA177" s="31">
        <f t="shared" si="136"/>
        <v>0</v>
      </c>
      <c r="AB177" s="31">
        <f t="shared" si="172"/>
        <v>7.8587587186054828E-3</v>
      </c>
      <c r="AC177" s="31">
        <f t="shared" si="137"/>
        <v>1.6735469238679662E-2</v>
      </c>
      <c r="AD177" s="103">
        <f t="shared" si="173"/>
        <v>2.0578173881833646E-2</v>
      </c>
      <c r="AE177" s="121">
        <f t="shared" si="183"/>
        <v>38.102435233160527</v>
      </c>
      <c r="AF177" s="31">
        <f t="shared" si="138"/>
        <v>7.9530429269406889E-4</v>
      </c>
      <c r="AG177" s="31">
        <f t="shared" si="139"/>
        <v>3.9765214634703439E-3</v>
      </c>
      <c r="AH177" s="31">
        <f t="shared" si="140"/>
        <v>4.3964421300128126E-3</v>
      </c>
      <c r="AI177" s="31">
        <f t="shared" si="141"/>
        <v>2.0077456869061769E-3</v>
      </c>
      <c r="AJ177" s="31">
        <f t="shared" si="142"/>
        <v>7.8735124976712814E-5</v>
      </c>
      <c r="AK177" s="31">
        <f t="shared" si="143"/>
        <v>5.2490083317808545E-5</v>
      </c>
      <c r="AL177" s="31">
        <f t="shared" si="144"/>
        <v>4.0000000000000001E-3</v>
      </c>
      <c r="AM177" s="31">
        <f t="shared" si="145"/>
        <v>8.9999999999999993E-3</v>
      </c>
      <c r="AN177" s="31">
        <f t="shared" si="146"/>
        <v>1.3999999999999999E-2</v>
      </c>
      <c r="AO177" s="31">
        <f t="shared" si="147"/>
        <v>1E-3</v>
      </c>
      <c r="AP177" s="31">
        <f t="shared" si="148"/>
        <v>0</v>
      </c>
      <c r="AQ177" s="31">
        <f t="shared" si="174"/>
        <v>5.0306501168147586E-3</v>
      </c>
      <c r="AR177" s="31">
        <f t="shared" si="149"/>
        <v>1.0897832435846367E-2</v>
      </c>
      <c r="AS177" s="122">
        <f t="shared" si="175"/>
        <v>1.5460628870760863E-2</v>
      </c>
      <c r="AT177" s="121">
        <f t="shared" si="184"/>
        <v>37.374974093264186</v>
      </c>
      <c r="AU177" s="31">
        <f t="shared" si="150"/>
        <v>1.6053522833294313E-3</v>
      </c>
      <c r="AV177" s="31">
        <f t="shared" si="151"/>
        <v>2.247493196661204E-3</v>
      </c>
      <c r="AW177" s="31">
        <f t="shared" si="152"/>
        <v>2.9163899813818006E-3</v>
      </c>
      <c r="AX177" s="31">
        <f t="shared" si="153"/>
        <v>1.8193992544400222E-3</v>
      </c>
      <c r="AY177" s="31">
        <f t="shared" si="154"/>
        <v>8.0267614166471555E-5</v>
      </c>
      <c r="AZ177" s="31">
        <f t="shared" si="155"/>
        <v>4.8647038888770637E-3</v>
      </c>
      <c r="BA177" s="31">
        <f t="shared" si="156"/>
        <v>7.0000000000000001E-3</v>
      </c>
      <c r="BB177" s="31">
        <f t="shared" si="157"/>
        <v>1.15E-2</v>
      </c>
      <c r="BC177" s="31">
        <f t="shared" si="158"/>
        <v>1.47E-2</v>
      </c>
      <c r="BD177" s="31">
        <f t="shared" si="176"/>
        <v>5.0000000000000001E-4</v>
      </c>
      <c r="BE177" s="31">
        <f t="shared" si="159"/>
        <v>1.5919743476350196E-3</v>
      </c>
      <c r="BF177" s="31">
        <f t="shared" si="177"/>
        <v>9.366690210817331E-3</v>
      </c>
      <c r="BG177" s="31">
        <f t="shared" si="160"/>
        <v>1.3262679324214046E-2</v>
      </c>
      <c r="BH177" s="103">
        <f t="shared" si="178"/>
        <v>1.6301353619632412E-2</v>
      </c>
      <c r="BI177" s="121">
        <f t="shared" si="185"/>
        <v>9.4889637305699672</v>
      </c>
      <c r="BJ177" s="31">
        <f t="shared" si="161"/>
        <v>6.3231351392673118E-3</v>
      </c>
      <c r="BK177" s="31">
        <f t="shared" si="162"/>
        <v>1.053855856544552E-2</v>
      </c>
      <c r="BL177" s="31">
        <f t="shared" si="163"/>
        <v>1.31731982068069E-2</v>
      </c>
      <c r="BM177" s="31">
        <f t="shared" si="164"/>
        <v>0</v>
      </c>
      <c r="BN177" s="31">
        <f t="shared" si="165"/>
        <v>3.1615675696336552E-4</v>
      </c>
      <c r="BO177" s="31">
        <f t="shared" si="166"/>
        <v>1.9161015573537308E-2</v>
      </c>
      <c r="BP177" s="31">
        <f t="shared" si="167"/>
        <v>1.2E-2</v>
      </c>
      <c r="BQ177" s="31">
        <f t="shared" si="168"/>
        <v>2.2499999999999999E-2</v>
      </c>
      <c r="BR177" s="31">
        <f t="shared" si="169"/>
        <v>2.8499999999999998E-2</v>
      </c>
      <c r="BS177" s="31">
        <f t="shared" si="179"/>
        <v>5.0000000000000001E-3</v>
      </c>
      <c r="BT177" s="31">
        <f t="shared" si="170"/>
        <v>0</v>
      </c>
      <c r="BU177" s="31">
        <f t="shared" si="180"/>
        <v>2.408785409065518E-2</v>
      </c>
      <c r="BV177" s="31">
        <f t="shared" si="181"/>
        <v>3.1878195722780132E-2</v>
      </c>
      <c r="BW177" s="103">
        <f t="shared" si="182"/>
        <v>3.7233818165048997E-2</v>
      </c>
    </row>
    <row r="178" spans="16:75" x14ac:dyDescent="0.25">
      <c r="P178" s="36">
        <f t="shared" si="171"/>
        <v>16.50879999999999</v>
      </c>
      <c r="Q178" s="31">
        <f t="shared" si="126"/>
        <v>1.8355683213213754E-3</v>
      </c>
      <c r="R178" s="31">
        <f t="shared" si="127"/>
        <v>9.1778416066068767E-3</v>
      </c>
      <c r="S178" s="31">
        <f t="shared" si="128"/>
        <v>1.0147021680264563E-2</v>
      </c>
      <c r="T178" s="31">
        <f t="shared" si="129"/>
        <v>4.6338922271758117E-3</v>
      </c>
      <c r="U178" s="31">
        <f t="shared" si="130"/>
        <v>1.8172126381081613E-4</v>
      </c>
      <c r="V178" s="31">
        <f t="shared" si="131"/>
        <v>1.2114750920721076E-4</v>
      </c>
      <c r="W178" s="31">
        <f t="shared" si="132"/>
        <v>4.0000000000000001E-3</v>
      </c>
      <c r="X178" s="31">
        <f t="shared" si="133"/>
        <v>8.9999999999999993E-3</v>
      </c>
      <c r="Y178" s="31">
        <f t="shared" si="134"/>
        <v>1.3999999999999999E-2</v>
      </c>
      <c r="Z178" s="31">
        <f t="shared" si="135"/>
        <v>1E-3</v>
      </c>
      <c r="AA178" s="31">
        <f t="shared" si="136"/>
        <v>0</v>
      </c>
      <c r="AB178" s="31">
        <f t="shared" si="172"/>
        <v>7.8264229517298559E-3</v>
      </c>
      <c r="AC178" s="31">
        <f t="shared" si="137"/>
        <v>1.6668277124146719E-2</v>
      </c>
      <c r="AD178" s="103">
        <f t="shared" si="173"/>
        <v>2.0515728794925865E-2</v>
      </c>
      <c r="AE178" s="121">
        <f t="shared" si="183"/>
        <v>38.340207253885914</v>
      </c>
      <c r="AF178" s="31">
        <f t="shared" si="138"/>
        <v>7.9037210472979343E-4</v>
      </c>
      <c r="AG178" s="31">
        <f t="shared" si="139"/>
        <v>3.9518605236489668E-3</v>
      </c>
      <c r="AH178" s="31">
        <f t="shared" si="140"/>
        <v>4.3691769949462979E-3</v>
      </c>
      <c r="AI178" s="31">
        <f t="shared" si="141"/>
        <v>1.9952943783903636E-3</v>
      </c>
      <c r="AJ178" s="31">
        <f t="shared" si="142"/>
        <v>7.8246838368249534E-5</v>
      </c>
      <c r="AK178" s="31">
        <f t="shared" si="143"/>
        <v>5.2164558912166363E-5</v>
      </c>
      <c r="AL178" s="31">
        <f t="shared" si="144"/>
        <v>4.0000000000000001E-3</v>
      </c>
      <c r="AM178" s="31">
        <f t="shared" si="145"/>
        <v>8.9999999999999993E-3</v>
      </c>
      <c r="AN178" s="31">
        <f t="shared" si="146"/>
        <v>1.3999999999999999E-2</v>
      </c>
      <c r="AO178" s="31">
        <f t="shared" si="147"/>
        <v>1E-3</v>
      </c>
      <c r="AP178" s="31">
        <f t="shared" si="148"/>
        <v>0</v>
      </c>
      <c r="AQ178" s="31">
        <f t="shared" si="174"/>
        <v>5.020430325600113E-3</v>
      </c>
      <c r="AR178" s="31">
        <f t="shared" si="149"/>
        <v>1.0876956710151658E-2</v>
      </c>
      <c r="AS178" s="122">
        <f t="shared" si="175"/>
        <v>1.5443812323925742E-2</v>
      </c>
      <c r="AT178" s="121">
        <f t="shared" si="184"/>
        <v>37.60808290155434</v>
      </c>
      <c r="AU178" s="31">
        <f t="shared" si="150"/>
        <v>1.5954017160901388E-3</v>
      </c>
      <c r="AV178" s="31">
        <f t="shared" si="151"/>
        <v>2.2335624025261944E-3</v>
      </c>
      <c r="AW178" s="31">
        <f t="shared" si="152"/>
        <v>2.8983131175637522E-3</v>
      </c>
      <c r="AX178" s="31">
        <f t="shared" si="153"/>
        <v>1.8081219449021574E-3</v>
      </c>
      <c r="AY178" s="31">
        <f t="shared" si="154"/>
        <v>7.9770085804506936E-5</v>
      </c>
      <c r="AZ178" s="31">
        <f t="shared" si="155"/>
        <v>4.8345506548186021E-3</v>
      </c>
      <c r="BA178" s="31">
        <f t="shared" si="156"/>
        <v>7.0000000000000001E-3</v>
      </c>
      <c r="BB178" s="31">
        <f t="shared" si="157"/>
        <v>1.15E-2</v>
      </c>
      <c r="BC178" s="31">
        <f t="shared" si="158"/>
        <v>1.47E-2</v>
      </c>
      <c r="BD178" s="31">
        <f t="shared" si="176"/>
        <v>5.0000000000000001E-4</v>
      </c>
      <c r="BE178" s="31">
        <f t="shared" si="159"/>
        <v>1.5821067017893879E-3</v>
      </c>
      <c r="BF178" s="31">
        <f t="shared" si="177"/>
        <v>9.3412674180930917E-3</v>
      </c>
      <c r="BG178" s="31">
        <f t="shared" si="160"/>
        <v>1.324244419641135E-2</v>
      </c>
      <c r="BH178" s="103">
        <f t="shared" si="178"/>
        <v>1.6282619610221941E-2</v>
      </c>
      <c r="BI178" s="121">
        <f t="shared" si="185"/>
        <v>9.543316062176185</v>
      </c>
      <c r="BJ178" s="31">
        <f t="shared" si="161"/>
        <v>6.2871227997784718E-3</v>
      </c>
      <c r="BK178" s="31">
        <f t="shared" si="162"/>
        <v>1.0478537999630787E-2</v>
      </c>
      <c r="BL178" s="31">
        <f t="shared" si="163"/>
        <v>1.3098172499538485E-2</v>
      </c>
      <c r="BM178" s="31">
        <f t="shared" si="164"/>
        <v>0</v>
      </c>
      <c r="BN178" s="31">
        <f t="shared" si="165"/>
        <v>3.1435613998892357E-4</v>
      </c>
      <c r="BO178" s="31">
        <f t="shared" si="166"/>
        <v>1.9051887272055975E-2</v>
      </c>
      <c r="BP178" s="31">
        <f t="shared" si="167"/>
        <v>1.2E-2</v>
      </c>
      <c r="BQ178" s="31">
        <f t="shared" si="168"/>
        <v>2.2499999999999999E-2</v>
      </c>
      <c r="BR178" s="31">
        <f t="shared" si="169"/>
        <v>2.8499999999999998E-2</v>
      </c>
      <c r="BS178" s="31">
        <f t="shared" si="179"/>
        <v>5.0000000000000001E-3</v>
      </c>
      <c r="BT178" s="31">
        <f t="shared" si="170"/>
        <v>0</v>
      </c>
      <c r="BU178" s="31">
        <f t="shared" si="180"/>
        <v>2.3990705133849669E-2</v>
      </c>
      <c r="BV178" s="31">
        <f t="shared" si="181"/>
        <v>3.1791680869940893E-2</v>
      </c>
      <c r="BW178" s="103">
        <f t="shared" si="182"/>
        <v>3.7149970836237153E-2</v>
      </c>
    </row>
    <row r="179" spans="16:75" x14ac:dyDescent="0.25">
      <c r="P179" s="36">
        <f t="shared" si="171"/>
        <v>16.602599999999992</v>
      </c>
      <c r="Q179" s="31">
        <f t="shared" si="126"/>
        <v>1.8251978788280342E-3</v>
      </c>
      <c r="R179" s="31">
        <f t="shared" si="127"/>
        <v>9.1259893941401712E-3</v>
      </c>
      <c r="S179" s="31">
        <f t="shared" si="128"/>
        <v>1.0089693874161374E-2</v>
      </c>
      <c r="T179" s="31">
        <f t="shared" si="129"/>
        <v>4.6077120451013722E-3</v>
      </c>
      <c r="U179" s="31">
        <f t="shared" si="130"/>
        <v>1.8069459000397535E-4</v>
      </c>
      <c r="V179" s="31">
        <f t="shared" si="131"/>
        <v>1.2046306000265024E-4</v>
      </c>
      <c r="W179" s="31">
        <f t="shared" si="132"/>
        <v>4.0000000000000001E-3</v>
      </c>
      <c r="X179" s="31">
        <f t="shared" si="133"/>
        <v>8.9999999999999993E-3</v>
      </c>
      <c r="Y179" s="31">
        <f t="shared" si="134"/>
        <v>1.3999999999999999E-2</v>
      </c>
      <c r="Z179" s="31">
        <f t="shared" si="135"/>
        <v>1E-3</v>
      </c>
      <c r="AA179" s="31">
        <f t="shared" si="136"/>
        <v>0</v>
      </c>
      <c r="AB179" s="31">
        <f t="shared" si="172"/>
        <v>7.7945029357583294E-3</v>
      </c>
      <c r="AC179" s="31">
        <f t="shared" si="137"/>
        <v>1.6601955553714409E-2</v>
      </c>
      <c r="AD179" s="103">
        <f t="shared" si="173"/>
        <v>2.0454153272933786E-2</v>
      </c>
      <c r="AE179" s="121">
        <f t="shared" si="183"/>
        <v>38.577979274611302</v>
      </c>
      <c r="AF179" s="31">
        <f t="shared" si="138"/>
        <v>7.8550071498880044E-4</v>
      </c>
      <c r="AG179" s="31">
        <f t="shared" si="139"/>
        <v>3.9275035749440019E-3</v>
      </c>
      <c r="AH179" s="31">
        <f t="shared" si="140"/>
        <v>4.3422479524580886E-3</v>
      </c>
      <c r="AI179" s="31">
        <f t="shared" si="141"/>
        <v>1.9829965549892268E-3</v>
      </c>
      <c r="AJ179" s="31">
        <f t="shared" si="142"/>
        <v>7.7764570783891231E-5</v>
      </c>
      <c r="AK179" s="31">
        <f t="shared" si="143"/>
        <v>5.1843047189260825E-5</v>
      </c>
      <c r="AL179" s="31">
        <f t="shared" si="144"/>
        <v>4.0000000000000001E-3</v>
      </c>
      <c r="AM179" s="31">
        <f t="shared" si="145"/>
        <v>8.9999999999999993E-3</v>
      </c>
      <c r="AN179" s="31">
        <f t="shared" si="146"/>
        <v>1.3999999999999999E-2</v>
      </c>
      <c r="AO179" s="31">
        <f t="shared" si="147"/>
        <v>1E-3</v>
      </c>
      <c r="AP179" s="31">
        <f t="shared" si="148"/>
        <v>0</v>
      </c>
      <c r="AQ179" s="31">
        <f t="shared" si="174"/>
        <v>5.010378645144426E-3</v>
      </c>
      <c r="AR179" s="31">
        <f t="shared" si="149"/>
        <v>1.0856426752269669E-2</v>
      </c>
      <c r="AS179" s="122">
        <f t="shared" si="175"/>
        <v>1.5427287932668303E-2</v>
      </c>
      <c r="AT179" s="121">
        <f t="shared" si="184"/>
        <v>37.841191709844495</v>
      </c>
      <c r="AU179" s="31">
        <f t="shared" si="150"/>
        <v>1.5855737435560421E-3</v>
      </c>
      <c r="AV179" s="31">
        <f t="shared" si="151"/>
        <v>2.2198032409784592E-3</v>
      </c>
      <c r="AW179" s="31">
        <f t="shared" si="152"/>
        <v>2.8804589674601435E-3</v>
      </c>
      <c r="AX179" s="31">
        <f t="shared" si="153"/>
        <v>1.7969835760301811E-3</v>
      </c>
      <c r="AY179" s="31">
        <f t="shared" si="154"/>
        <v>7.9278687177802097E-5</v>
      </c>
      <c r="AZ179" s="31">
        <f t="shared" si="155"/>
        <v>4.8047689198667948E-3</v>
      </c>
      <c r="BA179" s="31">
        <f t="shared" si="156"/>
        <v>7.0000000000000001E-3</v>
      </c>
      <c r="BB179" s="31">
        <f t="shared" si="157"/>
        <v>1.15E-2</v>
      </c>
      <c r="BC179" s="31">
        <f t="shared" si="158"/>
        <v>1.47E-2</v>
      </c>
      <c r="BD179" s="31">
        <f t="shared" si="176"/>
        <v>5.0000000000000001E-4</v>
      </c>
      <c r="BE179" s="31">
        <f t="shared" si="159"/>
        <v>1.5723606290264087E-3</v>
      </c>
      <c r="BF179" s="31">
        <f t="shared" si="177"/>
        <v>9.316245534482126E-3</v>
      </c>
      <c r="BG179" s="31">
        <f t="shared" si="160"/>
        <v>1.3222551755830505E-2</v>
      </c>
      <c r="BH179" s="103">
        <f t="shared" si="178"/>
        <v>1.6264209762153189E-2</v>
      </c>
      <c r="BI179" s="121">
        <f t="shared" si="185"/>
        <v>9.5976683937824028</v>
      </c>
      <c r="BJ179" s="31">
        <f t="shared" si="161"/>
        <v>6.2515183415661054E-3</v>
      </c>
      <c r="BK179" s="31">
        <f t="shared" si="162"/>
        <v>1.0419197235943509E-2</v>
      </c>
      <c r="BL179" s="31">
        <f t="shared" si="163"/>
        <v>1.3023996544929388E-2</v>
      </c>
      <c r="BM179" s="31">
        <f t="shared" si="164"/>
        <v>0</v>
      </c>
      <c r="BN179" s="31">
        <f t="shared" si="165"/>
        <v>3.1257591707830527E-4</v>
      </c>
      <c r="BO179" s="31">
        <f t="shared" si="166"/>
        <v>1.8943994974442744E-2</v>
      </c>
      <c r="BP179" s="31">
        <f t="shared" si="167"/>
        <v>1.2E-2</v>
      </c>
      <c r="BQ179" s="31">
        <f t="shared" si="168"/>
        <v>2.2499999999999999E-2</v>
      </c>
      <c r="BR179" s="31">
        <f t="shared" si="169"/>
        <v>2.8499999999999998E-2</v>
      </c>
      <c r="BS179" s="31">
        <f t="shared" si="179"/>
        <v>5.0000000000000001E-3</v>
      </c>
      <c r="BT179" s="31">
        <f t="shared" si="170"/>
        <v>0</v>
      </c>
      <c r="BU179" s="31">
        <f t="shared" si="180"/>
        <v>2.3894816990889058E-2</v>
      </c>
      <c r="BV179" s="31">
        <f t="shared" si="181"/>
        <v>3.1706401571285757E-2</v>
      </c>
      <c r="BW179" s="103">
        <f t="shared" si="182"/>
        <v>3.706735909969975E-2</v>
      </c>
    </row>
    <row r="180" spans="16:75" x14ac:dyDescent="0.25">
      <c r="P180" s="36">
        <f t="shared" si="171"/>
        <v>16.696399999999993</v>
      </c>
      <c r="Q180" s="31">
        <f t="shared" si="126"/>
        <v>1.8149439581604605E-3</v>
      </c>
      <c r="R180" s="31">
        <f t="shared" si="127"/>
        <v>9.0747197908023023E-3</v>
      </c>
      <c r="S180" s="31">
        <f t="shared" si="128"/>
        <v>1.0033010200711026E-2</v>
      </c>
      <c r="T180" s="31">
        <f t="shared" si="129"/>
        <v>4.5818260223760825E-3</v>
      </c>
      <c r="U180" s="31">
        <f t="shared" si="130"/>
        <v>1.7967945185788558E-4</v>
      </c>
      <c r="V180" s="31">
        <f t="shared" si="131"/>
        <v>1.197863012385904E-4</v>
      </c>
      <c r="W180" s="31">
        <f t="shared" si="132"/>
        <v>4.0000000000000001E-3</v>
      </c>
      <c r="X180" s="31">
        <f t="shared" si="133"/>
        <v>8.9999999999999993E-3</v>
      </c>
      <c r="Y180" s="31">
        <f t="shared" si="134"/>
        <v>1.3999999999999999E-2</v>
      </c>
      <c r="Z180" s="31">
        <f t="shared" si="135"/>
        <v>1E-3</v>
      </c>
      <c r="AA180" s="31">
        <f t="shared" si="136"/>
        <v>0</v>
      </c>
      <c r="AB180" s="31">
        <f t="shared" si="172"/>
        <v>7.7629914269439597E-3</v>
      </c>
      <c r="AC180" s="31">
        <f t="shared" si="137"/>
        <v>1.6536489299207147E-2</v>
      </c>
      <c r="AD180" s="103">
        <f t="shared" si="173"/>
        <v>2.039343136439176E-2</v>
      </c>
      <c r="AE180" s="121">
        <f t="shared" si="183"/>
        <v>38.815751295336689</v>
      </c>
      <c r="AF180" s="31">
        <f t="shared" si="138"/>
        <v>7.806890061837061E-4</v>
      </c>
      <c r="AG180" s="31">
        <f t="shared" si="139"/>
        <v>3.9034450309185305E-3</v>
      </c>
      <c r="AH180" s="31">
        <f t="shared" si="140"/>
        <v>4.315648826183527E-3</v>
      </c>
      <c r="AI180" s="31">
        <f t="shared" si="141"/>
        <v>1.9708493961107659E-3</v>
      </c>
      <c r="AJ180" s="31">
        <f t="shared" si="142"/>
        <v>7.7288211612186889E-5</v>
      </c>
      <c r="AK180" s="31">
        <f t="shared" si="143"/>
        <v>5.15254744081246E-5</v>
      </c>
      <c r="AL180" s="31">
        <f t="shared" si="144"/>
        <v>4.0000000000000001E-3</v>
      </c>
      <c r="AM180" s="31">
        <f t="shared" si="145"/>
        <v>8.9999999999999993E-3</v>
      </c>
      <c r="AN180" s="31">
        <f t="shared" si="146"/>
        <v>1.3999999999999999E-2</v>
      </c>
      <c r="AO180" s="31">
        <f t="shared" si="147"/>
        <v>1E-3</v>
      </c>
      <c r="AP180" s="31">
        <f t="shared" si="148"/>
        <v>0</v>
      </c>
      <c r="AQ180" s="31">
        <f t="shared" si="174"/>
        <v>5.0004914644522286E-3</v>
      </c>
      <c r="AR180" s="31">
        <f t="shared" si="149"/>
        <v>1.0836235083233092E-2</v>
      </c>
      <c r="AS180" s="122">
        <f t="shared" si="175"/>
        <v>1.5411049044464335E-2</v>
      </c>
      <c r="AT180" s="121">
        <f t="shared" si="184"/>
        <v>38.074300518134649</v>
      </c>
      <c r="AU180" s="31">
        <f t="shared" si="150"/>
        <v>1.5758661139794864E-3</v>
      </c>
      <c r="AV180" s="31">
        <f t="shared" si="151"/>
        <v>2.2062125595712812E-3</v>
      </c>
      <c r="AW180" s="31">
        <f t="shared" si="152"/>
        <v>2.8628234403960673E-3</v>
      </c>
      <c r="AX180" s="31">
        <f t="shared" si="153"/>
        <v>1.7859815958434183E-3</v>
      </c>
      <c r="AY180" s="31">
        <f t="shared" si="154"/>
        <v>7.8793305698974316E-5</v>
      </c>
      <c r="AZ180" s="31">
        <f t="shared" si="155"/>
        <v>4.775351860543898E-3</v>
      </c>
      <c r="BA180" s="31">
        <f t="shared" si="156"/>
        <v>7.0000000000000001E-3</v>
      </c>
      <c r="BB180" s="31">
        <f t="shared" si="157"/>
        <v>1.15E-2</v>
      </c>
      <c r="BC180" s="31">
        <f t="shared" si="158"/>
        <v>1.47E-2</v>
      </c>
      <c r="BD180" s="31">
        <f t="shared" si="176"/>
        <v>5.0000000000000001E-4</v>
      </c>
      <c r="BE180" s="31">
        <f t="shared" si="159"/>
        <v>1.5627338963629912E-3</v>
      </c>
      <c r="BF180" s="31">
        <f t="shared" si="177"/>
        <v>9.2916162867680546E-3</v>
      </c>
      <c r="BG180" s="31">
        <f t="shared" si="160"/>
        <v>1.3202994415335737E-2</v>
      </c>
      <c r="BH180" s="103">
        <f t="shared" si="178"/>
        <v>1.6246116726945588E-2</v>
      </c>
      <c r="BI180" s="121">
        <f t="shared" si="185"/>
        <v>9.6520207253886205</v>
      </c>
      <c r="BJ180" s="31">
        <f t="shared" si="161"/>
        <v>6.216314874063246E-3</v>
      </c>
      <c r="BK180" s="31">
        <f t="shared" si="162"/>
        <v>1.0360524790105409E-2</v>
      </c>
      <c r="BL180" s="31">
        <f t="shared" si="163"/>
        <v>1.2950655987631761E-2</v>
      </c>
      <c r="BM180" s="31">
        <f t="shared" si="164"/>
        <v>0</v>
      </c>
      <c r="BN180" s="31">
        <f t="shared" si="165"/>
        <v>3.1081574370316224E-4</v>
      </c>
      <c r="BO180" s="31">
        <f t="shared" si="166"/>
        <v>1.8837317800191652E-2</v>
      </c>
      <c r="BP180" s="31">
        <f t="shared" si="167"/>
        <v>1.2E-2</v>
      </c>
      <c r="BQ180" s="31">
        <f t="shared" si="168"/>
        <v>2.2499999999999999E-2</v>
      </c>
      <c r="BR180" s="31">
        <f t="shared" si="169"/>
        <v>2.8499999999999998E-2</v>
      </c>
      <c r="BS180" s="31">
        <f t="shared" si="179"/>
        <v>5.0000000000000001E-3</v>
      </c>
      <c r="BT180" s="31">
        <f t="shared" si="170"/>
        <v>0</v>
      </c>
      <c r="BU180" s="31">
        <f t="shared" si="180"/>
        <v>2.3800167562578228E-2</v>
      </c>
      <c r="BV180" s="31">
        <f t="shared" si="181"/>
        <v>3.162233468126481E-2</v>
      </c>
      <c r="BW180" s="103">
        <f t="shared" si="182"/>
        <v>3.6985959151905369E-2</v>
      </c>
    </row>
    <row r="181" spans="16:75" x14ac:dyDescent="0.25">
      <c r="P181" s="36">
        <f t="shared" si="171"/>
        <v>16.790199999999995</v>
      </c>
      <c r="Q181" s="31">
        <f t="shared" si="126"/>
        <v>1.8048046064388936E-3</v>
      </c>
      <c r="R181" s="31">
        <f t="shared" si="127"/>
        <v>9.0240230321944684E-3</v>
      </c>
      <c r="S181" s="31">
        <f t="shared" si="128"/>
        <v>9.9769598643942043E-3</v>
      </c>
      <c r="T181" s="31">
        <f t="shared" si="129"/>
        <v>4.5562292289549871E-3</v>
      </c>
      <c r="U181" s="31">
        <f t="shared" si="130"/>
        <v>1.7867565603745046E-4</v>
      </c>
      <c r="V181" s="31">
        <f t="shared" si="131"/>
        <v>1.1911710402496698E-4</v>
      </c>
      <c r="W181" s="31">
        <f t="shared" si="132"/>
        <v>4.0000000000000001E-3</v>
      </c>
      <c r="X181" s="31">
        <f t="shared" si="133"/>
        <v>8.9999999999999993E-3</v>
      </c>
      <c r="Y181" s="31">
        <f t="shared" si="134"/>
        <v>1.3999999999999999E-2</v>
      </c>
      <c r="Z181" s="31">
        <f t="shared" si="135"/>
        <v>1E-3</v>
      </c>
      <c r="AA181" s="31">
        <f t="shared" si="136"/>
        <v>0</v>
      </c>
      <c r="AB181" s="31">
        <f t="shared" si="172"/>
        <v>7.7318813439413532E-3</v>
      </c>
      <c r="AC181" s="31">
        <f t="shared" si="137"/>
        <v>1.6471863474264728E-2</v>
      </c>
      <c r="AD181" s="103">
        <f t="shared" si="173"/>
        <v>2.0333547484113944E-2</v>
      </c>
      <c r="AE181" s="121">
        <f t="shared" si="183"/>
        <v>39.053523316062076</v>
      </c>
      <c r="AF181" s="31">
        <f t="shared" si="138"/>
        <v>7.7593588823693046E-4</v>
      </c>
      <c r="AG181" s="31">
        <f t="shared" si="139"/>
        <v>3.8796794411846522E-3</v>
      </c>
      <c r="AH181" s="31">
        <f t="shared" si="140"/>
        <v>4.2893735901737519E-3</v>
      </c>
      <c r="AI181" s="31">
        <f t="shared" si="141"/>
        <v>1.9588501498541311E-3</v>
      </c>
      <c r="AJ181" s="31">
        <f t="shared" si="142"/>
        <v>7.6817652935456116E-5</v>
      </c>
      <c r="AK181" s="31">
        <f t="shared" si="143"/>
        <v>5.1211768623637408E-5</v>
      </c>
      <c r="AL181" s="31">
        <f t="shared" si="144"/>
        <v>4.0000000000000001E-3</v>
      </c>
      <c r="AM181" s="31">
        <f t="shared" si="145"/>
        <v>8.9999999999999993E-3</v>
      </c>
      <c r="AN181" s="31">
        <f t="shared" si="146"/>
        <v>1.3999999999999999E-2</v>
      </c>
      <c r="AO181" s="31">
        <f t="shared" si="147"/>
        <v>1E-3</v>
      </c>
      <c r="AP181" s="31">
        <f t="shared" si="148"/>
        <v>0</v>
      </c>
      <c r="AQ181" s="31">
        <f t="shared" si="174"/>
        <v>4.9907652680365056E-3</v>
      </c>
      <c r="AR181" s="31">
        <f t="shared" si="149"/>
        <v>1.0816374423162281E-2</v>
      </c>
      <c r="AS181" s="122">
        <f t="shared" si="175"/>
        <v>1.5395089193244227E-2</v>
      </c>
      <c r="AT181" s="121">
        <f t="shared" si="184"/>
        <v>38.307409326424803</v>
      </c>
      <c r="AU181" s="31">
        <f t="shared" si="150"/>
        <v>1.5662766304222887E-3</v>
      </c>
      <c r="AV181" s="31">
        <f t="shared" si="151"/>
        <v>2.1927872825912042E-3</v>
      </c>
      <c r="AW181" s="31">
        <f t="shared" si="152"/>
        <v>2.8454025452671582E-3</v>
      </c>
      <c r="AX181" s="31">
        <f t="shared" si="153"/>
        <v>1.7751135144785941E-3</v>
      </c>
      <c r="AY181" s="31">
        <f t="shared" si="154"/>
        <v>7.8313831521114422E-5</v>
      </c>
      <c r="AZ181" s="31">
        <f t="shared" si="155"/>
        <v>4.7462928194614814E-3</v>
      </c>
      <c r="BA181" s="31">
        <f t="shared" si="156"/>
        <v>7.0000000000000001E-3</v>
      </c>
      <c r="BB181" s="31">
        <f t="shared" si="157"/>
        <v>1.15E-2</v>
      </c>
      <c r="BC181" s="31">
        <f t="shared" si="158"/>
        <v>1.47E-2</v>
      </c>
      <c r="BD181" s="31">
        <f t="shared" si="176"/>
        <v>5.0000000000000001E-4</v>
      </c>
      <c r="BE181" s="31">
        <f t="shared" si="159"/>
        <v>1.5532243251687699E-3</v>
      </c>
      <c r="BF181" s="31">
        <f t="shared" si="177"/>
        <v>9.2673716132851847E-3</v>
      </c>
      <c r="BG181" s="31">
        <f t="shared" si="160"/>
        <v>1.3183764794359414E-2</v>
      </c>
      <c r="BH181" s="103">
        <f t="shared" si="178"/>
        <v>1.6228333361113536E-2</v>
      </c>
      <c r="BI181" s="121">
        <f t="shared" si="185"/>
        <v>9.7063730569948383</v>
      </c>
      <c r="BJ181" s="31">
        <f t="shared" si="161"/>
        <v>6.1815056610420895E-3</v>
      </c>
      <c r="BK181" s="31">
        <f t="shared" si="162"/>
        <v>1.0302509435070148E-2</v>
      </c>
      <c r="BL181" s="31">
        <f t="shared" si="163"/>
        <v>1.2878136793837685E-2</v>
      </c>
      <c r="BM181" s="31">
        <f t="shared" si="164"/>
        <v>0</v>
      </c>
      <c r="BN181" s="31">
        <f t="shared" si="165"/>
        <v>3.090752830521044E-4</v>
      </c>
      <c r="BO181" s="31">
        <f t="shared" si="166"/>
        <v>1.8731835336491177E-2</v>
      </c>
      <c r="BP181" s="31">
        <f t="shared" si="167"/>
        <v>1.2E-2</v>
      </c>
      <c r="BQ181" s="31">
        <f t="shared" si="168"/>
        <v>2.2499999999999999E-2</v>
      </c>
      <c r="BR181" s="31">
        <f t="shared" si="169"/>
        <v>2.8499999999999998E-2</v>
      </c>
      <c r="BS181" s="31">
        <f t="shared" si="179"/>
        <v>5.0000000000000001E-3</v>
      </c>
      <c r="BT181" s="31">
        <f t="shared" si="170"/>
        <v>0</v>
      </c>
      <c r="BU181" s="31">
        <f t="shared" si="180"/>
        <v>2.3706735246871471E-2</v>
      </c>
      <c r="BV181" s="31">
        <f t="shared" si="181"/>
        <v>3.1539457593676296E-2</v>
      </c>
      <c r="BW181" s="103">
        <f t="shared" si="182"/>
        <v>3.6905747756064873E-2</v>
      </c>
    </row>
    <row r="182" spans="16:75" x14ac:dyDescent="0.25">
      <c r="P182" s="36">
        <f t="shared" si="171"/>
        <v>16.883999999999997</v>
      </c>
      <c r="Q182" s="31">
        <f t="shared" si="126"/>
        <v>1.7947779141808996E-3</v>
      </c>
      <c r="R182" s="31">
        <f t="shared" si="127"/>
        <v>8.9738895709044978E-3</v>
      </c>
      <c r="S182" s="31">
        <f t="shared" si="128"/>
        <v>9.921532309592012E-3</v>
      </c>
      <c r="T182" s="31">
        <f t="shared" si="129"/>
        <v>4.5309168443496807E-3</v>
      </c>
      <c r="U182" s="31">
        <f t="shared" si="130"/>
        <v>1.7768301350390905E-4</v>
      </c>
      <c r="V182" s="31">
        <f t="shared" si="131"/>
        <v>1.1845534233593937E-4</v>
      </c>
      <c r="W182" s="31">
        <f t="shared" si="132"/>
        <v>4.0000000000000001E-3</v>
      </c>
      <c r="X182" s="31">
        <f t="shared" si="133"/>
        <v>8.9999999999999993E-3</v>
      </c>
      <c r="Y182" s="31">
        <f t="shared" si="134"/>
        <v>1.3999999999999999E-2</v>
      </c>
      <c r="Z182" s="31">
        <f t="shared" si="135"/>
        <v>1E-3</v>
      </c>
      <c r="AA182" s="31">
        <f t="shared" si="136"/>
        <v>0</v>
      </c>
      <c r="AB182" s="31">
        <f t="shared" si="172"/>
        <v>7.7011657633062414E-3</v>
      </c>
      <c r="AC182" s="31">
        <f t="shared" si="137"/>
        <v>1.6408063524871081E-2</v>
      </c>
      <c r="AD182" s="103">
        <f t="shared" si="173"/>
        <v>2.0274486402990691E-2</v>
      </c>
      <c r="AE182" s="121">
        <f t="shared" si="183"/>
        <v>39.291295336787464</v>
      </c>
      <c r="AF182" s="31">
        <f t="shared" si="138"/>
        <v>7.7124029745739451E-4</v>
      </c>
      <c r="AG182" s="31">
        <f t="shared" si="139"/>
        <v>3.8562014872869726E-3</v>
      </c>
      <c r="AH182" s="31">
        <f t="shared" si="140"/>
        <v>4.2634163643444772E-3</v>
      </c>
      <c r="AI182" s="31">
        <f t="shared" si="141"/>
        <v>1.9469961309311924E-3</v>
      </c>
      <c r="AJ182" s="31">
        <f t="shared" si="142"/>
        <v>7.6352789448282045E-5</v>
      </c>
      <c r="AK182" s="31">
        <f t="shared" si="143"/>
        <v>5.0901859632188037E-5</v>
      </c>
      <c r="AL182" s="31">
        <f t="shared" si="144"/>
        <v>4.0000000000000001E-3</v>
      </c>
      <c r="AM182" s="31">
        <f t="shared" si="145"/>
        <v>8.9999999999999993E-3</v>
      </c>
      <c r="AN182" s="31">
        <f t="shared" si="146"/>
        <v>1.3999999999999999E-2</v>
      </c>
      <c r="AO182" s="31">
        <f t="shared" si="147"/>
        <v>1E-3</v>
      </c>
      <c r="AP182" s="31">
        <f t="shared" si="148"/>
        <v>0</v>
      </c>
      <c r="AQ182" s="31">
        <f t="shared" si="174"/>
        <v>4.9811966329150366E-3</v>
      </c>
      <c r="AR182" s="31">
        <f t="shared" si="149"/>
        <v>1.0796837684970757E-2</v>
      </c>
      <c r="AS182" s="122">
        <f t="shared" si="175"/>
        <v>1.5379402093206491E-2</v>
      </c>
      <c r="AT182" s="121">
        <f t="shared" si="184"/>
        <v>38.540518134714958</v>
      </c>
      <c r="AU182" s="31">
        <f t="shared" si="150"/>
        <v>1.5568031490981863E-3</v>
      </c>
      <c r="AV182" s="31">
        <f t="shared" si="151"/>
        <v>2.1795244087374609E-3</v>
      </c>
      <c r="AW182" s="31">
        <f t="shared" si="152"/>
        <v>2.828192387528372E-3</v>
      </c>
      <c r="AX182" s="31">
        <f t="shared" si="153"/>
        <v>1.7643769023112778E-3</v>
      </c>
      <c r="AY182" s="31">
        <f t="shared" si="154"/>
        <v>7.78401574549093E-5</v>
      </c>
      <c r="AZ182" s="31">
        <f t="shared" si="155"/>
        <v>4.7175853002975341E-3</v>
      </c>
      <c r="BA182" s="31">
        <f t="shared" si="156"/>
        <v>7.0000000000000001E-3</v>
      </c>
      <c r="BB182" s="31">
        <f t="shared" si="157"/>
        <v>1.15E-2</v>
      </c>
      <c r="BC182" s="31">
        <f t="shared" si="158"/>
        <v>1.47E-2</v>
      </c>
      <c r="BD182" s="31">
        <f t="shared" si="176"/>
        <v>5.0000000000000001E-4</v>
      </c>
      <c r="BE182" s="31">
        <f t="shared" si="159"/>
        <v>1.5438297895223683E-3</v>
      </c>
      <c r="BF182" s="31">
        <f t="shared" si="177"/>
        <v>9.2435036574271164E-3</v>
      </c>
      <c r="BG182" s="31">
        <f t="shared" si="160"/>
        <v>1.3164855712239383E-2</v>
      </c>
      <c r="BH182" s="103">
        <f t="shared" si="178"/>
        <v>1.6210852719396915E-2</v>
      </c>
      <c r="BI182" s="121">
        <f t="shared" si="185"/>
        <v>9.7607253886010561</v>
      </c>
      <c r="BJ182" s="31">
        <f t="shared" si="161"/>
        <v>6.1470841163168326E-3</v>
      </c>
      <c r="BK182" s="31">
        <f t="shared" si="162"/>
        <v>1.0245140193861389E-2</v>
      </c>
      <c r="BL182" s="31">
        <f t="shared" si="163"/>
        <v>1.2806425242326735E-2</v>
      </c>
      <c r="BM182" s="31">
        <f t="shared" si="164"/>
        <v>0</v>
      </c>
      <c r="BN182" s="31">
        <f t="shared" si="165"/>
        <v>3.0735420581584161E-4</v>
      </c>
      <c r="BO182" s="31">
        <f t="shared" si="166"/>
        <v>1.8627527625202527E-2</v>
      </c>
      <c r="BP182" s="31">
        <f t="shared" si="167"/>
        <v>1.2E-2</v>
      </c>
      <c r="BQ182" s="31">
        <f t="shared" si="168"/>
        <v>2.2499999999999999E-2</v>
      </c>
      <c r="BR182" s="31">
        <f t="shared" si="169"/>
        <v>2.8499999999999998E-2</v>
      </c>
      <c r="BS182" s="31">
        <f t="shared" si="179"/>
        <v>5.0000000000000001E-3</v>
      </c>
      <c r="BT182" s="31">
        <f t="shared" si="170"/>
        <v>0</v>
      </c>
      <c r="BU182" s="31">
        <f t="shared" si="180"/>
        <v>2.3614498925065043E-2</v>
      </c>
      <c r="BV182" s="31">
        <f t="shared" si="181"/>
        <v>3.1457748226516508E-2</v>
      </c>
      <c r="BW182" s="103">
        <f t="shared" si="182"/>
        <v>3.6826702225996419E-2</v>
      </c>
    </row>
    <row r="183" spans="16:75" x14ac:dyDescent="0.25">
      <c r="P183" s="36">
        <f t="shared" si="171"/>
        <v>16.977799999999998</v>
      </c>
      <c r="Q183" s="31">
        <f t="shared" si="126"/>
        <v>1.7848620141025519E-3</v>
      </c>
      <c r="R183" s="31">
        <f t="shared" si="127"/>
        <v>8.9243100705127601E-3</v>
      </c>
      <c r="S183" s="31">
        <f t="shared" si="128"/>
        <v>9.8667172139589067E-3</v>
      </c>
      <c r="T183" s="31">
        <f t="shared" si="129"/>
        <v>4.505884154601892E-3</v>
      </c>
      <c r="U183" s="31">
        <f t="shared" si="130"/>
        <v>1.7670133939615262E-4</v>
      </c>
      <c r="V183" s="31">
        <f t="shared" si="131"/>
        <v>1.1780089293076842E-4</v>
      </c>
      <c r="W183" s="31">
        <f t="shared" si="132"/>
        <v>4.0000000000000001E-3</v>
      </c>
      <c r="X183" s="31">
        <f t="shared" si="133"/>
        <v>8.9999999999999993E-3</v>
      </c>
      <c r="Y183" s="31">
        <f t="shared" si="134"/>
        <v>1.3999999999999999E-2</v>
      </c>
      <c r="Z183" s="31">
        <f t="shared" si="135"/>
        <v>1E-3</v>
      </c>
      <c r="AA183" s="31">
        <f t="shared" si="136"/>
        <v>0</v>
      </c>
      <c r="AB183" s="31">
        <f t="shared" si="172"/>
        <v>7.6708379151440749E-3</v>
      </c>
      <c r="AC183" s="31">
        <f t="shared" si="137"/>
        <v>1.6345075220196424E-2</v>
      </c>
      <c r="AD183" s="103">
        <f t="shared" si="173"/>
        <v>2.0216233238121752E-2</v>
      </c>
      <c r="AE183" s="121">
        <f t="shared" si="183"/>
        <v>39.529067357512851</v>
      </c>
      <c r="AF183" s="31">
        <f t="shared" si="138"/>
        <v>7.6660119574693038E-4</v>
      </c>
      <c r="AG183" s="31">
        <f t="shared" si="139"/>
        <v>3.8330059787346519E-3</v>
      </c>
      <c r="AH183" s="31">
        <f t="shared" si="140"/>
        <v>4.2377714100890309E-3</v>
      </c>
      <c r="AI183" s="31">
        <f t="shared" si="141"/>
        <v>1.9352847186631255E-3</v>
      </c>
      <c r="AJ183" s="31">
        <f t="shared" si="142"/>
        <v>7.5893518378946092E-5</v>
      </c>
      <c r="AK183" s="31">
        <f t="shared" si="143"/>
        <v>5.0595678919297394E-5</v>
      </c>
      <c r="AL183" s="31">
        <f t="shared" si="144"/>
        <v>4.0000000000000001E-3</v>
      </c>
      <c r="AM183" s="31">
        <f t="shared" si="145"/>
        <v>8.9999999999999993E-3</v>
      </c>
      <c r="AN183" s="31">
        <f t="shared" si="146"/>
        <v>1.3999999999999999E-2</v>
      </c>
      <c r="AO183" s="31">
        <f t="shared" si="147"/>
        <v>1E-3</v>
      </c>
      <c r="AP183" s="31">
        <f t="shared" si="148"/>
        <v>0</v>
      </c>
      <c r="AQ183" s="31">
        <f t="shared" si="174"/>
        <v>4.9717822257165385E-3</v>
      </c>
      <c r="AR183" s="31">
        <f t="shared" si="149"/>
        <v>1.0777617968301673E-2</v>
      </c>
      <c r="AS183" s="122">
        <f t="shared" si="175"/>
        <v>1.5363981632867998E-2</v>
      </c>
      <c r="AT183" s="121">
        <f t="shared" si="184"/>
        <v>38.773626943005112</v>
      </c>
      <c r="AU183" s="31">
        <f t="shared" si="150"/>
        <v>1.5474435777750783E-3</v>
      </c>
      <c r="AV183" s="31">
        <f t="shared" si="151"/>
        <v>2.1664210088851096E-3</v>
      </c>
      <c r="AW183" s="31">
        <f t="shared" si="152"/>
        <v>2.8111891662913925E-3</v>
      </c>
      <c r="AX183" s="31">
        <f t="shared" si="153"/>
        <v>1.7537693881450888E-3</v>
      </c>
      <c r="AY183" s="31">
        <f t="shared" si="154"/>
        <v>7.7372178888753898E-5</v>
      </c>
      <c r="AZ183" s="31">
        <f t="shared" si="155"/>
        <v>4.6892229629547826E-3</v>
      </c>
      <c r="BA183" s="31">
        <f t="shared" si="156"/>
        <v>7.0000000000000001E-3</v>
      </c>
      <c r="BB183" s="31">
        <f t="shared" si="157"/>
        <v>1.15E-2</v>
      </c>
      <c r="BC183" s="31">
        <f t="shared" si="158"/>
        <v>1.47E-2</v>
      </c>
      <c r="BD183" s="31">
        <f t="shared" si="176"/>
        <v>5.0000000000000001E-4</v>
      </c>
      <c r="BE183" s="31">
        <f t="shared" si="159"/>
        <v>1.5345482146269529E-3</v>
      </c>
      <c r="BF183" s="31">
        <f t="shared" si="177"/>
        <v>9.2200047613892663E-3</v>
      </c>
      <c r="BG183" s="31">
        <f t="shared" si="160"/>
        <v>1.3146260181804746E-2</v>
      </c>
      <c r="BH183" s="103">
        <f t="shared" si="178"/>
        <v>1.6193668048249388E-2</v>
      </c>
      <c r="BI183" s="121">
        <f t="shared" si="185"/>
        <v>9.8150777202072739</v>
      </c>
      <c r="BJ183" s="31">
        <f t="shared" si="161"/>
        <v>6.113043799589284E-3</v>
      </c>
      <c r="BK183" s="31">
        <f t="shared" si="162"/>
        <v>1.0188406332648807E-2</v>
      </c>
      <c r="BL183" s="31">
        <f t="shared" si="163"/>
        <v>1.2735507915811009E-2</v>
      </c>
      <c r="BM183" s="31">
        <f t="shared" si="164"/>
        <v>0</v>
      </c>
      <c r="BN183" s="31">
        <f t="shared" si="165"/>
        <v>3.0565218997946413E-4</v>
      </c>
      <c r="BO183" s="31">
        <f t="shared" si="166"/>
        <v>1.8524375150270559E-2</v>
      </c>
      <c r="BP183" s="31">
        <f t="shared" si="167"/>
        <v>1.2E-2</v>
      </c>
      <c r="BQ183" s="31">
        <f t="shared" si="168"/>
        <v>2.2499999999999999E-2</v>
      </c>
      <c r="BR183" s="31">
        <f t="shared" si="169"/>
        <v>2.8499999999999998E-2</v>
      </c>
      <c r="BS183" s="31">
        <f t="shared" si="179"/>
        <v>5.0000000000000001E-3</v>
      </c>
      <c r="BT183" s="31">
        <f t="shared" si="170"/>
        <v>0</v>
      </c>
      <c r="BU183" s="31">
        <f t="shared" si="180"/>
        <v>2.3523437948447658E-2</v>
      </c>
      <c r="BV183" s="31">
        <f t="shared" si="181"/>
        <v>3.1377185007331498E-2</v>
      </c>
      <c r="BW183" s="103">
        <f t="shared" si="182"/>
        <v>3.6748800410527992E-2</v>
      </c>
    </row>
    <row r="184" spans="16:75" x14ac:dyDescent="0.25">
      <c r="P184" s="36">
        <f t="shared" si="171"/>
        <v>17.0716</v>
      </c>
      <c r="Q184" s="31">
        <f t="shared" si="126"/>
        <v>1.7750550799591311E-3</v>
      </c>
      <c r="R184" s="31">
        <f t="shared" si="127"/>
        <v>8.8752753997956551E-3</v>
      </c>
      <c r="S184" s="31">
        <f t="shared" si="128"/>
        <v>9.8125044820140759E-3</v>
      </c>
      <c r="T184" s="31">
        <f t="shared" si="129"/>
        <v>4.4811265493568267E-3</v>
      </c>
      <c r="U184" s="31">
        <f t="shared" si="130"/>
        <v>1.7573045291595395E-4</v>
      </c>
      <c r="V184" s="31">
        <f t="shared" si="131"/>
        <v>1.1715363527730265E-4</v>
      </c>
      <c r="W184" s="31">
        <f t="shared" si="132"/>
        <v>4.0000000000000001E-3</v>
      </c>
      <c r="X184" s="31">
        <f t="shared" si="133"/>
        <v>8.9999999999999993E-3</v>
      </c>
      <c r="Y184" s="31">
        <f t="shared" si="134"/>
        <v>1.3999999999999999E-2</v>
      </c>
      <c r="Z184" s="31">
        <f t="shared" si="135"/>
        <v>1E-3</v>
      </c>
      <c r="AA184" s="31">
        <f t="shared" si="136"/>
        <v>0</v>
      </c>
      <c r="AB184" s="31">
        <f t="shared" si="172"/>
        <v>7.640891178901813E-3</v>
      </c>
      <c r="AC184" s="31">
        <f t="shared" si="137"/>
        <v>1.6282884643740777E-2</v>
      </c>
      <c r="AD184" s="103">
        <f t="shared" si="173"/>
        <v>2.0158773443273343E-2</v>
      </c>
      <c r="AE184" s="121">
        <f t="shared" si="183"/>
        <v>39.766839378238238</v>
      </c>
      <c r="AF184" s="31">
        <f t="shared" si="138"/>
        <v>7.620175698351614E-4</v>
      </c>
      <c r="AG184" s="31">
        <f t="shared" si="139"/>
        <v>3.8100878491758067E-3</v>
      </c>
      <c r="AH184" s="31">
        <f t="shared" si="140"/>
        <v>4.2124331260487719E-3</v>
      </c>
      <c r="AI184" s="31">
        <f t="shared" si="141"/>
        <v>1.9237133550488649E-3</v>
      </c>
      <c r="AJ184" s="31">
        <f t="shared" si="142"/>
        <v>7.5439739413680966E-5</v>
      </c>
      <c r="AK184" s="31">
        <f t="shared" si="143"/>
        <v>5.0293159609120646E-5</v>
      </c>
      <c r="AL184" s="31">
        <f t="shared" si="144"/>
        <v>4.0000000000000001E-3</v>
      </c>
      <c r="AM184" s="31">
        <f t="shared" si="145"/>
        <v>8.9999999999999993E-3</v>
      </c>
      <c r="AN184" s="31">
        <f t="shared" si="146"/>
        <v>1.3999999999999999E-2</v>
      </c>
      <c r="AO184" s="31">
        <f t="shared" si="147"/>
        <v>1E-3</v>
      </c>
      <c r="AP184" s="31">
        <f t="shared" si="148"/>
        <v>0</v>
      </c>
      <c r="AQ184" s="31">
        <f t="shared" si="174"/>
        <v>4.962518799892018E-3</v>
      </c>
      <c r="AR184" s="31">
        <f t="shared" si="149"/>
        <v>1.07587085536856E-2</v>
      </c>
      <c r="AS184" s="122">
        <f t="shared" si="175"/>
        <v>1.5348821869340641E-2</v>
      </c>
      <c r="AT184" s="121">
        <f t="shared" si="184"/>
        <v>39.006735751295267</v>
      </c>
      <c r="AU184" s="31">
        <f t="shared" si="150"/>
        <v>1.5381958742345576E-3</v>
      </c>
      <c r="AV184" s="31">
        <f t="shared" si="151"/>
        <v>2.1534742239283809E-3</v>
      </c>
      <c r="AW184" s="31">
        <f t="shared" si="152"/>
        <v>2.7943891715261132E-3</v>
      </c>
      <c r="AX184" s="31">
        <f t="shared" si="153"/>
        <v>1.7432886574658322E-3</v>
      </c>
      <c r="AY184" s="31">
        <f t="shared" si="154"/>
        <v>7.6909793711727871E-5</v>
      </c>
      <c r="AZ184" s="31">
        <f t="shared" si="155"/>
        <v>4.661199618892599E-3</v>
      </c>
      <c r="BA184" s="31">
        <f t="shared" si="156"/>
        <v>7.0000000000000001E-3</v>
      </c>
      <c r="BB184" s="31">
        <f t="shared" si="157"/>
        <v>1.15E-2</v>
      </c>
      <c r="BC184" s="31">
        <f t="shared" si="158"/>
        <v>1.47E-2</v>
      </c>
      <c r="BD184" s="31">
        <f t="shared" si="176"/>
        <v>5.0000000000000001E-4</v>
      </c>
      <c r="BE184" s="31">
        <f t="shared" si="159"/>
        <v>1.5253775752826033E-3</v>
      </c>
      <c r="BF184" s="31">
        <f t="shared" si="177"/>
        <v>9.1968674601355365E-3</v>
      </c>
      <c r="BG184" s="31">
        <f t="shared" si="160"/>
        <v>1.3127971403199473E-2</v>
      </c>
      <c r="BH184" s="103">
        <f t="shared" si="178"/>
        <v>1.6176772779573478E-2</v>
      </c>
      <c r="BI184" s="121">
        <f t="shared" si="185"/>
        <v>9.8694300518134916</v>
      </c>
      <c r="BJ184" s="31">
        <f t="shared" si="161"/>
        <v>6.0793784124317388E-3</v>
      </c>
      <c r="BK184" s="31">
        <f t="shared" si="162"/>
        <v>1.0132297354052898E-2</v>
      </c>
      <c r="BL184" s="31">
        <f t="shared" si="163"/>
        <v>1.2665371692566122E-2</v>
      </c>
      <c r="BM184" s="31">
        <f t="shared" si="164"/>
        <v>0</v>
      </c>
      <c r="BN184" s="31">
        <f t="shared" si="165"/>
        <v>3.0396892062158689E-4</v>
      </c>
      <c r="BO184" s="31">
        <f t="shared" si="166"/>
        <v>1.8422358825550725E-2</v>
      </c>
      <c r="BP184" s="31">
        <f t="shared" si="167"/>
        <v>1.2E-2</v>
      </c>
      <c r="BQ184" s="31">
        <f t="shared" si="168"/>
        <v>2.2499999999999999E-2</v>
      </c>
      <c r="BR184" s="31">
        <f t="shared" si="169"/>
        <v>2.8499999999999998E-2</v>
      </c>
      <c r="BS184" s="31">
        <f t="shared" si="179"/>
        <v>5.0000000000000001E-3</v>
      </c>
      <c r="BT184" s="31">
        <f t="shared" si="170"/>
        <v>0</v>
      </c>
      <c r="BU184" s="31">
        <f t="shared" si="180"/>
        <v>2.3433532125391291E-2</v>
      </c>
      <c r="BV184" s="31">
        <f t="shared" si="181"/>
        <v>3.129774685905129E-2</v>
      </c>
      <c r="BW184" s="103">
        <f t="shared" si="182"/>
        <v>3.667202067841676E-2</v>
      </c>
    </row>
    <row r="185" spans="16:75" x14ac:dyDescent="0.25">
      <c r="P185" s="36">
        <f t="shared" si="171"/>
        <v>17.165400000000002</v>
      </c>
      <c r="Q185" s="31">
        <f t="shared" si="126"/>
        <v>1.7653553254238352E-3</v>
      </c>
      <c r="R185" s="31">
        <f t="shared" si="127"/>
        <v>8.8267766271191758E-3</v>
      </c>
      <c r="S185" s="31">
        <f t="shared" si="128"/>
        <v>9.7588842389429616E-3</v>
      </c>
      <c r="T185" s="31">
        <f t="shared" si="129"/>
        <v>4.4566395190324716E-3</v>
      </c>
      <c r="U185" s="31">
        <f t="shared" si="130"/>
        <v>1.7477017721695965E-4</v>
      </c>
      <c r="V185" s="31">
        <f t="shared" si="131"/>
        <v>1.1651345147797312E-4</v>
      </c>
      <c r="W185" s="31">
        <f t="shared" si="132"/>
        <v>4.0000000000000001E-3</v>
      </c>
      <c r="X185" s="31">
        <f t="shared" si="133"/>
        <v>8.9999999999999993E-3</v>
      </c>
      <c r="Y185" s="31">
        <f t="shared" si="134"/>
        <v>1.3999999999999999E-2</v>
      </c>
      <c r="Z185" s="31">
        <f t="shared" si="135"/>
        <v>1E-3</v>
      </c>
      <c r="AA185" s="31">
        <f t="shared" si="136"/>
        <v>0</v>
      </c>
      <c r="AB185" s="31">
        <f t="shared" si="172"/>
        <v>7.6113190792974827E-3</v>
      </c>
      <c r="AC185" s="31">
        <f t="shared" si="137"/>
        <v>1.6221478184767293E-2</v>
      </c>
      <c r="AD185" s="103">
        <f t="shared" si="173"/>
        <v>2.0102092799646764E-2</v>
      </c>
      <c r="AE185" s="121">
        <f t="shared" si="183"/>
        <v>40.004611398963625</v>
      </c>
      <c r="AF185" s="31">
        <f t="shared" si="138"/>
        <v>7.5748843054166868E-4</v>
      </c>
      <c r="AG185" s="31">
        <f t="shared" si="139"/>
        <v>3.7874421527083432E-3</v>
      </c>
      <c r="AH185" s="31">
        <f t="shared" si="140"/>
        <v>4.1873960440343442E-3</v>
      </c>
      <c r="AI185" s="31">
        <f t="shared" si="141"/>
        <v>1.9122795429024424E-3</v>
      </c>
      <c r="AJ185" s="31">
        <f t="shared" si="142"/>
        <v>7.4991354623625184E-5</v>
      </c>
      <c r="AK185" s="31">
        <f t="shared" si="143"/>
        <v>4.9994236415750125E-5</v>
      </c>
      <c r="AL185" s="31">
        <f t="shared" si="144"/>
        <v>4.0000000000000001E-3</v>
      </c>
      <c r="AM185" s="31">
        <f t="shared" si="145"/>
        <v>8.9999999999999993E-3</v>
      </c>
      <c r="AN185" s="31">
        <f t="shared" si="146"/>
        <v>1.3999999999999999E-2</v>
      </c>
      <c r="AO185" s="31">
        <f t="shared" si="147"/>
        <v>1E-3</v>
      </c>
      <c r="AP185" s="31">
        <f t="shared" si="148"/>
        <v>0</v>
      </c>
      <c r="AQ185" s="31">
        <f t="shared" si="174"/>
        <v>4.9534031930269559E-3</v>
      </c>
      <c r="AR185" s="31">
        <f t="shared" si="149"/>
        <v>1.0740102896910365E-2</v>
      </c>
      <c r="AS185" s="122">
        <f t="shared" si="175"/>
        <v>1.5333917022824722E-2</v>
      </c>
      <c r="AT185" s="121">
        <f t="shared" si="184"/>
        <v>39.239844559585421</v>
      </c>
      <c r="AU185" s="31">
        <f t="shared" si="150"/>
        <v>1.5290580447863506E-3</v>
      </c>
      <c r="AV185" s="31">
        <f t="shared" si="151"/>
        <v>2.1406812627008907E-3</v>
      </c>
      <c r="AW185" s="31">
        <f t="shared" si="152"/>
        <v>2.77778878136187E-3</v>
      </c>
      <c r="AX185" s="31">
        <f t="shared" si="153"/>
        <v>1.7329324507578642E-3</v>
      </c>
      <c r="AY185" s="31">
        <f t="shared" si="154"/>
        <v>7.6452902239317524E-5</v>
      </c>
      <c r="AZ185" s="31">
        <f t="shared" si="155"/>
        <v>4.6335092266253045E-3</v>
      </c>
      <c r="BA185" s="31">
        <f t="shared" si="156"/>
        <v>7.0000000000000001E-3</v>
      </c>
      <c r="BB185" s="31">
        <f t="shared" si="157"/>
        <v>1.15E-2</v>
      </c>
      <c r="BC185" s="31">
        <f t="shared" si="158"/>
        <v>1.47E-2</v>
      </c>
      <c r="BD185" s="31">
        <f t="shared" si="176"/>
        <v>5.0000000000000001E-4</v>
      </c>
      <c r="BE185" s="31">
        <f t="shared" si="159"/>
        <v>1.5163158944131313E-3</v>
      </c>
      <c r="BF185" s="31">
        <f t="shared" si="177"/>
        <v>9.1740844755799026E-3</v>
      </c>
      <c r="BG185" s="31">
        <f t="shared" si="160"/>
        <v>1.3109982757933899E-2</v>
      </c>
      <c r="BH185" s="103">
        <f t="shared" si="178"/>
        <v>1.6160160524691713E-2</v>
      </c>
      <c r="BI185" s="121">
        <f t="shared" si="185"/>
        <v>9.9237823834197094</v>
      </c>
      <c r="BJ185" s="31">
        <f t="shared" si="161"/>
        <v>6.0460817944018802E-3</v>
      </c>
      <c r="BK185" s="31">
        <f t="shared" si="162"/>
        <v>1.0076802990669799E-2</v>
      </c>
      <c r="BL185" s="31">
        <f t="shared" si="163"/>
        <v>1.2596003738337249E-2</v>
      </c>
      <c r="BM185" s="31">
        <f t="shared" si="164"/>
        <v>0</v>
      </c>
      <c r="BN185" s="31">
        <f t="shared" si="165"/>
        <v>3.0230408972009397E-4</v>
      </c>
      <c r="BO185" s="31">
        <f t="shared" si="166"/>
        <v>1.8321459983036002E-2</v>
      </c>
      <c r="BP185" s="31">
        <f t="shared" si="167"/>
        <v>1.2E-2</v>
      </c>
      <c r="BQ185" s="31">
        <f t="shared" si="168"/>
        <v>2.2499999999999999E-2</v>
      </c>
      <c r="BR185" s="31">
        <f t="shared" si="169"/>
        <v>2.8499999999999998E-2</v>
      </c>
      <c r="BS185" s="31">
        <f t="shared" si="179"/>
        <v>5.0000000000000001E-3</v>
      </c>
      <c r="BT185" s="31">
        <f t="shared" si="170"/>
        <v>0</v>
      </c>
      <c r="BU185" s="31">
        <f t="shared" si="180"/>
        <v>2.3344761708865409E-2</v>
      </c>
      <c r="BV185" s="31">
        <f t="shared" si="181"/>
        <v>3.1219413186288257E-2</v>
      </c>
      <c r="BW185" s="103">
        <f t="shared" si="182"/>
        <v>3.6596341903765664E-2</v>
      </c>
    </row>
    <row r="186" spans="16:75" x14ac:dyDescent="0.25">
      <c r="P186" s="36">
        <f t="shared" si="171"/>
        <v>17.259200000000003</v>
      </c>
      <c r="Q186" s="31">
        <f t="shared" si="126"/>
        <v>1.7557610030030533E-3</v>
      </c>
      <c r="R186" s="31">
        <f t="shared" si="127"/>
        <v>8.7788050150152674E-3</v>
      </c>
      <c r="S186" s="31">
        <f t="shared" si="128"/>
        <v>9.7058468246008795E-3</v>
      </c>
      <c r="T186" s="31">
        <f t="shared" si="129"/>
        <v>4.4324186520812081E-3</v>
      </c>
      <c r="U186" s="31">
        <f t="shared" si="130"/>
        <v>1.7382033929730226E-4</v>
      </c>
      <c r="V186" s="31">
        <f t="shared" si="131"/>
        <v>1.1588022619820151E-4</v>
      </c>
      <c r="W186" s="31">
        <f t="shared" si="132"/>
        <v>4.0000000000000001E-3</v>
      </c>
      <c r="X186" s="31">
        <f t="shared" si="133"/>
        <v>8.9999999999999993E-3</v>
      </c>
      <c r="Y186" s="31">
        <f t="shared" si="134"/>
        <v>1.3999999999999999E-2</v>
      </c>
      <c r="Z186" s="31">
        <f t="shared" si="135"/>
        <v>1E-3</v>
      </c>
      <c r="AA186" s="31">
        <f t="shared" si="136"/>
        <v>0</v>
      </c>
      <c r="AB186" s="31">
        <f t="shared" si="172"/>
        <v>7.582115282382269E-3</v>
      </c>
      <c r="AC186" s="31">
        <f t="shared" si="137"/>
        <v>1.6160842530014388E-2</v>
      </c>
      <c r="AD186" s="103">
        <f t="shared" si="173"/>
        <v>2.0046177406946745E-2</v>
      </c>
      <c r="AE186" s="121">
        <f t="shared" si="183"/>
        <v>40.242383419689013</v>
      </c>
      <c r="AF186" s="31">
        <f t="shared" si="138"/>
        <v>7.5301281206431288E-4</v>
      </c>
      <c r="AG186" s="31">
        <f t="shared" si="139"/>
        <v>3.7650640603215644E-3</v>
      </c>
      <c r="AH186" s="31">
        <f t="shared" si="140"/>
        <v>4.1626548250915212E-3</v>
      </c>
      <c r="AI186" s="31">
        <f t="shared" si="141"/>
        <v>1.9009808440563578E-3</v>
      </c>
      <c r="AJ186" s="31">
        <f t="shared" si="142"/>
        <v>7.4548268394366971E-5</v>
      </c>
      <c r="AK186" s="31">
        <f t="shared" si="143"/>
        <v>4.9698845596244648E-5</v>
      </c>
      <c r="AL186" s="31">
        <f t="shared" si="144"/>
        <v>4.0000000000000001E-3</v>
      </c>
      <c r="AM186" s="31">
        <f t="shared" si="145"/>
        <v>8.9999999999999993E-3</v>
      </c>
      <c r="AN186" s="31">
        <f t="shared" si="146"/>
        <v>1.3999999999999999E-2</v>
      </c>
      <c r="AO186" s="31">
        <f t="shared" si="147"/>
        <v>1E-3</v>
      </c>
      <c r="AP186" s="31">
        <f t="shared" si="148"/>
        <v>0</v>
      </c>
      <c r="AQ186" s="31">
        <f t="shared" si="174"/>
        <v>4.9444323242501583E-3</v>
      </c>
      <c r="AR186" s="31">
        <f t="shared" si="149"/>
        <v>1.0721794623594195E-2</v>
      </c>
      <c r="AS186" s="122">
        <f t="shared" si="175"/>
        <v>1.5319261471309745E-2</v>
      </c>
      <c r="AT186" s="121">
        <f t="shared" si="184"/>
        <v>39.472953367875576</v>
      </c>
      <c r="AU186" s="31">
        <f t="shared" si="150"/>
        <v>1.5200281428353936E-3</v>
      </c>
      <c r="AV186" s="31">
        <f t="shared" si="151"/>
        <v>2.1280393999695509E-3</v>
      </c>
      <c r="AW186" s="31">
        <f t="shared" si="152"/>
        <v>2.7613844594842982E-3</v>
      </c>
      <c r="AX186" s="31">
        <f t="shared" si="153"/>
        <v>1.7226985618801127E-3</v>
      </c>
      <c r="AY186" s="31">
        <f t="shared" si="154"/>
        <v>7.6001407141769659E-5</v>
      </c>
      <c r="AZ186" s="31">
        <f t="shared" si="155"/>
        <v>4.6061458873799801E-3</v>
      </c>
      <c r="BA186" s="31">
        <f t="shared" si="156"/>
        <v>7.0000000000000001E-3</v>
      </c>
      <c r="BB186" s="31">
        <f t="shared" si="157"/>
        <v>1.15E-2</v>
      </c>
      <c r="BC186" s="31">
        <f t="shared" si="158"/>
        <v>1.47E-2</v>
      </c>
      <c r="BD186" s="31">
        <f t="shared" si="176"/>
        <v>5.0000000000000001E-4</v>
      </c>
      <c r="BE186" s="31">
        <f t="shared" si="159"/>
        <v>1.5073612416450987E-3</v>
      </c>
      <c r="BF186" s="31">
        <f t="shared" si="177"/>
        <v>9.1516487109740575E-3</v>
      </c>
      <c r="BG186" s="31">
        <f t="shared" si="160"/>
        <v>1.309228780315452E-2</v>
      </c>
      <c r="BH186" s="103">
        <f t="shared" si="178"/>
        <v>1.6143825068543883E-2</v>
      </c>
      <c r="BI186" s="121">
        <f t="shared" si="185"/>
        <v>9.9781347150259272</v>
      </c>
      <c r="BJ186" s="31">
        <f t="shared" si="161"/>
        <v>6.0131479192846414E-3</v>
      </c>
      <c r="BK186" s="31">
        <f t="shared" si="162"/>
        <v>1.0021913198807735E-2</v>
      </c>
      <c r="BL186" s="31">
        <f t="shared" si="163"/>
        <v>1.2527391498509668E-2</v>
      </c>
      <c r="BM186" s="31">
        <f t="shared" si="164"/>
        <v>0</v>
      </c>
      <c r="BN186" s="31">
        <f t="shared" si="165"/>
        <v>3.0065739596423202E-4</v>
      </c>
      <c r="BO186" s="31">
        <f t="shared" si="166"/>
        <v>1.8221660361468609E-2</v>
      </c>
      <c r="BP186" s="31">
        <f t="shared" si="167"/>
        <v>1.2E-2</v>
      </c>
      <c r="BQ186" s="31">
        <f t="shared" si="168"/>
        <v>2.2499999999999999E-2</v>
      </c>
      <c r="BR186" s="31">
        <f t="shared" si="169"/>
        <v>2.8499999999999998E-2</v>
      </c>
      <c r="BS186" s="31">
        <f t="shared" si="179"/>
        <v>5.0000000000000001E-3</v>
      </c>
      <c r="BT186" s="31">
        <f t="shared" si="170"/>
        <v>0</v>
      </c>
      <c r="BU186" s="31">
        <f t="shared" si="180"/>
        <v>2.3257107384358471E-2</v>
      </c>
      <c r="BV186" s="31">
        <f t="shared" si="181"/>
        <v>3.1142163862082017E-2</v>
      </c>
      <c r="BW186" s="103">
        <f t="shared" si="182"/>
        <v>3.6521743451918193E-2</v>
      </c>
    </row>
    <row r="187" spans="16:75" x14ac:dyDescent="0.25">
      <c r="P187" s="36">
        <f t="shared" si="171"/>
        <v>17.353000000000005</v>
      </c>
      <c r="Q187" s="31">
        <f t="shared" si="126"/>
        <v>1.7462704029868206E-3</v>
      </c>
      <c r="R187" s="31">
        <f t="shared" si="127"/>
        <v>8.7313520149341021E-3</v>
      </c>
      <c r="S187" s="31">
        <f t="shared" si="128"/>
        <v>9.6533827877111431E-3</v>
      </c>
      <c r="T187" s="31">
        <f t="shared" si="129"/>
        <v>4.4084596323402279E-3</v>
      </c>
      <c r="U187" s="31">
        <f t="shared" si="130"/>
        <v>1.728807698956952E-4</v>
      </c>
      <c r="V187" s="31">
        <f t="shared" si="131"/>
        <v>1.1525384659713014E-4</v>
      </c>
      <c r="W187" s="31">
        <f t="shared" si="132"/>
        <v>4.0000000000000001E-3</v>
      </c>
      <c r="X187" s="31">
        <f t="shared" si="133"/>
        <v>8.9999999999999993E-3</v>
      </c>
      <c r="Y187" s="31">
        <f t="shared" si="134"/>
        <v>1.3999999999999999E-2</v>
      </c>
      <c r="Z187" s="31">
        <f t="shared" si="135"/>
        <v>1E-3</v>
      </c>
      <c r="AA187" s="31">
        <f t="shared" si="136"/>
        <v>0</v>
      </c>
      <c r="AB187" s="31">
        <f t="shared" si="172"/>
        <v>7.5532735917300817E-3</v>
      </c>
      <c r="AC187" s="31">
        <f t="shared" si="137"/>
        <v>1.6100964655676123E-2</v>
      </c>
      <c r="AD187" s="103">
        <f t="shared" si="173"/>
        <v>1.9991013674738264E-2</v>
      </c>
      <c r="AE187" s="121">
        <f t="shared" si="183"/>
        <v>40.4801554404144</v>
      </c>
      <c r="AF187" s="31">
        <f t="shared" si="138"/>
        <v>7.4858977129263927E-4</v>
      </c>
      <c r="AG187" s="31">
        <f t="shared" si="139"/>
        <v>3.7429488564631967E-3</v>
      </c>
      <c r="AH187" s="31">
        <f t="shared" si="140"/>
        <v>4.1382042557057104E-3</v>
      </c>
      <c r="AI187" s="31">
        <f t="shared" si="141"/>
        <v>1.8898148776282679E-3</v>
      </c>
      <c r="AJ187" s="31">
        <f t="shared" si="142"/>
        <v>7.4110387357971281E-5</v>
      </c>
      <c r="AK187" s="31">
        <f t="shared" si="143"/>
        <v>4.940692490531419E-5</v>
      </c>
      <c r="AL187" s="31">
        <f t="shared" si="144"/>
        <v>4.0000000000000001E-3</v>
      </c>
      <c r="AM187" s="31">
        <f t="shared" si="145"/>
        <v>8.9999999999999993E-3</v>
      </c>
      <c r="AN187" s="31">
        <f t="shared" si="146"/>
        <v>1.3999999999999999E-2</v>
      </c>
      <c r="AO187" s="31">
        <f t="shared" si="147"/>
        <v>1E-3</v>
      </c>
      <c r="AP187" s="31">
        <f t="shared" si="148"/>
        <v>0</v>
      </c>
      <c r="AQ187" s="31">
        <f t="shared" si="174"/>
        <v>4.9356031917352919E-3</v>
      </c>
      <c r="AR187" s="31">
        <f t="shared" si="149"/>
        <v>1.0703777523953769E-2</v>
      </c>
      <c r="AS187" s="122">
        <f t="shared" si="175"/>
        <v>1.5304849745473777E-2</v>
      </c>
      <c r="AT187" s="121">
        <f t="shared" si="184"/>
        <v>39.70606217616573</v>
      </c>
      <c r="AU187" s="31">
        <f t="shared" si="150"/>
        <v>1.5111042674993862E-3</v>
      </c>
      <c r="AV187" s="31">
        <f t="shared" si="151"/>
        <v>2.115545974499141E-3</v>
      </c>
      <c r="AW187" s="31">
        <f t="shared" si="152"/>
        <v>2.7451727526238852E-3</v>
      </c>
      <c r="AX187" s="31">
        <f t="shared" si="153"/>
        <v>1.7125848364993046E-3</v>
      </c>
      <c r="AY187" s="31">
        <f t="shared" si="154"/>
        <v>7.5555213374969295E-5</v>
      </c>
      <c r="AZ187" s="31">
        <f t="shared" si="155"/>
        <v>4.5791038409072312E-3</v>
      </c>
      <c r="BA187" s="31">
        <f t="shared" si="156"/>
        <v>7.0000000000000001E-3</v>
      </c>
      <c r="BB187" s="31">
        <f t="shared" si="157"/>
        <v>1.15E-2</v>
      </c>
      <c r="BC187" s="31">
        <f t="shared" si="158"/>
        <v>1.47E-2</v>
      </c>
      <c r="BD187" s="31">
        <f t="shared" si="176"/>
        <v>5.0000000000000001E-4</v>
      </c>
      <c r="BE187" s="31">
        <f t="shared" si="159"/>
        <v>1.4985117319368916E-3</v>
      </c>
      <c r="BF187" s="31">
        <f t="shared" si="177"/>
        <v>9.1295532454926977E-3</v>
      </c>
      <c r="BG187" s="31">
        <f t="shared" si="160"/>
        <v>1.3074880266122982E-2</v>
      </c>
      <c r="BH187" s="103">
        <f t="shared" si="178"/>
        <v>1.6127760364100699E-2</v>
      </c>
      <c r="BI187" s="121">
        <f t="shared" si="185"/>
        <v>10.032487046632145</v>
      </c>
      <c r="BJ187" s="31">
        <f t="shared" si="161"/>
        <v>5.9805708914562406E-3</v>
      </c>
      <c r="BK187" s="31">
        <f t="shared" si="162"/>
        <v>9.9676181524270685E-3</v>
      </c>
      <c r="BL187" s="31">
        <f t="shared" si="163"/>
        <v>1.2459522690533836E-2</v>
      </c>
      <c r="BM187" s="31">
        <f t="shared" si="164"/>
        <v>0</v>
      </c>
      <c r="BN187" s="31">
        <f t="shared" si="165"/>
        <v>2.9902854457281204E-4</v>
      </c>
      <c r="BO187" s="31">
        <f t="shared" si="166"/>
        <v>1.8122942095321944E-2</v>
      </c>
      <c r="BP187" s="31">
        <f t="shared" si="167"/>
        <v>1.2E-2</v>
      </c>
      <c r="BQ187" s="31">
        <f t="shared" si="168"/>
        <v>2.2499999999999999E-2</v>
      </c>
      <c r="BR187" s="31">
        <f t="shared" si="169"/>
        <v>2.8499999999999998E-2</v>
      </c>
      <c r="BS187" s="31">
        <f t="shared" si="179"/>
        <v>5.0000000000000001E-3</v>
      </c>
      <c r="BT187" s="31">
        <f t="shared" si="170"/>
        <v>0</v>
      </c>
      <c r="BU187" s="31">
        <f t="shared" si="180"/>
        <v>2.3170550258191293E-2</v>
      </c>
      <c r="BV187" s="31">
        <f t="shared" si="181"/>
        <v>3.1065979215074015E-2</v>
      </c>
      <c r="BW187" s="103">
        <f t="shared" si="182"/>
        <v>3.6448205165813492E-2</v>
      </c>
    </row>
    <row r="188" spans="16:75" x14ac:dyDescent="0.25">
      <c r="P188" s="36">
        <f t="shared" si="171"/>
        <v>17.446800000000007</v>
      </c>
      <c r="Q188" s="31">
        <f t="shared" si="126"/>
        <v>1.7368818524331276E-3</v>
      </c>
      <c r="R188" s="31">
        <f t="shared" si="127"/>
        <v>8.684409262165637E-3</v>
      </c>
      <c r="S188" s="31">
        <f t="shared" si="128"/>
        <v>9.6014828802503289E-3</v>
      </c>
      <c r="T188" s="31">
        <f t="shared" si="129"/>
        <v>4.3847582364674306E-3</v>
      </c>
      <c r="U188" s="31">
        <f t="shared" si="130"/>
        <v>1.7195130339087961E-4</v>
      </c>
      <c r="V188" s="31">
        <f t="shared" si="131"/>
        <v>1.1463420226058641E-4</v>
      </c>
      <c r="W188" s="31">
        <f t="shared" si="132"/>
        <v>4.0000000000000001E-3</v>
      </c>
      <c r="X188" s="31">
        <f t="shared" si="133"/>
        <v>8.9999999999999993E-3</v>
      </c>
      <c r="Y188" s="31">
        <f t="shared" si="134"/>
        <v>1.3999999999999999E-2</v>
      </c>
      <c r="Z188" s="31">
        <f t="shared" si="135"/>
        <v>1E-3</v>
      </c>
      <c r="AA188" s="31">
        <f t="shared" si="136"/>
        <v>0</v>
      </c>
      <c r="AB188" s="31">
        <f t="shared" si="172"/>
        <v>7.524787944749858E-3</v>
      </c>
      <c r="AC188" s="31">
        <f t="shared" si="137"/>
        <v>1.6041831819640799E-2</v>
      </c>
      <c r="AD188" s="103">
        <f t="shared" si="173"/>
        <v>1.9936588314080964E-2</v>
      </c>
      <c r="AE188" s="121">
        <f t="shared" si="183"/>
        <v>40.717927461139787</v>
      </c>
      <c r="AF188" s="31">
        <f t="shared" si="138"/>
        <v>7.4421838714533754E-4</v>
      </c>
      <c r="AG188" s="31">
        <f t="shared" si="139"/>
        <v>3.7210919357266877E-3</v>
      </c>
      <c r="AH188" s="31">
        <f t="shared" si="140"/>
        <v>4.1140392441394256E-3</v>
      </c>
      <c r="AI188" s="31">
        <f t="shared" si="141"/>
        <v>1.8787793183484046E-3</v>
      </c>
      <c r="AJ188" s="31">
        <f t="shared" si="142"/>
        <v>7.3677620327388407E-5</v>
      </c>
      <c r="AK188" s="31">
        <f t="shared" si="143"/>
        <v>4.9118413551592283E-5</v>
      </c>
      <c r="AL188" s="31">
        <f t="shared" si="144"/>
        <v>4.0000000000000001E-3</v>
      </c>
      <c r="AM188" s="31">
        <f t="shared" si="145"/>
        <v>8.9999999999999993E-3</v>
      </c>
      <c r="AN188" s="31">
        <f t="shared" si="146"/>
        <v>1.3999999999999999E-2</v>
      </c>
      <c r="AO188" s="31">
        <f t="shared" si="147"/>
        <v>1E-3</v>
      </c>
      <c r="AP188" s="31">
        <f t="shared" si="148"/>
        <v>0</v>
      </c>
      <c r="AQ188" s="31">
        <f t="shared" si="174"/>
        <v>4.9269128702913272E-3</v>
      </c>
      <c r="AR188" s="31">
        <f t="shared" si="149"/>
        <v>1.0686045547759164E-2</v>
      </c>
      <c r="AS188" s="122">
        <f t="shared" si="175"/>
        <v>1.5290676523772957E-2</v>
      </c>
      <c r="AT188" s="121">
        <f t="shared" si="184"/>
        <v>39.939170984455885</v>
      </c>
      <c r="AU188" s="31">
        <f t="shared" si="150"/>
        <v>1.5022845622747574E-3</v>
      </c>
      <c r="AV188" s="31">
        <f t="shared" si="151"/>
        <v>2.1031983871846603E-3</v>
      </c>
      <c r="AW188" s="31">
        <f t="shared" si="152"/>
        <v>2.7291502881324758E-3</v>
      </c>
      <c r="AX188" s="31">
        <f t="shared" si="153"/>
        <v>1.7025891705780584E-3</v>
      </c>
      <c r="AY188" s="31">
        <f t="shared" si="154"/>
        <v>7.5114228113737859E-5</v>
      </c>
      <c r="AZ188" s="31">
        <f t="shared" si="155"/>
        <v>4.5523774614386588E-3</v>
      </c>
      <c r="BA188" s="31">
        <f t="shared" si="156"/>
        <v>7.0000000000000001E-3</v>
      </c>
      <c r="BB188" s="31">
        <f t="shared" si="157"/>
        <v>1.15E-2</v>
      </c>
      <c r="BC188" s="31">
        <f t="shared" si="158"/>
        <v>1.47E-2</v>
      </c>
      <c r="BD188" s="31">
        <f t="shared" si="176"/>
        <v>5.0000000000000001E-4</v>
      </c>
      <c r="BE188" s="31">
        <f t="shared" si="159"/>
        <v>1.4897655242558014E-3</v>
      </c>
      <c r="BF188" s="31">
        <f t="shared" si="177"/>
        <v>9.1077913290084443E-3</v>
      </c>
      <c r="BG188" s="31">
        <f t="shared" si="160"/>
        <v>1.3057754038895621E-2</v>
      </c>
      <c r="BH188" s="103">
        <f t="shared" si="178"/>
        <v>1.6111960526984832E-2</v>
      </c>
      <c r="BI188" s="121">
        <f t="shared" si="185"/>
        <v>10.086839378238363</v>
      </c>
      <c r="BJ188" s="31">
        <f t="shared" si="161"/>
        <v>5.9483449423657648E-3</v>
      </c>
      <c r="BK188" s="31">
        <f t="shared" si="162"/>
        <v>9.9139082372762758E-3</v>
      </c>
      <c r="BL188" s="31">
        <f t="shared" si="163"/>
        <v>1.2392385296595344E-2</v>
      </c>
      <c r="BM188" s="31">
        <f t="shared" si="164"/>
        <v>0</v>
      </c>
      <c r="BN188" s="31">
        <f t="shared" si="165"/>
        <v>2.974172471182882E-4</v>
      </c>
      <c r="BO188" s="31">
        <f t="shared" si="166"/>
        <v>1.8025287704138682E-2</v>
      </c>
      <c r="BP188" s="31">
        <f t="shared" si="167"/>
        <v>1.2E-2</v>
      </c>
      <c r="BQ188" s="31">
        <f t="shared" si="168"/>
        <v>2.2499999999999999E-2</v>
      </c>
      <c r="BR188" s="31">
        <f t="shared" si="169"/>
        <v>2.8499999999999998E-2</v>
      </c>
      <c r="BS188" s="31">
        <f t="shared" si="179"/>
        <v>5.0000000000000001E-3</v>
      </c>
      <c r="BT188" s="31">
        <f t="shared" si="170"/>
        <v>0</v>
      </c>
      <c r="BU188" s="31">
        <f t="shared" si="180"/>
        <v>2.3085071846207492E-2</v>
      </c>
      <c r="BV188" s="31">
        <f t="shared" si="181"/>
        <v>3.0990840017095681E-2</v>
      </c>
      <c r="BW188" s="103">
        <f t="shared" si="182"/>
        <v>3.6375707352784413E-2</v>
      </c>
    </row>
    <row r="189" spans="16:75" x14ac:dyDescent="0.25">
      <c r="P189" s="36">
        <f t="shared" si="171"/>
        <v>17.540600000000008</v>
      </c>
      <c r="Q189" s="31">
        <f t="shared" si="126"/>
        <v>1.7275937141848219E-3</v>
      </c>
      <c r="R189" s="31">
        <f t="shared" si="127"/>
        <v>8.6379685709241094E-3</v>
      </c>
      <c r="S189" s="31">
        <f t="shared" si="128"/>
        <v>9.5501380520136951E-3</v>
      </c>
      <c r="T189" s="31">
        <f t="shared" si="129"/>
        <v>4.3613103314595831E-3</v>
      </c>
      <c r="U189" s="31">
        <f t="shared" si="130"/>
        <v>1.7103177770429735E-4</v>
      </c>
      <c r="V189" s="31">
        <f t="shared" si="131"/>
        <v>1.1402118513619825E-4</v>
      </c>
      <c r="W189" s="31">
        <f t="shared" si="132"/>
        <v>4.0000000000000001E-3</v>
      </c>
      <c r="X189" s="31">
        <f t="shared" si="133"/>
        <v>8.9999999999999993E-3</v>
      </c>
      <c r="Y189" s="31">
        <f t="shared" si="134"/>
        <v>1.3999999999999999E-2</v>
      </c>
      <c r="Z189" s="31">
        <f t="shared" si="135"/>
        <v>1E-3</v>
      </c>
      <c r="AA189" s="31">
        <f t="shared" si="136"/>
        <v>0</v>
      </c>
      <c r="AB189" s="31">
        <f t="shared" si="172"/>
        <v>7.4966524091159689E-3</v>
      </c>
      <c r="AC189" s="31">
        <f t="shared" si="137"/>
        <v>1.5983431553978002E-2</v>
      </c>
      <c r="AD189" s="103">
        <f t="shared" si="173"/>
        <v>1.9882888329430908E-2</v>
      </c>
      <c r="AE189" s="121">
        <f t="shared" si="183"/>
        <v>40.955699481865175</v>
      </c>
      <c r="AF189" s="31">
        <f t="shared" si="138"/>
        <v>7.3989775993078127E-4</v>
      </c>
      <c r="AG189" s="31">
        <f t="shared" si="139"/>
        <v>3.6994887996539064E-3</v>
      </c>
      <c r="AH189" s="31">
        <f t="shared" si="140"/>
        <v>4.0901548168973591E-3</v>
      </c>
      <c r="AI189" s="31">
        <f t="shared" si="141"/>
        <v>1.8678718949452573E-3</v>
      </c>
      <c r="AJ189" s="31">
        <f t="shared" si="142"/>
        <v>7.3249878233147341E-5</v>
      </c>
      <c r="AK189" s="31">
        <f t="shared" si="143"/>
        <v>4.8833252155431563E-5</v>
      </c>
      <c r="AL189" s="31">
        <f t="shared" si="144"/>
        <v>4.0000000000000001E-3</v>
      </c>
      <c r="AM189" s="31">
        <f t="shared" si="145"/>
        <v>8.9999999999999993E-3</v>
      </c>
      <c r="AN189" s="31">
        <f t="shared" si="146"/>
        <v>1.3999999999999999E-2</v>
      </c>
      <c r="AO189" s="31">
        <f t="shared" si="147"/>
        <v>1E-3</v>
      </c>
      <c r="AP189" s="31">
        <f t="shared" si="148"/>
        <v>0</v>
      </c>
      <c r="AQ189" s="31">
        <f t="shared" si="174"/>
        <v>4.9183585090382615E-3</v>
      </c>
      <c r="AR189" s="31">
        <f t="shared" si="149"/>
        <v>1.0668592799468152E-2</v>
      </c>
      <c r="AS189" s="122">
        <f t="shared" si="175"/>
        <v>1.5276736627713132E-2</v>
      </c>
      <c r="AT189" s="121">
        <f t="shared" si="184"/>
        <v>40.172279792746039</v>
      </c>
      <c r="AU189" s="31">
        <f t="shared" si="150"/>
        <v>1.4935672137490756E-3</v>
      </c>
      <c r="AV189" s="31">
        <f t="shared" si="151"/>
        <v>2.0909940992487061E-3</v>
      </c>
      <c r="AW189" s="31">
        <f t="shared" si="152"/>
        <v>2.7133137716441541E-3</v>
      </c>
      <c r="AX189" s="31">
        <f t="shared" si="153"/>
        <v>1.6927095089156192E-3</v>
      </c>
      <c r="AY189" s="31">
        <f t="shared" si="154"/>
        <v>7.4678360687453773E-5</v>
      </c>
      <c r="AZ189" s="31">
        <f t="shared" si="155"/>
        <v>4.5259612537850782E-3</v>
      </c>
      <c r="BA189" s="31">
        <f t="shared" si="156"/>
        <v>7.0000000000000001E-3</v>
      </c>
      <c r="BB189" s="31">
        <f t="shared" si="157"/>
        <v>1.15E-2</v>
      </c>
      <c r="BC189" s="31">
        <f t="shared" si="158"/>
        <v>1.47E-2</v>
      </c>
      <c r="BD189" s="31">
        <f t="shared" si="176"/>
        <v>5.0000000000000001E-4</v>
      </c>
      <c r="BE189" s="31">
        <f t="shared" si="159"/>
        <v>1.4811208203011671E-3</v>
      </c>
      <c r="BF189" s="31">
        <f t="shared" si="177"/>
        <v>9.0863563770487033E-3</v>
      </c>
      <c r="BG189" s="31">
        <f t="shared" si="160"/>
        <v>1.3040903173195249E-2</v>
      </c>
      <c r="BH189" s="103">
        <f t="shared" si="178"/>
        <v>1.6096419830290493E-2</v>
      </c>
      <c r="BI189" s="121">
        <f t="shared" si="185"/>
        <v>10.141191709844581</v>
      </c>
      <c r="BJ189" s="31">
        <f t="shared" si="161"/>
        <v>5.9164644271298894E-3</v>
      </c>
      <c r="BK189" s="31">
        <f t="shared" si="162"/>
        <v>9.8607740452164826E-3</v>
      </c>
      <c r="BL189" s="31">
        <f t="shared" si="163"/>
        <v>1.2325967556520604E-2</v>
      </c>
      <c r="BM189" s="31">
        <f t="shared" si="164"/>
        <v>0</v>
      </c>
      <c r="BN189" s="31">
        <f t="shared" si="165"/>
        <v>2.9582322135649446E-4</v>
      </c>
      <c r="BO189" s="31">
        <f t="shared" si="166"/>
        <v>1.7928680082211785E-2</v>
      </c>
      <c r="BP189" s="31">
        <f t="shared" si="167"/>
        <v>1.2E-2</v>
      </c>
      <c r="BQ189" s="31">
        <f t="shared" si="168"/>
        <v>2.2499999999999999E-2</v>
      </c>
      <c r="BR189" s="31">
        <f t="shared" si="169"/>
        <v>2.8499999999999998E-2</v>
      </c>
      <c r="BS189" s="31">
        <f t="shared" si="179"/>
        <v>5.0000000000000001E-3</v>
      </c>
      <c r="BT189" s="31">
        <f t="shared" si="170"/>
        <v>0</v>
      </c>
      <c r="BU189" s="31">
        <f t="shared" si="180"/>
        <v>2.3000654062826868E-2</v>
      </c>
      <c r="BV189" s="31">
        <f t="shared" si="181"/>
        <v>3.0916727471154756E-2</v>
      </c>
      <c r="BW189" s="103">
        <f t="shared" si="182"/>
        <v>3.6304230771781971E-2</v>
      </c>
    </row>
    <row r="190" spans="16:75" x14ac:dyDescent="0.25">
      <c r="P190" s="36">
        <f t="shared" si="171"/>
        <v>17.63440000000001</v>
      </c>
      <c r="Q190" s="31">
        <f t="shared" si="126"/>
        <v>1.7184043859178812E-3</v>
      </c>
      <c r="R190" s="31">
        <f t="shared" si="127"/>
        <v>8.5920219295894055E-3</v>
      </c>
      <c r="S190" s="31">
        <f t="shared" si="128"/>
        <v>9.499339445354046E-3</v>
      </c>
      <c r="T190" s="31">
        <f t="shared" si="129"/>
        <v>4.3381118722496913E-3</v>
      </c>
      <c r="U190" s="31">
        <f t="shared" si="130"/>
        <v>1.7012203420587021E-4</v>
      </c>
      <c r="V190" s="31">
        <f t="shared" si="131"/>
        <v>1.1341468947058017E-4</v>
      </c>
      <c r="W190" s="31">
        <f t="shared" si="132"/>
        <v>4.0000000000000001E-3</v>
      </c>
      <c r="X190" s="31">
        <f t="shared" si="133"/>
        <v>8.9999999999999993E-3</v>
      </c>
      <c r="Y190" s="31">
        <f t="shared" si="134"/>
        <v>1.3999999999999999E-2</v>
      </c>
      <c r="Z190" s="31">
        <f t="shared" si="135"/>
        <v>1E-3</v>
      </c>
      <c r="AA190" s="31">
        <f t="shared" si="136"/>
        <v>0</v>
      </c>
      <c r="AB190" s="31">
        <f t="shared" si="172"/>
        <v>7.468861179312343E-3</v>
      </c>
      <c r="AC190" s="31">
        <f t="shared" si="137"/>
        <v>1.5925751657664952E-2</v>
      </c>
      <c r="AD190" s="103">
        <f t="shared" si="173"/>
        <v>1.9829901010799685E-2</v>
      </c>
      <c r="AE190" s="121">
        <f t="shared" si="183"/>
        <v>41.193471502590562</v>
      </c>
      <c r="AF190" s="31">
        <f t="shared" si="138"/>
        <v>7.3562701072971278E-4</v>
      </c>
      <c r="AG190" s="31">
        <f t="shared" si="139"/>
        <v>3.6781350536485638E-3</v>
      </c>
      <c r="AH190" s="31">
        <f t="shared" si="140"/>
        <v>4.0665461153138521E-3</v>
      </c>
      <c r="AI190" s="31">
        <f t="shared" si="141"/>
        <v>1.8570903885871597E-3</v>
      </c>
      <c r="AJ190" s="31">
        <f t="shared" si="142"/>
        <v>7.2827074062241555E-5</v>
      </c>
      <c r="AK190" s="31">
        <f t="shared" si="143"/>
        <v>4.8551382708161043E-5</v>
      </c>
      <c r="AL190" s="31">
        <f t="shared" si="144"/>
        <v>4.0000000000000001E-3</v>
      </c>
      <c r="AM190" s="31">
        <f t="shared" si="145"/>
        <v>8.9999999999999993E-3</v>
      </c>
      <c r="AN190" s="31">
        <f t="shared" si="146"/>
        <v>1.3999999999999999E-2</v>
      </c>
      <c r="AO190" s="31">
        <f t="shared" si="147"/>
        <v>1E-3</v>
      </c>
      <c r="AP190" s="31">
        <f t="shared" si="148"/>
        <v>0</v>
      </c>
      <c r="AQ190" s="31">
        <f t="shared" si="174"/>
        <v>4.9099373291646821E-3</v>
      </c>
      <c r="AR190" s="31">
        <f t="shared" si="149"/>
        <v>1.0651413533532477E-2</v>
      </c>
      <c r="AS190" s="122">
        <f t="shared" si="175"/>
        <v>1.5263025017295971E-2</v>
      </c>
      <c r="AT190" s="121">
        <f t="shared" si="184"/>
        <v>40.405388601036194</v>
      </c>
      <c r="AU190" s="31">
        <f t="shared" si="150"/>
        <v>1.4849504503580324E-3</v>
      </c>
      <c r="AV190" s="31">
        <f t="shared" si="151"/>
        <v>2.0789306305012455E-3</v>
      </c>
      <c r="AW190" s="31">
        <f t="shared" si="152"/>
        <v>2.6976599848170923E-3</v>
      </c>
      <c r="AX190" s="31">
        <f t="shared" si="153"/>
        <v>1.6829438437391034E-3</v>
      </c>
      <c r="AY190" s="31">
        <f t="shared" si="154"/>
        <v>7.4247522517901609E-5</v>
      </c>
      <c r="AZ190" s="31">
        <f t="shared" si="155"/>
        <v>4.4998498495697941E-3</v>
      </c>
      <c r="BA190" s="31">
        <f t="shared" si="156"/>
        <v>7.0000000000000001E-3</v>
      </c>
      <c r="BB190" s="31">
        <f t="shared" si="157"/>
        <v>1.15E-2</v>
      </c>
      <c r="BC190" s="31">
        <f t="shared" si="158"/>
        <v>1.47E-2</v>
      </c>
      <c r="BD190" s="31">
        <f t="shared" si="176"/>
        <v>5.0000000000000001E-4</v>
      </c>
      <c r="BE190" s="31">
        <f t="shared" si="159"/>
        <v>1.4725758632717157E-3</v>
      </c>
      <c r="BF190" s="31">
        <f t="shared" si="177"/>
        <v>9.0652419659271975E-3</v>
      </c>
      <c r="BG190" s="31">
        <f t="shared" si="160"/>
        <v>1.3024321875467308E-2</v>
      </c>
      <c r="BH190" s="103">
        <f t="shared" si="178"/>
        <v>1.6081132699593347E-2</v>
      </c>
      <c r="BI190" s="121">
        <f t="shared" si="185"/>
        <v>10.195544041450798</v>
      </c>
      <c r="BJ190" s="31">
        <f t="shared" si="161"/>
        <v>5.884923821236533E-3</v>
      </c>
      <c r="BK190" s="31">
        <f t="shared" si="162"/>
        <v>9.8082063687275553E-3</v>
      </c>
      <c r="BL190" s="31">
        <f t="shared" si="163"/>
        <v>1.2260257960909444E-2</v>
      </c>
      <c r="BM190" s="31">
        <f t="shared" si="164"/>
        <v>0</v>
      </c>
      <c r="BN190" s="31">
        <f t="shared" si="165"/>
        <v>2.9424619106182664E-4</v>
      </c>
      <c r="BO190" s="31">
        <f t="shared" si="166"/>
        <v>1.7833102488595553E-2</v>
      </c>
      <c r="BP190" s="31">
        <f t="shared" si="167"/>
        <v>1.2E-2</v>
      </c>
      <c r="BQ190" s="31">
        <f t="shared" si="168"/>
        <v>2.2499999999999999E-2</v>
      </c>
      <c r="BR190" s="31">
        <f t="shared" si="169"/>
        <v>2.8499999999999998E-2</v>
      </c>
      <c r="BS190" s="31">
        <f t="shared" si="179"/>
        <v>5.0000000000000001E-3</v>
      </c>
      <c r="BT190" s="31">
        <f t="shared" si="170"/>
        <v>0</v>
      </c>
      <c r="BU190" s="31">
        <f t="shared" si="180"/>
        <v>2.2917279210448175E-2</v>
      </c>
      <c r="BV190" s="31">
        <f t="shared" si="181"/>
        <v>3.0843623199804979E-2</v>
      </c>
      <c r="BW190" s="103">
        <f t="shared" si="182"/>
        <v>3.6233756621010423E-2</v>
      </c>
    </row>
    <row r="191" spans="16:75" x14ac:dyDescent="0.25">
      <c r="P191" s="36">
        <f t="shared" si="171"/>
        <v>17.728200000000012</v>
      </c>
      <c r="Q191" s="31">
        <f t="shared" si="126"/>
        <v>1.7093122992199029E-3</v>
      </c>
      <c r="R191" s="31">
        <f t="shared" si="127"/>
        <v>8.546561496099515E-3</v>
      </c>
      <c r="S191" s="31">
        <f t="shared" si="128"/>
        <v>9.4490783900876233E-3</v>
      </c>
      <c r="T191" s="31">
        <f t="shared" si="129"/>
        <v>4.315158899380645E-3</v>
      </c>
      <c r="U191" s="31">
        <f t="shared" si="130"/>
        <v>1.6922191762277036E-4</v>
      </c>
      <c r="V191" s="31">
        <f t="shared" si="131"/>
        <v>1.1281461174851359E-4</v>
      </c>
      <c r="W191" s="31">
        <f t="shared" si="132"/>
        <v>4.0000000000000001E-3</v>
      </c>
      <c r="X191" s="31">
        <f t="shared" si="133"/>
        <v>8.9999999999999993E-3</v>
      </c>
      <c r="Y191" s="31">
        <f t="shared" si="134"/>
        <v>1.3999999999999999E-2</v>
      </c>
      <c r="Z191" s="31">
        <f t="shared" si="135"/>
        <v>1E-3</v>
      </c>
      <c r="AA191" s="31">
        <f t="shared" si="136"/>
        <v>0</v>
      </c>
      <c r="AB191" s="31">
        <f t="shared" si="172"/>
        <v>7.4414085732861139E-3</v>
      </c>
      <c r="AC191" s="31">
        <f t="shared" si="137"/>
        <v>1.5868780189543248E-2</v>
      </c>
      <c r="AD191" s="103">
        <f t="shared" si="173"/>
        <v>1.9777613926161414E-2</v>
      </c>
      <c r="AE191" s="121">
        <f t="shared" si="183"/>
        <v>41.431243523315949</v>
      </c>
      <c r="AF191" s="31">
        <f t="shared" si="138"/>
        <v>7.3140528079918465E-4</v>
      </c>
      <c r="AG191" s="31">
        <f t="shared" si="139"/>
        <v>3.6570264039959234E-3</v>
      </c>
      <c r="AH191" s="31">
        <f t="shared" si="140"/>
        <v>4.0432083922578932E-3</v>
      </c>
      <c r="AI191" s="31">
        <f t="shared" si="141"/>
        <v>1.8464326313775417E-3</v>
      </c>
      <c r="AJ191" s="31">
        <f t="shared" si="142"/>
        <v>7.240912279911928E-5</v>
      </c>
      <c r="AK191" s="31">
        <f t="shared" si="143"/>
        <v>4.8272748532746184E-5</v>
      </c>
      <c r="AL191" s="31">
        <f t="shared" si="144"/>
        <v>4.0000000000000001E-3</v>
      </c>
      <c r="AM191" s="31">
        <f t="shared" si="145"/>
        <v>8.9999999999999993E-3</v>
      </c>
      <c r="AN191" s="31">
        <f t="shared" si="146"/>
        <v>1.3999999999999999E-2</v>
      </c>
      <c r="AO191" s="31">
        <f t="shared" si="147"/>
        <v>1E-3</v>
      </c>
      <c r="AP191" s="31">
        <f t="shared" si="148"/>
        <v>0</v>
      </c>
      <c r="AQ191" s="31">
        <f t="shared" si="174"/>
        <v>4.9016466217638712E-3</v>
      </c>
      <c r="AR191" s="31">
        <f t="shared" si="149"/>
        <v>1.0634502149869256E-2</v>
      </c>
      <c r="AS191" s="122">
        <f t="shared" si="175"/>
        <v>1.5249536786632279E-2</v>
      </c>
      <c r="AT191" s="121">
        <f t="shared" si="184"/>
        <v>40.638497409326348</v>
      </c>
      <c r="AU191" s="31">
        <f t="shared" si="150"/>
        <v>1.4764325411852034E-3</v>
      </c>
      <c r="AV191" s="31">
        <f t="shared" si="151"/>
        <v>2.0670055576592849E-3</v>
      </c>
      <c r="AW191" s="31">
        <f t="shared" si="152"/>
        <v>2.6821857831531197E-3</v>
      </c>
      <c r="AX191" s="31">
        <f t="shared" si="153"/>
        <v>1.6732902133432305E-3</v>
      </c>
      <c r="AY191" s="31">
        <f t="shared" si="154"/>
        <v>7.3821627059260158E-5</v>
      </c>
      <c r="AZ191" s="31">
        <f t="shared" si="155"/>
        <v>4.4740380035915243E-3</v>
      </c>
      <c r="BA191" s="31">
        <f t="shared" si="156"/>
        <v>7.0000000000000001E-3</v>
      </c>
      <c r="BB191" s="31">
        <f t="shared" si="157"/>
        <v>1.15E-2</v>
      </c>
      <c r="BC191" s="31">
        <f t="shared" si="158"/>
        <v>1.47E-2</v>
      </c>
      <c r="BD191" s="31">
        <f t="shared" si="176"/>
        <v>5.0000000000000001E-4</v>
      </c>
      <c r="BE191" s="31">
        <f t="shared" si="159"/>
        <v>1.4641289366753268E-3</v>
      </c>
      <c r="BF191" s="31">
        <f t="shared" si="177"/>
        <v>9.0444418280431673E-3</v>
      </c>
      <c r="BG191" s="31">
        <f t="shared" si="160"/>
        <v>1.3008004502112872E-2</v>
      </c>
      <c r="BH191" s="103">
        <f t="shared" si="178"/>
        <v>1.6066093708142829E-2</v>
      </c>
      <c r="BI191" s="121">
        <f t="shared" si="185"/>
        <v>10.249896373057016</v>
      </c>
      <c r="BJ191" s="31">
        <f t="shared" si="161"/>
        <v>5.8537177173533803E-3</v>
      </c>
      <c r="BK191" s="31">
        <f t="shared" si="162"/>
        <v>9.7561961955889669E-3</v>
      </c>
      <c r="BL191" s="31">
        <f t="shared" si="163"/>
        <v>1.2195245244486209E-2</v>
      </c>
      <c r="BM191" s="31">
        <f t="shared" si="164"/>
        <v>0</v>
      </c>
      <c r="BN191" s="31">
        <f t="shared" si="165"/>
        <v>2.9268588586766893E-4</v>
      </c>
      <c r="BO191" s="31">
        <f t="shared" si="166"/>
        <v>1.7738538537434484E-2</v>
      </c>
      <c r="BP191" s="31">
        <f t="shared" si="167"/>
        <v>1.2E-2</v>
      </c>
      <c r="BQ191" s="31">
        <f t="shared" si="168"/>
        <v>2.2499999999999999E-2</v>
      </c>
      <c r="BR191" s="31">
        <f t="shared" si="169"/>
        <v>2.8499999999999998E-2</v>
      </c>
      <c r="BS191" s="31">
        <f t="shared" si="179"/>
        <v>5.0000000000000001E-3</v>
      </c>
      <c r="BT191" s="31">
        <f t="shared" si="170"/>
        <v>0</v>
      </c>
      <c r="BU191" s="31">
        <f t="shared" si="180"/>
        <v>2.2834929969188365E-2</v>
      </c>
      <c r="BV191" s="31">
        <f t="shared" si="181"/>
        <v>3.0771509233884976E-2</v>
      </c>
      <c r="BW191" s="103">
        <f t="shared" si="182"/>
        <v>3.6164266525957771E-2</v>
      </c>
    </row>
    <row r="192" spans="16:75" x14ac:dyDescent="0.25">
      <c r="P192" s="36">
        <f t="shared" si="171"/>
        <v>17.822000000000013</v>
      </c>
      <c r="Q192" s="31">
        <f t="shared" si="126"/>
        <v>1.7003159186976928E-3</v>
      </c>
      <c r="R192" s="31">
        <f t="shared" si="127"/>
        <v>8.5015795934884637E-3</v>
      </c>
      <c r="S192" s="31">
        <f t="shared" si="128"/>
        <v>9.3993463985608452E-3</v>
      </c>
      <c r="T192" s="31">
        <f t="shared" si="129"/>
        <v>4.2924475367523253E-3</v>
      </c>
      <c r="U192" s="31">
        <f t="shared" si="130"/>
        <v>1.6833127595107156E-4</v>
      </c>
      <c r="V192" s="31">
        <f t="shared" si="131"/>
        <v>1.1222085063404772E-4</v>
      </c>
      <c r="W192" s="31">
        <f t="shared" si="132"/>
        <v>4.0000000000000001E-3</v>
      </c>
      <c r="X192" s="31">
        <f t="shared" si="133"/>
        <v>8.9999999999999993E-3</v>
      </c>
      <c r="Y192" s="31">
        <f t="shared" si="134"/>
        <v>1.3999999999999999E-2</v>
      </c>
      <c r="Z192" s="31">
        <f t="shared" si="135"/>
        <v>1E-3</v>
      </c>
      <c r="AA192" s="31">
        <f t="shared" si="136"/>
        <v>0</v>
      </c>
      <c r="AB192" s="31">
        <f t="shared" si="172"/>
        <v>7.4142890292067309E-3</v>
      </c>
      <c r="AC192" s="31">
        <f t="shared" si="137"/>
        <v>1.581250546149755E-2</v>
      </c>
      <c r="AD192" s="103">
        <f t="shared" si="173"/>
        <v>1.9726014914098582E-2</v>
      </c>
      <c r="AE192" s="121">
        <f t="shared" si="183"/>
        <v>41.669015544041336</v>
      </c>
      <c r="AF192" s="31">
        <f t="shared" si="138"/>
        <v>7.2723173099690933E-4</v>
      </c>
      <c r="AG192" s="31">
        <f t="shared" si="139"/>
        <v>3.6361586549845471E-3</v>
      </c>
      <c r="AH192" s="31">
        <f t="shared" si="140"/>
        <v>4.0201370089509155E-3</v>
      </c>
      <c r="AI192" s="31">
        <f t="shared" si="141"/>
        <v>1.8358965049016975E-3</v>
      </c>
      <c r="AJ192" s="31">
        <f t="shared" si="142"/>
        <v>7.199594136869402E-5</v>
      </c>
      <c r="AK192" s="31">
        <f t="shared" si="143"/>
        <v>4.7997294245796011E-5</v>
      </c>
      <c r="AL192" s="31">
        <f t="shared" si="144"/>
        <v>4.0000000000000001E-3</v>
      </c>
      <c r="AM192" s="31">
        <f t="shared" si="145"/>
        <v>8.9999999999999993E-3</v>
      </c>
      <c r="AN192" s="31">
        <f t="shared" si="146"/>
        <v>1.3999999999999999E-2</v>
      </c>
      <c r="AO192" s="31">
        <f t="shared" si="147"/>
        <v>1E-3</v>
      </c>
      <c r="AP192" s="31">
        <f t="shared" si="148"/>
        <v>0</v>
      </c>
      <c r="AQ192" s="31">
        <f t="shared" si="174"/>
        <v>4.8934837457453133E-3</v>
      </c>
      <c r="AR192" s="31">
        <f t="shared" si="149"/>
        <v>1.0617853189490848E-2</v>
      </c>
      <c r="AS192" s="122">
        <f t="shared" si="175"/>
        <v>1.5236267159715542E-2</v>
      </c>
      <c r="AT192" s="121">
        <f t="shared" si="184"/>
        <v>40.871606217616502</v>
      </c>
      <c r="AU192" s="31">
        <f t="shared" si="150"/>
        <v>1.468011794802886E-3</v>
      </c>
      <c r="AV192" s="31">
        <f t="shared" si="151"/>
        <v>2.0552165127240406E-3</v>
      </c>
      <c r="AW192" s="31">
        <f t="shared" si="152"/>
        <v>2.6668880938919099E-3</v>
      </c>
      <c r="AX192" s="31">
        <f t="shared" si="153"/>
        <v>1.6637467007766043E-3</v>
      </c>
      <c r="AY192" s="31">
        <f t="shared" si="154"/>
        <v>7.3400589740144301E-5</v>
      </c>
      <c r="AZ192" s="31">
        <f t="shared" si="155"/>
        <v>4.4485205903117761E-3</v>
      </c>
      <c r="BA192" s="31">
        <f t="shared" si="156"/>
        <v>7.0000000000000001E-3</v>
      </c>
      <c r="BB192" s="31">
        <f t="shared" si="157"/>
        <v>1.15E-2</v>
      </c>
      <c r="BC192" s="31">
        <f t="shared" si="158"/>
        <v>1.47E-2</v>
      </c>
      <c r="BD192" s="31">
        <f t="shared" si="176"/>
        <v>5.0000000000000001E-4</v>
      </c>
      <c r="BE192" s="31">
        <f t="shared" si="159"/>
        <v>1.455778363179529E-3</v>
      </c>
      <c r="BF192" s="31">
        <f t="shared" si="177"/>
        <v>9.0239498473416013E-3</v>
      </c>
      <c r="BG192" s="31">
        <f t="shared" si="160"/>
        <v>1.2991945554891325E-2</v>
      </c>
      <c r="BH192" s="103">
        <f t="shared" si="178"/>
        <v>1.605129757222926E-2</v>
      </c>
      <c r="BI192" s="121">
        <f t="shared" si="185"/>
        <v>10.304248704663234</v>
      </c>
      <c r="BJ192" s="31">
        <f t="shared" si="161"/>
        <v>5.8228408222374068E-3</v>
      </c>
      <c r="BK192" s="31">
        <f t="shared" si="162"/>
        <v>9.7047347037290104E-3</v>
      </c>
      <c r="BL192" s="31">
        <f t="shared" si="163"/>
        <v>1.2130918379661263E-2</v>
      </c>
      <c r="BM192" s="31">
        <f t="shared" si="164"/>
        <v>0</v>
      </c>
      <c r="BN192" s="31">
        <f t="shared" si="165"/>
        <v>2.911420411118703E-4</v>
      </c>
      <c r="BO192" s="31">
        <f t="shared" si="166"/>
        <v>1.7644972188598205E-2</v>
      </c>
      <c r="BP192" s="31">
        <f t="shared" si="167"/>
        <v>1.2E-2</v>
      </c>
      <c r="BQ192" s="31">
        <f t="shared" si="168"/>
        <v>2.2499999999999999E-2</v>
      </c>
      <c r="BR192" s="31">
        <f t="shared" si="169"/>
        <v>2.8499999999999998E-2</v>
      </c>
      <c r="BS192" s="31">
        <f t="shared" si="179"/>
        <v>5.0000000000000001E-3</v>
      </c>
      <c r="BT192" s="31">
        <f t="shared" si="170"/>
        <v>0</v>
      </c>
      <c r="BU192" s="31">
        <f t="shared" si="180"/>
        <v>2.2753589386945803E-2</v>
      </c>
      <c r="BV192" s="31">
        <f t="shared" si="181"/>
        <v>3.0700368001612861E-2</v>
      </c>
      <c r="BW192" s="103">
        <f t="shared" si="182"/>
        <v>3.6095742527807104E-2</v>
      </c>
    </row>
    <row r="193" spans="16:75" x14ac:dyDescent="0.25">
      <c r="P193" s="36">
        <f t="shared" si="171"/>
        <v>17.915800000000015</v>
      </c>
      <c r="Q193" s="31">
        <f t="shared" si="126"/>
        <v>1.691413741112888E-3</v>
      </c>
      <c r="R193" s="31">
        <f t="shared" si="127"/>
        <v>8.4570687055644401E-3</v>
      </c>
      <c r="S193" s="31">
        <f t="shared" si="128"/>
        <v>9.3501351608720456E-3</v>
      </c>
      <c r="T193" s="31">
        <f t="shared" si="129"/>
        <v>4.2699739894394859E-3</v>
      </c>
      <c r="U193" s="31">
        <f t="shared" si="130"/>
        <v>1.674499603701759E-4</v>
      </c>
      <c r="V193" s="31">
        <f t="shared" si="131"/>
        <v>1.1163330691345061E-4</v>
      </c>
      <c r="W193" s="31">
        <f t="shared" si="132"/>
        <v>4.0000000000000001E-3</v>
      </c>
      <c r="X193" s="31">
        <f t="shared" si="133"/>
        <v>8.9999999999999993E-3</v>
      </c>
      <c r="Y193" s="31">
        <f t="shared" si="134"/>
        <v>1.3999999999999999E-2</v>
      </c>
      <c r="Z193" s="31">
        <f t="shared" si="135"/>
        <v>1E-3</v>
      </c>
      <c r="AA193" s="31">
        <f t="shared" si="136"/>
        <v>0</v>
      </c>
      <c r="AB193" s="31">
        <f t="shared" si="172"/>
        <v>7.3874971023266921E-3</v>
      </c>
      <c r="AC193" s="31">
        <f t="shared" si="137"/>
        <v>1.5756916031848017E-2</v>
      </c>
      <c r="AD193" s="103">
        <f t="shared" si="173"/>
        <v>1.967509207667793E-2</v>
      </c>
      <c r="AE193" s="121">
        <f t="shared" si="183"/>
        <v>41.906787564766724</v>
      </c>
      <c r="AF193" s="31">
        <f t="shared" si="138"/>
        <v>7.2310554122520423E-4</v>
      </c>
      <c r="AG193" s="31">
        <f t="shared" si="139"/>
        <v>3.6155277061260213E-3</v>
      </c>
      <c r="AH193" s="31">
        <f t="shared" si="140"/>
        <v>3.9973274318929296E-3</v>
      </c>
      <c r="AI193" s="31">
        <f t="shared" si="141"/>
        <v>1.8254799388230283E-3</v>
      </c>
      <c r="AJ193" s="31">
        <f t="shared" si="142"/>
        <v>7.1587448581295215E-5</v>
      </c>
      <c r="AK193" s="31">
        <f t="shared" si="143"/>
        <v>4.7724965720863485E-5</v>
      </c>
      <c r="AL193" s="31">
        <f t="shared" si="144"/>
        <v>4.0000000000000001E-3</v>
      </c>
      <c r="AM193" s="31">
        <f t="shared" si="145"/>
        <v>8.9999999999999993E-3</v>
      </c>
      <c r="AN193" s="31">
        <f t="shared" si="146"/>
        <v>1.3999999999999999E-2</v>
      </c>
      <c r="AO193" s="31">
        <f t="shared" si="147"/>
        <v>1E-3</v>
      </c>
      <c r="AP193" s="31">
        <f t="shared" si="148"/>
        <v>0</v>
      </c>
      <c r="AQ193" s="31">
        <f t="shared" si="174"/>
        <v>4.8854461258186124E-3</v>
      </c>
      <c r="AR193" s="31">
        <f t="shared" si="149"/>
        <v>1.060146133028687E-2</v>
      </c>
      <c r="AS193" s="122">
        <f t="shared" si="175"/>
        <v>1.5223211486349105E-2</v>
      </c>
      <c r="AT193" s="121">
        <f t="shared" si="184"/>
        <v>41.104715025906657</v>
      </c>
      <c r="AU193" s="31">
        <f t="shared" si="150"/>
        <v>1.4596865581523776E-3</v>
      </c>
      <c r="AV193" s="31">
        <f t="shared" si="151"/>
        <v>2.0435611814133285E-3</v>
      </c>
      <c r="AW193" s="31">
        <f t="shared" si="152"/>
        <v>2.6517639139768193E-3</v>
      </c>
      <c r="AX193" s="31">
        <f t="shared" si="153"/>
        <v>1.6543114325726946E-3</v>
      </c>
      <c r="AY193" s="31">
        <f t="shared" si="154"/>
        <v>7.2984327907618868E-5</v>
      </c>
      <c r="AZ193" s="31">
        <f t="shared" si="155"/>
        <v>4.4232926004617494E-3</v>
      </c>
      <c r="BA193" s="31">
        <f t="shared" si="156"/>
        <v>7.0000000000000001E-3</v>
      </c>
      <c r="BB193" s="31">
        <f t="shared" si="157"/>
        <v>1.15E-2</v>
      </c>
      <c r="BC193" s="31">
        <f t="shared" si="158"/>
        <v>1.47E-2</v>
      </c>
      <c r="BD193" s="31">
        <f t="shared" si="176"/>
        <v>5.0000000000000001E-4</v>
      </c>
      <c r="BE193" s="31">
        <f t="shared" si="159"/>
        <v>1.4475225035011079E-3</v>
      </c>
      <c r="BF193" s="31">
        <f t="shared" si="177"/>
        <v>9.0037600549281189E-3</v>
      </c>
      <c r="BG193" s="31">
        <f t="shared" si="160"/>
        <v>1.2976139676485809E-2</v>
      </c>
      <c r="BH193" s="103">
        <f t="shared" si="178"/>
        <v>1.6036739146718649E-2</v>
      </c>
      <c r="BI193" s="121">
        <f t="shared" si="185"/>
        <v>10.358601036269452</v>
      </c>
      <c r="BJ193" s="31">
        <f t="shared" si="161"/>
        <v>5.7922879537417159E-3</v>
      </c>
      <c r="BK193" s="31">
        <f t="shared" si="162"/>
        <v>9.6538132562361927E-3</v>
      </c>
      <c r="BL193" s="31">
        <f t="shared" si="163"/>
        <v>1.2067266570295242E-2</v>
      </c>
      <c r="BM193" s="31">
        <f t="shared" si="164"/>
        <v>0</v>
      </c>
      <c r="BN193" s="31">
        <f t="shared" si="165"/>
        <v>2.8961439768708579E-4</v>
      </c>
      <c r="BO193" s="31">
        <f t="shared" si="166"/>
        <v>1.7552387738611258E-2</v>
      </c>
      <c r="BP193" s="31">
        <f t="shared" si="167"/>
        <v>1.2E-2</v>
      </c>
      <c r="BQ193" s="31">
        <f t="shared" si="168"/>
        <v>2.2499999999999999E-2</v>
      </c>
      <c r="BR193" s="31">
        <f t="shared" si="169"/>
        <v>2.8499999999999998E-2</v>
      </c>
      <c r="BS193" s="31">
        <f t="shared" si="179"/>
        <v>5.0000000000000001E-3</v>
      </c>
      <c r="BT193" s="31">
        <f t="shared" si="170"/>
        <v>0</v>
      </c>
      <c r="BU193" s="31">
        <f t="shared" si="180"/>
        <v>2.2673240869775676E-2</v>
      </c>
      <c r="BV193" s="31">
        <f t="shared" si="181"/>
        <v>3.0630182318023461E-2</v>
      </c>
      <c r="BW193" s="103">
        <f t="shared" si="182"/>
        <v>3.6028167072214963E-2</v>
      </c>
    </row>
    <row r="194" spans="16:75" x14ac:dyDescent="0.25">
      <c r="P194" s="36">
        <f t="shared" si="171"/>
        <v>18.009600000000017</v>
      </c>
      <c r="Q194" s="31">
        <f t="shared" si="126"/>
        <v>1.6826042945445915E-3</v>
      </c>
      <c r="R194" s="31">
        <f t="shared" si="127"/>
        <v>8.4130214727229577E-3</v>
      </c>
      <c r="S194" s="31">
        <f t="shared" si="128"/>
        <v>9.3014365402425015E-3</v>
      </c>
      <c r="T194" s="31">
        <f t="shared" si="129"/>
        <v>4.2477345415778212E-3</v>
      </c>
      <c r="U194" s="31">
        <f t="shared" si="130"/>
        <v>1.6657782515991455E-4</v>
      </c>
      <c r="V194" s="31">
        <f t="shared" si="131"/>
        <v>1.1105188343994303E-4</v>
      </c>
      <c r="W194" s="31">
        <f t="shared" si="132"/>
        <v>4.0000000000000001E-3</v>
      </c>
      <c r="X194" s="31">
        <f t="shared" si="133"/>
        <v>8.9999999999999993E-3</v>
      </c>
      <c r="Y194" s="31">
        <f t="shared" si="134"/>
        <v>1.3999999999999999E-2</v>
      </c>
      <c r="Z194" s="31">
        <f t="shared" si="135"/>
        <v>1E-3</v>
      </c>
      <c r="AA194" s="31">
        <f t="shared" si="136"/>
        <v>0</v>
      </c>
      <c r="AB194" s="31">
        <f t="shared" si="172"/>
        <v>7.3610274619401875E-3</v>
      </c>
      <c r="AC194" s="31">
        <f t="shared" si="137"/>
        <v>1.5702000698948813E-2</v>
      </c>
      <c r="AD194" s="103">
        <f t="shared" si="173"/>
        <v>1.9624833772548117E-2</v>
      </c>
      <c r="AE194" s="121">
        <f t="shared" si="183"/>
        <v>42.144559585492111</v>
      </c>
      <c r="AF194" s="31">
        <f t="shared" si="138"/>
        <v>7.1902590989376134E-4</v>
      </c>
      <c r="AG194" s="31">
        <f t="shared" si="139"/>
        <v>3.5951295494688063E-3</v>
      </c>
      <c r="AH194" s="31">
        <f t="shared" si="140"/>
        <v>3.9747752298927123E-3</v>
      </c>
      <c r="AI194" s="31">
        <f t="shared" si="141"/>
        <v>1.8151809095268002E-3</v>
      </c>
      <c r="AJ194" s="31">
        <f t="shared" si="142"/>
        <v>7.1183565079482351E-5</v>
      </c>
      <c r="AK194" s="31">
        <f t="shared" si="143"/>
        <v>4.7455710052988241E-5</v>
      </c>
      <c r="AL194" s="31">
        <f t="shared" si="144"/>
        <v>4.0000000000000001E-3</v>
      </c>
      <c r="AM194" s="31">
        <f t="shared" si="145"/>
        <v>8.9999999999999993E-3</v>
      </c>
      <c r="AN194" s="31">
        <f t="shared" si="146"/>
        <v>1.3999999999999999E-2</v>
      </c>
      <c r="AO194" s="31">
        <f t="shared" si="147"/>
        <v>1E-3</v>
      </c>
      <c r="AP194" s="31">
        <f t="shared" si="148"/>
        <v>0</v>
      </c>
      <c r="AQ194" s="31">
        <f t="shared" si="174"/>
        <v>4.8775312505469322E-3</v>
      </c>
      <c r="AR194" s="31">
        <f t="shared" si="149"/>
        <v>1.0585321382952316E-2</v>
      </c>
      <c r="AS194" s="122">
        <f t="shared" si="175"/>
        <v>1.5210365238220652E-2</v>
      </c>
      <c r="AT194" s="121">
        <f t="shared" si="184"/>
        <v>41.337823834196811</v>
      </c>
      <c r="AU194" s="31">
        <f t="shared" si="150"/>
        <v>1.451455215462137E-3</v>
      </c>
      <c r="AV194" s="31">
        <f t="shared" si="151"/>
        <v>2.0320373016469917E-3</v>
      </c>
      <c r="AW194" s="31">
        <f t="shared" si="152"/>
        <v>2.6368103080895489E-3</v>
      </c>
      <c r="AX194" s="31">
        <f t="shared" si="153"/>
        <v>1.6449825775237555E-3</v>
      </c>
      <c r="AY194" s="31">
        <f t="shared" si="154"/>
        <v>7.2572760773106847E-5</v>
      </c>
      <c r="AZ194" s="31">
        <f t="shared" si="155"/>
        <v>4.3983491377640512E-3</v>
      </c>
      <c r="BA194" s="31">
        <f t="shared" si="156"/>
        <v>7.0000000000000001E-3</v>
      </c>
      <c r="BB194" s="31">
        <f t="shared" si="157"/>
        <v>1.15E-2</v>
      </c>
      <c r="BC194" s="31">
        <f t="shared" si="158"/>
        <v>1.47E-2</v>
      </c>
      <c r="BD194" s="31">
        <f t="shared" si="176"/>
        <v>5.0000000000000001E-4</v>
      </c>
      <c r="BE194" s="31">
        <f t="shared" si="159"/>
        <v>1.4393597553332862E-3</v>
      </c>
      <c r="BF194" s="31">
        <f t="shared" si="177"/>
        <v>8.9838666248324723E-3</v>
      </c>
      <c r="BG194" s="31">
        <f t="shared" si="160"/>
        <v>1.2960581646224987E-2</v>
      </c>
      <c r="BH194" s="103">
        <f t="shared" si="178"/>
        <v>1.6022413420748231E-2</v>
      </c>
      <c r="BI194" s="121">
        <f t="shared" si="185"/>
        <v>10.412953367875669</v>
      </c>
      <c r="BJ194" s="31">
        <f t="shared" si="161"/>
        <v>5.7620540379160956E-3</v>
      </c>
      <c r="BK194" s="31">
        <f t="shared" si="162"/>
        <v>9.6034233965268251E-3</v>
      </c>
      <c r="BL194" s="31">
        <f t="shared" si="163"/>
        <v>1.2004279245658531E-2</v>
      </c>
      <c r="BM194" s="31">
        <f t="shared" si="164"/>
        <v>0</v>
      </c>
      <c r="BN194" s="31">
        <f t="shared" si="165"/>
        <v>2.881027018958047E-4</v>
      </c>
      <c r="BO194" s="31">
        <f t="shared" si="166"/>
        <v>1.7460769811866953E-2</v>
      </c>
      <c r="BP194" s="31">
        <f t="shared" si="167"/>
        <v>1.2E-2</v>
      </c>
      <c r="BQ194" s="31">
        <f t="shared" si="168"/>
        <v>2.2499999999999999E-2</v>
      </c>
      <c r="BR194" s="31">
        <f t="shared" si="169"/>
        <v>2.8499999999999998E-2</v>
      </c>
      <c r="BS194" s="31">
        <f t="shared" si="179"/>
        <v>5.0000000000000001E-3</v>
      </c>
      <c r="BT194" s="31">
        <f t="shared" si="170"/>
        <v>0</v>
      </c>
      <c r="BU194" s="31">
        <f t="shared" si="180"/>
        <v>2.2593868172566107E-2</v>
      </c>
      <c r="BV194" s="31">
        <f t="shared" si="181"/>
        <v>3.0560935374735837E-2</v>
      </c>
      <c r="BW194" s="103">
        <f t="shared" si="182"/>
        <v>3.5961522998443268E-2</v>
      </c>
    </row>
    <row r="195" spans="16:75" x14ac:dyDescent="0.25">
      <c r="P195" s="36">
        <f t="shared" si="171"/>
        <v>18.103400000000018</v>
      </c>
      <c r="Q195" s="31">
        <f t="shared" ref="Q195:Q258" si="186">IF($I$13="no",IF($I$15="no",(Voe_25C_mV+Voe_drift_uV_C*10^(-3)*(0))/(Sensitivity_mV_A*P195),(Voe_drift_uV_C*10^(-3)*0)/(Sensitivity_mV_A*P195)),0)</f>
        <v>1.6738861375780391E-3</v>
      </c>
      <c r="R195" s="31">
        <f t="shared" ref="R195:R258" si="187">IF($I$13="no",IF($I$15="no",(Voe_25C_mV+Voe_drift_uV_C*10^(-3)*(Max_Temp_Delta))/(Sensitivity_mV_A*P195),(Voe_drift_uV_C*10^(-3)*Max_Temp_Delta)/(Sensitivity_mV_A*P195)),0)</f>
        <v>8.3694306878901968E-3</v>
      </c>
      <c r="S195" s="31">
        <f t="shared" ref="S195:S258" si="188">IF($I$13="no",IF($I$15="no",(Voe_25C_mV+Voe_drift_uV_C*10^(-3)*(Max_Temp_Delta))/(Sensitivity_mV_A*P195)+Lifetime_Offset_Error__mA*10^(-3)/P195,(Voe_drift_uV_C*10^(-3)*Max_Temp_Delta)/(Sensitivity_mV_A*P195)+Lifetime_Offset_Error__mA*10^(-3)/P195),Lifetime_Offset_Error__mA*10^(-3)/P195)</f>
        <v>9.2532425685314008E-3</v>
      </c>
      <c r="T195" s="31">
        <f t="shared" ref="T195:T258" si="189">IF(OR($I$13="yes",$I$15="yes"),0,((PSRR__mA_V/1000*ABS(Vs_1-Dataheet_Vs))/P195))</f>
        <v>4.2257255543157596E-3</v>
      </c>
      <c r="U195" s="31">
        <f t="shared" ref="U195:U258" si="190">IF(OR($I$13="yes",$I$15="yes"),0,(CMRR_uA_V*10^(-6)*Max_VCM/P195))</f>
        <v>1.6571472762022584E-4</v>
      </c>
      <c r="V195" s="31">
        <f t="shared" ref="V195:V258" si="191">IF($C$46="yes",ABS(BEXT__uT/G)/P195*10^(-3),(BEXT__uT*CMFR_mA_mT)/P195*10^(-6))</f>
        <v>1.1047648508015057E-4</v>
      </c>
      <c r="W195" s="31">
        <f t="shared" ref="W195:W258" si="192">IF($I$14="no",IF($I$16="no",Sensitivity_Error_25C+(Sensitivity_Drift_ppm_c*(0)*10^(-6)),Sensitivity_Drift_ppm_c*(0)*10^(-6)),0)</f>
        <v>4.0000000000000001E-3</v>
      </c>
      <c r="X195" s="31">
        <f t="shared" ref="X195:X258" si="193">IF($I$14="no",IF($I$16="no",Sensitivity_Error_25C+(Sensitivity_Drift_ppm_c*(Max_Temp_Delta)*10^(-6)),Sensitivity_Drift_ppm_c*(Max_Temp_Delta)*10^(-6)),0)</f>
        <v>8.9999999999999993E-3</v>
      </c>
      <c r="Y195" s="31">
        <f t="shared" ref="Y195:Y258" si="194">IF($I$14="no",IF($I$16="no",Sensitivity_Error_25C+(Sensitivity_Drift_ppm_c*(Max_Temp_Delta)*10^(-6))+Sensitivity_Lifetime_Error_max,Sensitivity_Drift_ppm_c*(Max_Temp_Delta)*10^(-6)+Sensitivity_Lifetime_Error_max),Sensitivity_Lifetime_Error_max)</f>
        <v>1.3999999999999999E-2</v>
      </c>
      <c r="Z195" s="31">
        <f t="shared" ref="Z195:Z258" si="195">$C$38</f>
        <v>1E-3</v>
      </c>
      <c r="AA195" s="31">
        <f t="shared" ref="AA195:AA258" si="196">IF(ISNUMBER(SEARCH("TMCS1100",$C$9)),ABS((RVRR__mV_V*(Vref-Vs_1/2)/Sensitivity_mV_A))/P195,0)</f>
        <v>0</v>
      </c>
      <c r="AB195" s="31">
        <f t="shared" si="172"/>
        <v>7.3348748884360989E-3</v>
      </c>
      <c r="AC195" s="31">
        <f t="shared" ref="AC195:AC258" si="197">SQRT((R195+T195+U195)^2+AA195^2+V195^2+X195^2+Z195^2)</f>
        <v>1.5647748494985094E-2</v>
      </c>
      <c r="AD195" s="103">
        <f t="shared" si="173"/>
        <v>1.9575228610251131E-2</v>
      </c>
      <c r="AE195" s="121">
        <f t="shared" si="183"/>
        <v>42.382331606217498</v>
      </c>
      <c r="AF195" s="31">
        <f t="shared" ref="AF195:AF214" si="198">IF($I$13="no",IF($I$15="no",(Voe_25C_mV+Voe_drift_uV_C*10^(-3)*(0))/(Sensitivity_mV_A*AE195),(Voe_drift_uV_C*10^(-3)*0)/(Sensitivity_mV_A*AE195)),0)</f>
        <v>7.1499205340049856E-4</v>
      </c>
      <c r="AG195" s="31">
        <f t="shared" ref="AG195:AG214" si="199">IF($I$13="no",IF($I$15="no",(Voe_25C_mV+Voe_drift_uV_C*10^(-3)*(Max_Temp_Delta))/(Sensitivity_mV_A*AE195),(Voe_drift_uV_C*10^(-3)*Max_Temp_Delta)/(Sensitivity_mV_A*AE195)),0)</f>
        <v>3.5749602670024929E-3</v>
      </c>
      <c r="AH195" s="31">
        <f t="shared" ref="AH195:AH214" si="200">IF($I$13="no",IF($I$15="no",(Voe_25C_mV+Voe_drift_uV_C*10^(-3)*(Max_Temp_Delta))/(Sensitivity_mV_A*AE195)+Lifetime_Offset_Error__mA*10^(-3)/AE195,(Voe_drift_uV_C*10^(-3)*Max_Temp_Delta)/(Sensitivity_mV_A*AE195)+Lifetime_Offset_Error__mA*10^(-3)/AE195),Lifetime_Offset_Error__mA*10^(-3)/AE195)</f>
        <v>3.9524760711979563E-3</v>
      </c>
      <c r="AI195" s="31">
        <f t="shared" ref="AI195:AI214" si="201">IF(OR($I$13="yes",$I$15="yes"),0,((PSRR__mA_V/1000*ABS(Vs_1-Dataheet_Vs))/AE195))</f>
        <v>1.8049974388095588E-3</v>
      </c>
      <c r="AJ195" s="31">
        <f t="shared" ref="AJ195:AJ214" si="202">IF(OR($I$13="yes",$I$15="yes"),0,(CMRR_uA_V*10^(-6)*Max_VCM/AE195))</f>
        <v>7.0784213286649361E-5</v>
      </c>
      <c r="AK195" s="31">
        <f t="shared" ref="AK195:AK214" si="203">IF($C$46="yes",ABS(BEXT__uT/G)/AE195*10^(-3),(BEXT__uT*CMFR_mA_mT)/AE195*10^(-6))</f>
        <v>4.7189475524432905E-5</v>
      </c>
      <c r="AL195" s="31">
        <f t="shared" ref="AL195:AL214" si="204">IF($I$14="no",IF($I$16="no",Sensitivity_Error_25C+(Sensitivity_Drift_ppm_c*(0)*10^(-6)),Sensitivity_Drift_ppm_c*(0)*10^(-6)),0)</f>
        <v>4.0000000000000001E-3</v>
      </c>
      <c r="AM195" s="31">
        <f t="shared" ref="AM195:AM214" si="205">IF($I$14="no",IF($I$16="no",Sensitivity_Error_25C+(Sensitivity_Drift_ppm_c*(Max_Temp_Delta)*10^(-6)),Sensitivity_Drift_ppm_c*(Max_Temp_Delta)*10^(-6)),0)</f>
        <v>8.9999999999999993E-3</v>
      </c>
      <c r="AN195" s="31">
        <f t="shared" ref="AN195:AN214" si="206">IF($I$14="no",IF($I$16="no",Sensitivity_Error_25C+(Sensitivity_Drift_ppm_c*(Max_Temp_Delta)*10^(-6))+Sensitivity_Lifetime_Error_max,Sensitivity_Drift_ppm_c*(Max_Temp_Delta)*10^(-6)+Sensitivity_Lifetime_Error_max),Sensitivity_Lifetime_Error_max)</f>
        <v>1.3999999999999999E-2</v>
      </c>
      <c r="AO195" s="31">
        <f t="shared" ref="AO195:AO214" si="207">$C$38</f>
        <v>1E-3</v>
      </c>
      <c r="AP195" s="31">
        <f t="shared" ref="AP195:AP214" si="208">IF(ISNUMBER(SEARCH("TMCS1100",$C$9)),ABS((RVRR__mV_V*(Vref-Vs_1/2)/Sensitivity_mV_A))/AE195,0)</f>
        <v>0</v>
      </c>
      <c r="AQ195" s="31">
        <f t="shared" si="174"/>
        <v>4.8697366704672446E-3</v>
      </c>
      <c r="AR195" s="31">
        <f t="shared" ref="AR195:AR214" si="209">SQRT((AG195+AI195+AJ195)^2+AP195^2+AK195^2+AM195^2+AO195^2)</f>
        <v>1.0569428287056025E-2</v>
      </c>
      <c r="AS195" s="122">
        <f t="shared" si="175"/>
        <v>1.5197724005117949E-2</v>
      </c>
      <c r="AT195" s="121">
        <f t="shared" si="184"/>
        <v>41.570932642486966</v>
      </c>
      <c r="AU195" s="31">
        <f t="shared" ref="AU195:AU214" si="210">IF($I$13="no",IF($I$15="no",(Voe_25C_mV_2+Voe_drift_2*10^(-3)*(0))/(Sensitivity_mV_A_2*AT195),(Voe_drift_2*10^(-3)*0)/(Sensitivity_mV_A_2*AT195)),0)</f>
        <v>1.4433161872023498E-3</v>
      </c>
      <c r="AV195" s="31">
        <f t="shared" ref="AV195:AV214" si="211">IF($I$13="no",IF($I$15="no",(Voe_25C_mV_2+Voe_drift_2*10^(-3)*(Max_Temp_Delta))/(Sensitivity_mV_A_2*AT195),(Voe_drift_2*10^(-3)*Max_Temp_Delta)/(Sensitivity_mV_A_2*AT195)),0)</f>
        <v>2.0206426620832901E-3</v>
      </c>
      <c r="AW195" s="31">
        <f t="shared" ref="AW195:AW214" si="212">IF($I$13="no",IF($I$15="no",(Voe_25C_mV_2+Voe_drift_2*10^(-3)*(Max_Temp_Delta))/(Sensitivity_mV_A_2*AT195)+Lifetime_offset_error_2*10^(-3)/AT195,(Voe_drift_2*10^(-3)*Max_Temp_Delta)/(Sensitivity_mV_A_2*AT195)+Lifetime_offset_error_2*10^(-3)/AT195),Lifetime_offset_error_2*10^(-3)/AT195)</f>
        <v>2.622024406750936E-3</v>
      </c>
      <c r="AX195" s="31">
        <f t="shared" ref="AX195:AX214" si="213">IF(OR($I$13="yes",$I$15="yes"),0,((PSRR_2/1000*ABS(Vs_2-Datasheet_Vs_2))/AT195))</f>
        <v>1.6357583454959968E-3</v>
      </c>
      <c r="AY195" s="31">
        <f t="shared" ref="AY195:AY214" si="214">IF(OR($I$13="yes",$I$15="yes"),0,(CMRR_2*10^(-6)*Max_VCM/AT195))</f>
        <v>7.2165809360117485E-5</v>
      </c>
      <c r="AZ195" s="31">
        <f t="shared" ref="AZ195:AZ214" si="215">IF($D$46="yes",ABS(BEXT__uT/G_2)/AT195*10^(-3),(BEXT__uT*CMFR_2)/AT195*10^(-6))</f>
        <v>4.3736854157646965E-3</v>
      </c>
      <c r="BA195" s="31">
        <f t="shared" ref="BA195:BA214" si="216">IF($I$14="no",IF($I$16="no",Sensitivity_Error_25C_2+(Sensitivity_Drift_2*(0)*10^(-6)),Sensitivity_Drift_2*(0)*10^(-6)),0)</f>
        <v>7.0000000000000001E-3</v>
      </c>
      <c r="BB195" s="31">
        <f t="shared" ref="BB195:BB214" si="217">IF($I$14="no",IF($I$16="no",Sensitivity_Error_25C_2+(Sensitivity_Drift_2*(Max_Temp_Delta)*10^(-6)),Sensitivity_Drift_2*(Max_Temp_Delta)*10^(-6)),0)</f>
        <v>1.15E-2</v>
      </c>
      <c r="BC195" s="31">
        <f t="shared" ref="BC195:BC214" si="218">IF($I$14="no",IF($I$16="no",Sensitivity_Error_25C_2+(Sensitivity_Drift_2*(Max_Temp_Delta)*10^(-6))+Sensitivity_lifetime_2,Sensitivity_Drift_2*(Max_Temp_Delta)*10^(-6)+Sensitivity_lifetime_2),Sensitivity_lifetime_2)</f>
        <v>1.47E-2</v>
      </c>
      <c r="BD195" s="31">
        <f t="shared" si="176"/>
        <v>5.0000000000000001E-4</v>
      </c>
      <c r="BE195" s="31">
        <f t="shared" ref="BE195:BE214" si="219">IF(ISNUMBER(SEARCH("TMCS1100",$D$9)),ABS((RVRR_2*(Vref_2-Vs_2/2)/Sensitivity_mV_A_2))/AT195,0)</f>
        <v>1.4312885523089973E-3</v>
      </c>
      <c r="BF195" s="31">
        <f t="shared" si="177"/>
        <v>8.9642638699148278E-3</v>
      </c>
      <c r="BG195" s="31">
        <f t="shared" ref="BG195:BG214" si="220">SQRT((AV195+AX195+AY195)^2+BE195^2+AZ195^2+BB195^2+BD195^2)</f>
        <v>1.2945266375954773E-2</v>
      </c>
      <c r="BH195" s="103">
        <f t="shared" si="178"/>
        <v>1.6008315513576267E-2</v>
      </c>
      <c r="BI195" s="121">
        <f t="shared" si="185"/>
        <v>10.467305699481887</v>
      </c>
      <c r="BJ195" s="31">
        <f t="shared" ref="BJ195:BJ214" si="221">IF($I$13="no",IF($I$15="no",(Voe_25C_mV_3+Voe_drift_3*10^(-3)*(0))/(Sensitivity_mV_A_3*BI195),(Voe_drift_3*10^(-3)*0)/(Sensitivity_mV_A_3*BI195)),0)</f>
        <v>5.7321341061979201E-3</v>
      </c>
      <c r="BK195" s="31">
        <f t="shared" ref="BK195:BK214" si="222">IF($I$13="no",IF($I$15="no",(Voe_25C_mV_3+Voe_drift_3*10^(-3)*(Max_Temp_Delta))/(Sensitivity_mV_A_3*BI195),(Voe_drift_3*10^(-3)*Max_Temp_Delta)/(Sensitivity_mV_A_3*BI195)),0)</f>
        <v>9.5535568436631996E-3</v>
      </c>
      <c r="BL195" s="31">
        <f t="shared" ref="BL195:BL214" si="223">IF($I$13="no",IF($I$15="no",(Voe_25C_mV_3+Voe_drift_3*10^(-3)*(Max_Temp_Delta))/(Sensitivity_mV_A_3*BI195)+Lifetime_offset_error_3*10^(-3)/BI195,(Voe_drift_3*10^(-3)*Max_Temp_Delta)/(Sensitivity_mV_A_3*BI195)+Lifetime_offset_error_3*10^(-3)/BI195),Lifetime_offset_error_3*10^(-3)/BI195)</f>
        <v>1.1941946054578999E-2</v>
      </c>
      <c r="BM195" s="31">
        <f t="shared" ref="BM195:BM214" si="224">IF(OR($I$13="yes",$I$15="yes"),0,((PSRR_3/1000*ABS(Vs_3-Datasheet_Vs_3))/BI195))</f>
        <v>0</v>
      </c>
      <c r="BN195" s="31">
        <f t="shared" ref="BN195:BN214" si="225">IF(OR($I$13="yes",$I$15="yes"),0,(CMRR_3*10^(-6)*Max_VCM/BI195))</f>
        <v>2.8660670530989595E-4</v>
      </c>
      <c r="BO195" s="31">
        <f t="shared" ref="BO195:BO214" si="226">IF($E$46="yes",ABS(BEXT__uT/G_3)/BI195*10^(-3),(BEXT__uT*CMFR_3)/BI195*10^(-6))</f>
        <v>1.7370103352114911E-2</v>
      </c>
      <c r="BP195" s="31">
        <f t="shared" ref="BP195:BP214" si="227">IF($I$14="no",IF($I$16="no",Sensitivity_Error_25C_3+(Sensitivity_Drift_3*(0)*10^(-6)),Sensitivity_Drift_3*(0)*10^(-6)),0)</f>
        <v>1.2E-2</v>
      </c>
      <c r="BQ195" s="31">
        <f t="shared" ref="BQ195:BQ214" si="228">IF($I$14="no",IF($I$16="no",Sensitivity_Error_25C_3+(Sensitivity_Drift_3*(Max_Temp_Delta)*10^(-6)),Sensitivity_Drift_3*(Max_Temp_Delta)*10^(-6)),0)</f>
        <v>2.2499999999999999E-2</v>
      </c>
      <c r="BR195" s="31">
        <f t="shared" ref="BR195:BR214" si="229">IF($I$14="no",IF($I$16="no",Sensitivity_Error_25C_3+(Sensitivity_Drift_3*(Max_Temp_Delta)*10^(-6))+Sensitivity_lifetime_3,Sensitivity_Drift_3*(Max_Temp_Delta)*10^(-6)+Sensitivity_lifetime_3),Sensitivity_lifetime_3)</f>
        <v>2.8499999999999998E-2</v>
      </c>
      <c r="BS195" s="31">
        <f t="shared" si="179"/>
        <v>5.0000000000000001E-3</v>
      </c>
      <c r="BT195" s="31">
        <f t="shared" ref="BT195:BT214" si="230">IF(ISNUMBER(SEARCH("TMCS1100",$E$9)),ABS((RVRR_3*(Vref_3-Vs_3/2)/Sensitivity_mV_A_3))/BI195,0)</f>
        <v>0</v>
      </c>
      <c r="BU195" s="31">
        <f t="shared" si="180"/>
        <v>2.2515455390004071E-2</v>
      </c>
      <c r="BV195" s="31">
        <f t="shared" si="181"/>
        <v>3.0492610730039046E-2</v>
      </c>
      <c r="BW195" s="103">
        <f t="shared" si="182"/>
        <v>3.5895793528832036E-2</v>
      </c>
    </row>
    <row r="196" spans="16:75" x14ac:dyDescent="0.25">
      <c r="P196" s="36">
        <f t="shared" ref="P196:P259" si="231">P195+$W$1</f>
        <v>18.19720000000002</v>
      </c>
      <c r="Q196" s="31">
        <f t="shared" si="186"/>
        <v>1.6652578585183582E-3</v>
      </c>
      <c r="R196" s="31">
        <f t="shared" si="187"/>
        <v>8.3262892925917917E-3</v>
      </c>
      <c r="S196" s="31">
        <f t="shared" si="188"/>
        <v>9.2055454418894841E-3</v>
      </c>
      <c r="T196" s="31">
        <f t="shared" si="189"/>
        <v>4.2039434638295953E-3</v>
      </c>
      <c r="U196" s="31">
        <f t="shared" si="190"/>
        <v>1.6486052799331746E-4</v>
      </c>
      <c r="V196" s="31">
        <f t="shared" si="191"/>
        <v>1.0990701866221163E-4</v>
      </c>
      <c r="W196" s="31">
        <f t="shared" si="192"/>
        <v>4.0000000000000001E-3</v>
      </c>
      <c r="X196" s="31">
        <f t="shared" si="193"/>
        <v>8.9999999999999993E-3</v>
      </c>
      <c r="Y196" s="31">
        <f t="shared" si="194"/>
        <v>1.3999999999999999E-2</v>
      </c>
      <c r="Z196" s="31">
        <f t="shared" si="195"/>
        <v>1E-3</v>
      </c>
      <c r="AA196" s="31">
        <f t="shared" si="196"/>
        <v>0</v>
      </c>
      <c r="AB196" s="31">
        <f t="shared" ref="AB196:AB259" si="232">IF(ISNUMBER(SEARCH("TMCS1100",$C$9)),SQRT((Q196+T196+U196)^2+AA196^2+V196^2+W196^2+Z196^2),SQRT((Q196+T196+U196)^2+V196^2+W196^2+Z196^2))</f>
        <v>7.3090342704419664E-3</v>
      </c>
      <c r="AC196" s="31">
        <f t="shared" si="197"/>
        <v>1.5594148679961419E-2</v>
      </c>
      <c r="AD196" s="103">
        <f t="shared" ref="AD196:AD259" si="233">SQRT((S196+T196+U196)^2+AA196^2+V196^2+Y196^2+Z196^2)</f>
        <v>1.9526265441739733E-2</v>
      </c>
      <c r="AE196" s="121">
        <f t="shared" si="183"/>
        <v>42.620103626942885</v>
      </c>
      <c r="AF196" s="31">
        <f t="shared" si="198"/>
        <v>7.1100320562979171E-4</v>
      </c>
      <c r="AG196" s="31">
        <f t="shared" si="199"/>
        <v>3.5550160281489587E-3</v>
      </c>
      <c r="AH196" s="31">
        <f t="shared" si="200"/>
        <v>3.930425720721489E-3</v>
      </c>
      <c r="AI196" s="31">
        <f t="shared" si="201"/>
        <v>1.794927592612409E-3</v>
      </c>
      <c r="AJ196" s="31">
        <f t="shared" si="202"/>
        <v>7.0389317357349364E-5</v>
      </c>
      <c r="AK196" s="31">
        <f t="shared" si="203"/>
        <v>4.6926211571566247E-5</v>
      </c>
      <c r="AL196" s="31">
        <f t="shared" si="204"/>
        <v>4.0000000000000001E-3</v>
      </c>
      <c r="AM196" s="31">
        <f t="shared" si="205"/>
        <v>8.9999999999999993E-3</v>
      </c>
      <c r="AN196" s="31">
        <f t="shared" si="206"/>
        <v>1.3999999999999999E-2</v>
      </c>
      <c r="AO196" s="31">
        <f t="shared" si="207"/>
        <v>1E-3</v>
      </c>
      <c r="AP196" s="31">
        <f t="shared" si="208"/>
        <v>0</v>
      </c>
      <c r="AQ196" s="31">
        <f t="shared" ref="AQ196:AQ214" si="234">IF(ISNUMBER(SEARCH("TMCS1100",$C$9)),SQRT((AF196+AI196+AJ196)^2+AP196^2+AK196^2+AL196^2+AO196^2),SQRT((AF196+AI196+AJ196)^2+AK196^2+AL196^2+AO196^2))</f>
        <v>4.8620599962747616E-3</v>
      </c>
      <c r="AR196" s="31">
        <f t="shared" si="209"/>
        <v>1.0553777107243981E-2</v>
      </c>
      <c r="AS196" s="122">
        <f t="shared" ref="AS196:AS214" si="235">SQRT((AH196+AI196+AJ196)^2+AP196^2+AK196^2+AN196^2+AO196^2)</f>
        <v>1.5185283491280113E-2</v>
      </c>
      <c r="AT196" s="121">
        <f t="shared" si="184"/>
        <v>41.80404145077712</v>
      </c>
      <c r="AU196" s="31">
        <f t="shared" si="210"/>
        <v>1.4352679290744656E-3</v>
      </c>
      <c r="AV196" s="31">
        <f t="shared" si="211"/>
        <v>2.0093751007042521E-3</v>
      </c>
      <c r="AW196" s="31">
        <f t="shared" si="212"/>
        <v>2.6074034044852794E-3</v>
      </c>
      <c r="AX196" s="31">
        <f t="shared" si="213"/>
        <v>1.6266369862843945E-3</v>
      </c>
      <c r="AY196" s="31">
        <f t="shared" si="214"/>
        <v>7.1763396453723282E-5</v>
      </c>
      <c r="AZ196" s="31">
        <f t="shared" si="215"/>
        <v>4.3492967547711075E-3</v>
      </c>
      <c r="BA196" s="31">
        <f t="shared" si="216"/>
        <v>7.0000000000000001E-3</v>
      </c>
      <c r="BB196" s="31">
        <f t="shared" si="217"/>
        <v>1.15E-2</v>
      </c>
      <c r="BC196" s="31">
        <f t="shared" si="218"/>
        <v>1.47E-2</v>
      </c>
      <c r="BD196" s="31">
        <f t="shared" ref="BD196:BD214" si="236">$D$38</f>
        <v>5.0000000000000001E-4</v>
      </c>
      <c r="BE196" s="31">
        <f t="shared" si="219"/>
        <v>1.4233073629988453E-3</v>
      </c>
      <c r="BF196" s="31">
        <f t="shared" ref="BF196:BF214" si="237">SQRT((AU196+AX196+AY196)^2+BE196^2+AZ196^2+BA196^2+BD196^2)</f>
        <v>8.94494623790929E-3</v>
      </c>
      <c r="BG196" s="31">
        <f t="shared" si="220"/>
        <v>1.2930188906054138E-2</v>
      </c>
      <c r="BH196" s="103">
        <f t="shared" ref="BH196:BH214" si="238">SQRT((AW196+AX196+AY196)^2+BE196^2+AZ196^2+BC196^2+BD196^2)</f>
        <v>1.5994440670579781E-2</v>
      </c>
      <c r="BI196" s="121">
        <f t="shared" si="185"/>
        <v>10.521658031088105</v>
      </c>
      <c r="BJ196" s="31">
        <f t="shared" si="221"/>
        <v>5.7025232926901214E-3</v>
      </c>
      <c r="BK196" s="31">
        <f t="shared" si="222"/>
        <v>9.5042054878168702E-3</v>
      </c>
      <c r="BL196" s="31">
        <f t="shared" si="223"/>
        <v>1.1880256859771088E-2</v>
      </c>
      <c r="BM196" s="31">
        <f t="shared" si="224"/>
        <v>0</v>
      </c>
      <c r="BN196" s="31">
        <f t="shared" si="225"/>
        <v>2.8512616463450603E-4</v>
      </c>
      <c r="BO196" s="31">
        <f t="shared" si="226"/>
        <v>1.7280373614212492E-2</v>
      </c>
      <c r="BP196" s="31">
        <f t="shared" si="227"/>
        <v>1.2E-2</v>
      </c>
      <c r="BQ196" s="31">
        <f t="shared" si="228"/>
        <v>2.2499999999999999E-2</v>
      </c>
      <c r="BR196" s="31">
        <f t="shared" si="229"/>
        <v>2.8499999999999998E-2</v>
      </c>
      <c r="BS196" s="31">
        <f t="shared" ref="BS196:BS214" si="239">$E$38</f>
        <v>5.0000000000000001E-3</v>
      </c>
      <c r="BT196" s="31">
        <f t="shared" si="230"/>
        <v>0</v>
      </c>
      <c r="BU196" s="31">
        <f t="shared" ref="BU196:BU214" si="240">SQRT((BJ196+BM196+BN196)^2+BT196^2+BO196^2+BP196^2+BS196^2)</f>
        <v>2.243798694782068E-2</v>
      </c>
      <c r="BV196" s="31">
        <f t="shared" ref="BV196:BV214" si="241">SQRT((BK196+BM196+BN196)^2+BT196^2+BO196^2+BQ196^2+BS196^2)</f>
        <v>3.0425192299284778E-2</v>
      </c>
      <c r="BW196" s="103">
        <f t="shared" ref="BW196:BW214" si="242">SQRT((BL196+BM196+BN196)^2+BT196^2+BO196^2+BR196^2+BS196^2)</f>
        <v>3.583096225860069E-2</v>
      </c>
    </row>
    <row r="197" spans="16:75" x14ac:dyDescent="0.25">
      <c r="P197" s="36">
        <f t="shared" si="231"/>
        <v>18.291000000000022</v>
      </c>
      <c r="Q197" s="31">
        <f t="shared" si="186"/>
        <v>1.6567180746285203E-3</v>
      </c>
      <c r="R197" s="31">
        <f t="shared" si="187"/>
        <v>8.2835903731426023E-3</v>
      </c>
      <c r="S197" s="31">
        <f t="shared" si="188"/>
        <v>9.1583375165464609E-3</v>
      </c>
      <c r="T197" s="31">
        <f t="shared" si="189"/>
        <v>4.1823847793997001E-3</v>
      </c>
      <c r="U197" s="31">
        <f t="shared" si="190"/>
        <v>1.6401508938822349E-4</v>
      </c>
      <c r="V197" s="31">
        <f t="shared" si="191"/>
        <v>1.0934339292548234E-4</v>
      </c>
      <c r="W197" s="31">
        <f t="shared" si="192"/>
        <v>4.0000000000000001E-3</v>
      </c>
      <c r="X197" s="31">
        <f t="shared" si="193"/>
        <v>8.9999999999999993E-3</v>
      </c>
      <c r="Y197" s="31">
        <f t="shared" si="194"/>
        <v>1.3999999999999999E-2</v>
      </c>
      <c r="Z197" s="31">
        <f t="shared" si="195"/>
        <v>1E-3</v>
      </c>
      <c r="AA197" s="31">
        <f t="shared" si="196"/>
        <v>0</v>
      </c>
      <c r="AB197" s="31">
        <f t="shared" si="232"/>
        <v>7.2835006020556432E-3</v>
      </c>
      <c r="AC197" s="31">
        <f t="shared" si="197"/>
        <v>1.5541190735874674E-2</v>
      </c>
      <c r="AD197" s="103">
        <f t="shared" si="233"/>
        <v>1.9477933356093626E-2</v>
      </c>
      <c r="AE197" s="121">
        <f t="shared" si="183"/>
        <v>42.857875647668273</v>
      </c>
      <c r="AF197" s="31">
        <f t="shared" si="198"/>
        <v>7.0705861746740521E-4</v>
      </c>
      <c r="AG197" s="31">
        <f t="shared" si="199"/>
        <v>3.5352930873370257E-3</v>
      </c>
      <c r="AH197" s="31">
        <f t="shared" si="200"/>
        <v>3.9086200373598156E-3</v>
      </c>
      <c r="AI197" s="31">
        <f t="shared" si="201"/>
        <v>1.7849694797964645E-3</v>
      </c>
      <c r="AJ197" s="31">
        <f t="shared" si="202"/>
        <v>6.9998803129273104E-5</v>
      </c>
      <c r="AK197" s="31">
        <f t="shared" si="203"/>
        <v>4.6665868752848741E-5</v>
      </c>
      <c r="AL197" s="31">
        <f t="shared" si="204"/>
        <v>4.0000000000000001E-3</v>
      </c>
      <c r="AM197" s="31">
        <f t="shared" si="205"/>
        <v>8.9999999999999993E-3</v>
      </c>
      <c r="AN197" s="31">
        <f t="shared" si="206"/>
        <v>1.3999999999999999E-2</v>
      </c>
      <c r="AO197" s="31">
        <f t="shared" si="207"/>
        <v>1E-3</v>
      </c>
      <c r="AP197" s="31">
        <f t="shared" si="208"/>
        <v>0</v>
      </c>
      <c r="AQ197" s="31">
        <f t="shared" si="234"/>
        <v>4.8544988970690428E-3</v>
      </c>
      <c r="AR197" s="31">
        <f t="shared" si="209"/>
        <v>1.0538363029572166E-2</v>
      </c>
      <c r="AS197" s="122">
        <f t="shared" si="235"/>
        <v>1.5173039511878907E-2</v>
      </c>
      <c r="AT197" s="121">
        <f t="shared" si="184"/>
        <v>42.037150259067275</v>
      </c>
      <c r="AU197" s="31">
        <f t="shared" si="210"/>
        <v>1.4273089310343581E-3</v>
      </c>
      <c r="AV197" s="31">
        <f t="shared" si="211"/>
        <v>1.9982325034481013E-3</v>
      </c>
      <c r="AW197" s="31">
        <f t="shared" si="212"/>
        <v>2.5929445580457505E-3</v>
      </c>
      <c r="AX197" s="31">
        <f t="shared" si="213"/>
        <v>1.617616788505606E-3</v>
      </c>
      <c r="AY197" s="31">
        <f t="shared" si="214"/>
        <v>7.136544655171789E-5</v>
      </c>
      <c r="AZ197" s="31">
        <f t="shared" si="215"/>
        <v>4.3251785788919941E-3</v>
      </c>
      <c r="BA197" s="31">
        <f t="shared" si="216"/>
        <v>7.0000000000000001E-3</v>
      </c>
      <c r="BB197" s="31">
        <f t="shared" si="217"/>
        <v>1.15E-2</v>
      </c>
      <c r="BC197" s="31">
        <f t="shared" si="218"/>
        <v>1.47E-2</v>
      </c>
      <c r="BD197" s="31">
        <f t="shared" si="236"/>
        <v>5.0000000000000001E-4</v>
      </c>
      <c r="BE197" s="31">
        <f t="shared" si="219"/>
        <v>1.4154146899424053E-3</v>
      </c>
      <c r="BF197" s="31">
        <f t="shared" si="237"/>
        <v>8.9259083075994006E-3</v>
      </c>
      <c r="BG197" s="31">
        <f t="shared" si="220"/>
        <v>1.2915344401589242E-2</v>
      </c>
      <c r="BH197" s="103">
        <f t="shared" si="238"/>
        <v>1.5980784259394309E-2</v>
      </c>
      <c r="BI197" s="121">
        <f t="shared" si="185"/>
        <v>10.576010362694323</v>
      </c>
      <c r="BJ197" s="31">
        <f t="shared" si="221"/>
        <v>5.6732168315230848E-3</v>
      </c>
      <c r="BK197" s="31">
        <f t="shared" si="222"/>
        <v>9.4553613858718074E-3</v>
      </c>
      <c r="BL197" s="31">
        <f t="shared" si="223"/>
        <v>1.181920173233976E-2</v>
      </c>
      <c r="BM197" s="31">
        <f t="shared" si="224"/>
        <v>0</v>
      </c>
      <c r="BN197" s="31">
        <f t="shared" si="225"/>
        <v>2.8366084157615423E-4</v>
      </c>
      <c r="BO197" s="31">
        <f t="shared" si="226"/>
        <v>1.7191566156130558E-2</v>
      </c>
      <c r="BP197" s="31">
        <f t="shared" si="227"/>
        <v>1.2E-2</v>
      </c>
      <c r="BQ197" s="31">
        <f t="shared" si="228"/>
        <v>2.2499999999999999E-2</v>
      </c>
      <c r="BR197" s="31">
        <f t="shared" si="229"/>
        <v>2.8499999999999998E-2</v>
      </c>
      <c r="BS197" s="31">
        <f t="shared" si="239"/>
        <v>5.0000000000000001E-3</v>
      </c>
      <c r="BT197" s="31">
        <f t="shared" si="230"/>
        <v>0</v>
      </c>
      <c r="BU197" s="31">
        <f t="shared" si="240"/>
        <v>2.2361447594305736E-2</v>
      </c>
      <c r="BV197" s="31">
        <f t="shared" si="241"/>
        <v>3.035866434557586E-2</v>
      </c>
      <c r="BW197" s="103">
        <f t="shared" si="242"/>
        <v>3.5767013145966045E-2</v>
      </c>
    </row>
    <row r="198" spans="16:75" x14ac:dyDescent="0.25">
      <c r="P198" s="36">
        <f t="shared" si="231"/>
        <v>18.384800000000023</v>
      </c>
      <c r="Q198" s="31">
        <f t="shared" si="186"/>
        <v>1.6482654313906197E-3</v>
      </c>
      <c r="R198" s="31">
        <f t="shared" si="187"/>
        <v>8.2413271569530978E-3</v>
      </c>
      <c r="S198" s="31">
        <f t="shared" si="188"/>
        <v>9.1116113047273444E-3</v>
      </c>
      <c r="T198" s="31">
        <f t="shared" si="189"/>
        <v>4.1610460815456191E-3</v>
      </c>
      <c r="U198" s="31">
        <f t="shared" si="190"/>
        <v>1.6317827770767133E-4</v>
      </c>
      <c r="V198" s="31">
        <f t="shared" si="191"/>
        <v>1.087855184717809E-4</v>
      </c>
      <c r="W198" s="31">
        <f t="shared" si="192"/>
        <v>4.0000000000000001E-3</v>
      </c>
      <c r="X198" s="31">
        <f t="shared" si="193"/>
        <v>8.9999999999999993E-3</v>
      </c>
      <c r="Y198" s="31">
        <f t="shared" si="194"/>
        <v>1.3999999999999999E-2</v>
      </c>
      <c r="Z198" s="31">
        <f t="shared" si="195"/>
        <v>1E-3</v>
      </c>
      <c r="AA198" s="31">
        <f t="shared" si="196"/>
        <v>0</v>
      </c>
      <c r="AB198" s="31">
        <f t="shared" si="232"/>
        <v>7.2582689801615171E-3</v>
      </c>
      <c r="AC198" s="31">
        <f t="shared" si="197"/>
        <v>1.5488864361064881E-2</v>
      </c>
      <c r="AD198" s="103">
        <f t="shared" si="233"/>
        <v>1.9430221673427277E-2</v>
      </c>
      <c r="AE198" s="121">
        <f t="shared" si="183"/>
        <v>43.09564766839366</v>
      </c>
      <c r="AF198" s="31">
        <f t="shared" si="198"/>
        <v>7.0315755633148407E-4</v>
      </c>
      <c r="AG198" s="31">
        <f t="shared" si="199"/>
        <v>3.51578778165742E-3</v>
      </c>
      <c r="AH198" s="31">
        <f t="shared" si="200"/>
        <v>3.8870549714004436E-3</v>
      </c>
      <c r="AI198" s="31">
        <f t="shared" si="201"/>
        <v>1.7751212509588314E-3</v>
      </c>
      <c r="AJ198" s="31">
        <f t="shared" si="202"/>
        <v>6.9612598076816909E-5</v>
      </c>
      <c r="AK198" s="31">
        <f t="shared" si="203"/>
        <v>4.6408398717877942E-5</v>
      </c>
      <c r="AL198" s="31">
        <f t="shared" si="204"/>
        <v>4.0000000000000001E-3</v>
      </c>
      <c r="AM198" s="31">
        <f t="shared" si="205"/>
        <v>8.9999999999999993E-3</v>
      </c>
      <c r="AN198" s="31">
        <f t="shared" si="206"/>
        <v>1.3999999999999999E-2</v>
      </c>
      <c r="AO198" s="31">
        <f t="shared" si="207"/>
        <v>1E-3</v>
      </c>
      <c r="AP198" s="31">
        <f t="shared" si="208"/>
        <v>0</v>
      </c>
      <c r="AQ198" s="31">
        <f t="shared" si="234"/>
        <v>4.8470510986593964E-3</v>
      </c>
      <c r="AR198" s="31">
        <f t="shared" si="209"/>
        <v>1.0523181357963941E-2</v>
      </c>
      <c r="AS198" s="122">
        <f t="shared" si="235"/>
        <v>1.5160987989624808E-2</v>
      </c>
      <c r="AT198" s="121">
        <f t="shared" si="184"/>
        <v>42.270259067357429</v>
      </c>
      <c r="AU198" s="31">
        <f t="shared" si="210"/>
        <v>1.4194377163478068E-3</v>
      </c>
      <c r="AV198" s="31">
        <f t="shared" si="211"/>
        <v>1.9872128028869296E-3</v>
      </c>
      <c r="AW198" s="31">
        <f t="shared" si="212"/>
        <v>2.5786451846985157E-3</v>
      </c>
      <c r="AX198" s="31">
        <f t="shared" si="213"/>
        <v>1.6086960785275143E-3</v>
      </c>
      <c r="AY198" s="31">
        <f t="shared" si="214"/>
        <v>7.0971885817390327E-5</v>
      </c>
      <c r="AZ198" s="31">
        <f t="shared" si="215"/>
        <v>4.3013264131751723E-3</v>
      </c>
      <c r="BA198" s="31">
        <f t="shared" si="216"/>
        <v>7.0000000000000001E-3</v>
      </c>
      <c r="BB198" s="31">
        <f t="shared" si="217"/>
        <v>1.15E-2</v>
      </c>
      <c r="BC198" s="31">
        <f t="shared" si="218"/>
        <v>1.47E-2</v>
      </c>
      <c r="BD198" s="31">
        <f t="shared" si="236"/>
        <v>5.0000000000000001E-4</v>
      </c>
      <c r="BE198" s="31">
        <f t="shared" si="219"/>
        <v>1.4076090687115753E-3</v>
      </c>
      <c r="BF198" s="31">
        <f t="shared" si="237"/>
        <v>8.9071447851205004E-3</v>
      </c>
      <c r="BG198" s="31">
        <f t="shared" si="220"/>
        <v>1.2900728148600459E-2</v>
      </c>
      <c r="BH198" s="103">
        <f t="shared" si="238"/>
        <v>1.5967341766189934E-2</v>
      </c>
      <c r="BI198" s="121">
        <f t="shared" si="185"/>
        <v>10.63036269430054</v>
      </c>
      <c r="BJ198" s="31">
        <f t="shared" si="221"/>
        <v>5.6442100542974834E-3</v>
      </c>
      <c r="BK198" s="31">
        <f t="shared" si="222"/>
        <v>9.4070167571624723E-3</v>
      </c>
      <c r="BL198" s="31">
        <f t="shared" si="223"/>
        <v>1.1758770946453091E-2</v>
      </c>
      <c r="BM198" s="31">
        <f t="shared" si="224"/>
        <v>0</v>
      </c>
      <c r="BN198" s="31">
        <f t="shared" si="225"/>
        <v>2.8221050271487415E-4</v>
      </c>
      <c r="BO198" s="31">
        <f t="shared" si="226"/>
        <v>1.7103666831204498E-2</v>
      </c>
      <c r="BP198" s="31">
        <f t="shared" si="227"/>
        <v>1.2E-2</v>
      </c>
      <c r="BQ198" s="31">
        <f t="shared" si="228"/>
        <v>2.2499999999999999E-2</v>
      </c>
      <c r="BR198" s="31">
        <f t="shared" si="229"/>
        <v>2.8499999999999998E-2</v>
      </c>
      <c r="BS198" s="31">
        <f t="shared" si="239"/>
        <v>5.0000000000000001E-3</v>
      </c>
      <c r="BT198" s="31">
        <f t="shared" si="230"/>
        <v>0</v>
      </c>
      <c r="BU198" s="31">
        <f t="shared" si="240"/>
        <v>2.2285822392081999E-2</v>
      </c>
      <c r="BV198" s="31">
        <f t="shared" si="241"/>
        <v>3.0293011470740164E-2</v>
      </c>
      <c r="BW198" s="103">
        <f t="shared" si="242"/>
        <v>3.5703930502565852E-2</v>
      </c>
    </row>
    <row r="199" spans="16:75" x14ac:dyDescent="0.25">
      <c r="P199" s="36">
        <f t="shared" si="231"/>
        <v>18.478600000000025</v>
      </c>
      <c r="Q199" s="31">
        <f t="shared" si="186"/>
        <v>1.6398986017896518E-3</v>
      </c>
      <c r="R199" s="31">
        <f t="shared" si="187"/>
        <v>8.1994930089482592E-3</v>
      </c>
      <c r="S199" s="31">
        <f t="shared" si="188"/>
        <v>9.0653594706931948E-3</v>
      </c>
      <c r="T199" s="31">
        <f t="shared" si="189"/>
        <v>4.1399240202179763E-3</v>
      </c>
      <c r="U199" s="31">
        <f t="shared" si="190"/>
        <v>1.6234996157717552E-4</v>
      </c>
      <c r="V199" s="31">
        <f t="shared" si="191"/>
        <v>1.0823330771811702E-4</v>
      </c>
      <c r="W199" s="31">
        <f t="shared" si="192"/>
        <v>4.0000000000000001E-3</v>
      </c>
      <c r="X199" s="31">
        <f t="shared" si="193"/>
        <v>8.9999999999999993E-3</v>
      </c>
      <c r="Y199" s="31">
        <f t="shared" si="194"/>
        <v>1.3999999999999999E-2</v>
      </c>
      <c r="Z199" s="31">
        <f t="shared" si="195"/>
        <v>1E-3</v>
      </c>
      <c r="AA199" s="31">
        <f t="shared" si="196"/>
        <v>0</v>
      </c>
      <c r="AB199" s="31">
        <f t="shared" si="232"/>
        <v>7.2333346018282948E-3</v>
      </c>
      <c r="AC199" s="31">
        <f t="shared" si="197"/>
        <v>1.5437159464737714E-2</v>
      </c>
      <c r="AD199" s="103">
        <f t="shared" si="233"/>
        <v>1.9383119938982608E-2</v>
      </c>
      <c r="AE199" s="121">
        <f t="shared" si="183"/>
        <v>43.333419689119047</v>
      </c>
      <c r="AF199" s="31">
        <f t="shared" si="198"/>
        <v>6.9929930571898411E-4</v>
      </c>
      <c r="AG199" s="31">
        <f t="shared" si="199"/>
        <v>3.4964965285949204E-3</v>
      </c>
      <c r="AH199" s="31">
        <f t="shared" si="200"/>
        <v>3.8657265620145442E-3</v>
      </c>
      <c r="AI199" s="31">
        <f t="shared" si="201"/>
        <v>1.7653810972875752E-3</v>
      </c>
      <c r="AJ199" s="31">
        <f t="shared" si="202"/>
        <v>6.9230631266179411E-5</v>
      </c>
      <c r="AK199" s="31">
        <f t="shared" si="203"/>
        <v>4.6153754177452941E-5</v>
      </c>
      <c r="AL199" s="31">
        <f t="shared" si="204"/>
        <v>4.0000000000000001E-3</v>
      </c>
      <c r="AM199" s="31">
        <f t="shared" si="205"/>
        <v>8.9999999999999993E-3</v>
      </c>
      <c r="AN199" s="31">
        <f t="shared" si="206"/>
        <v>1.3999999999999999E-2</v>
      </c>
      <c r="AO199" s="31">
        <f t="shared" si="207"/>
        <v>1E-3</v>
      </c>
      <c r="AP199" s="31">
        <f t="shared" si="208"/>
        <v>0</v>
      </c>
      <c r="AQ199" s="31">
        <f t="shared" si="234"/>
        <v>4.839714381927286E-3</v>
      </c>
      <c r="AR199" s="31">
        <f t="shared" si="209"/>
        <v>1.0508227510787128E-2</v>
      </c>
      <c r="AS199" s="122">
        <f t="shared" si="235"/>
        <v>1.5149124951492867E-2</v>
      </c>
      <c r="AT199" s="121">
        <f t="shared" si="184"/>
        <v>42.503367875647584</v>
      </c>
      <c r="AU199" s="31">
        <f t="shared" si="210"/>
        <v>1.4116528406770599E-3</v>
      </c>
      <c r="AV199" s="31">
        <f t="shared" si="211"/>
        <v>1.9763139769478841E-3</v>
      </c>
      <c r="AW199" s="31">
        <f t="shared" si="212"/>
        <v>2.5645026605633256E-3</v>
      </c>
      <c r="AX199" s="31">
        <f t="shared" si="213"/>
        <v>1.5998732194340013E-3</v>
      </c>
      <c r="AY199" s="31">
        <f t="shared" si="214"/>
        <v>7.0582642033852985E-5</v>
      </c>
      <c r="AZ199" s="31">
        <f t="shared" si="215"/>
        <v>4.2777358808395753E-3</v>
      </c>
      <c r="BA199" s="31">
        <f t="shared" si="216"/>
        <v>7.0000000000000001E-3</v>
      </c>
      <c r="BB199" s="31">
        <f t="shared" si="217"/>
        <v>1.15E-2</v>
      </c>
      <c r="BC199" s="31">
        <f t="shared" si="218"/>
        <v>1.47E-2</v>
      </c>
      <c r="BD199" s="31">
        <f t="shared" si="236"/>
        <v>5.0000000000000001E-4</v>
      </c>
      <c r="BE199" s="31">
        <f t="shared" si="219"/>
        <v>1.3998890670047512E-3</v>
      </c>
      <c r="BF199" s="31">
        <f t="shared" si="237"/>
        <v>8.8886505003841383E-3</v>
      </c>
      <c r="BG199" s="31">
        <f t="shared" si="220"/>
        <v>1.2886335550517087E-2</v>
      </c>
      <c r="BH199" s="103">
        <f t="shared" si="238"/>
        <v>1.5954108792078179E-2</v>
      </c>
      <c r="BI199" s="121">
        <f t="shared" si="185"/>
        <v>10.684715025906758</v>
      </c>
      <c r="BJ199" s="31">
        <f t="shared" si="221"/>
        <v>5.6154983876051581E-3</v>
      </c>
      <c r="BK199" s="31">
        <f t="shared" si="222"/>
        <v>9.3591639793419307E-3</v>
      </c>
      <c r="BL199" s="31">
        <f t="shared" si="223"/>
        <v>1.1698954974177413E-2</v>
      </c>
      <c r="BM199" s="31">
        <f t="shared" si="224"/>
        <v>0</v>
      </c>
      <c r="BN199" s="31">
        <f t="shared" si="225"/>
        <v>2.8077491938025782E-4</v>
      </c>
      <c r="BO199" s="31">
        <f t="shared" si="226"/>
        <v>1.7016661780621691E-2</v>
      </c>
      <c r="BP199" s="31">
        <f t="shared" si="227"/>
        <v>1.2E-2</v>
      </c>
      <c r="BQ199" s="31">
        <f t="shared" si="228"/>
        <v>2.2499999999999999E-2</v>
      </c>
      <c r="BR199" s="31">
        <f t="shared" si="229"/>
        <v>2.8499999999999998E-2</v>
      </c>
      <c r="BS199" s="31">
        <f t="shared" si="239"/>
        <v>5.0000000000000001E-3</v>
      </c>
      <c r="BT199" s="31">
        <f t="shared" si="230"/>
        <v>0</v>
      </c>
      <c r="BU199" s="31">
        <f t="shared" si="240"/>
        <v>2.2211096710129819E-2</v>
      </c>
      <c r="BV199" s="31">
        <f t="shared" si="241"/>
        <v>3.0228218606579649E-2</v>
      </c>
      <c r="BW199" s="103">
        <f t="shared" si="242"/>
        <v>3.5641698984176809E-2</v>
      </c>
    </row>
    <row r="200" spans="16:75" x14ac:dyDescent="0.25">
      <c r="P200" s="36">
        <f t="shared" si="231"/>
        <v>18.572400000000027</v>
      </c>
      <c r="Q200" s="31">
        <f t="shared" si="186"/>
        <v>1.631616285618997E-3</v>
      </c>
      <c r="R200" s="31">
        <f t="shared" si="187"/>
        <v>8.1580814280949859E-3</v>
      </c>
      <c r="S200" s="31">
        <f t="shared" si="188"/>
        <v>9.0195748269018168E-3</v>
      </c>
      <c r="T200" s="31">
        <f t="shared" si="189"/>
        <v>4.1190153130451577E-3</v>
      </c>
      <c r="U200" s="31">
        <f t="shared" si="190"/>
        <v>1.6153001227628069E-4</v>
      </c>
      <c r="V200" s="31">
        <f t="shared" si="191"/>
        <v>1.076866748508538E-4</v>
      </c>
      <c r="W200" s="31">
        <f t="shared" si="192"/>
        <v>4.0000000000000001E-3</v>
      </c>
      <c r="X200" s="31">
        <f t="shared" si="193"/>
        <v>8.9999999999999993E-3</v>
      </c>
      <c r="Y200" s="31">
        <f t="shared" si="194"/>
        <v>1.3999999999999999E-2</v>
      </c>
      <c r="Z200" s="31">
        <f t="shared" si="195"/>
        <v>1E-3</v>
      </c>
      <c r="AA200" s="31">
        <f t="shared" si="196"/>
        <v>0</v>
      </c>
      <c r="AB200" s="31">
        <f t="shared" si="232"/>
        <v>7.2086927617854707E-3</v>
      </c>
      <c r="AC200" s="31">
        <f t="shared" si="197"/>
        <v>1.5386066161652473E-2</v>
      </c>
      <c r="AD200" s="103">
        <f t="shared" si="233"/>
        <v>1.9336617917400021E-2</v>
      </c>
      <c r="AE200" s="121">
        <f t="shared" si="183"/>
        <v>43.571191709844435</v>
      </c>
      <c r="AF200" s="31">
        <f t="shared" si="198"/>
        <v>6.9548316476695463E-4</v>
      </c>
      <c r="AG200" s="31">
        <f t="shared" si="199"/>
        <v>3.4774158238347727E-3</v>
      </c>
      <c r="AH200" s="31">
        <f t="shared" si="200"/>
        <v>3.844630934831725E-3</v>
      </c>
      <c r="AI200" s="31">
        <f t="shared" si="201"/>
        <v>1.7557472494541769E-3</v>
      </c>
      <c r="AJ200" s="31">
        <f t="shared" si="202"/>
        <v>6.8852833311928492E-5</v>
      </c>
      <c r="AK200" s="31">
        <f t="shared" si="203"/>
        <v>4.5901888874619003E-5</v>
      </c>
      <c r="AL200" s="31">
        <f t="shared" si="204"/>
        <v>4.0000000000000001E-3</v>
      </c>
      <c r="AM200" s="31">
        <f t="shared" si="205"/>
        <v>8.9999999999999993E-3</v>
      </c>
      <c r="AN200" s="31">
        <f t="shared" si="206"/>
        <v>1.3999999999999999E-2</v>
      </c>
      <c r="AO200" s="31">
        <f t="shared" si="207"/>
        <v>1E-3</v>
      </c>
      <c r="AP200" s="31">
        <f t="shared" si="208"/>
        <v>0</v>
      </c>
      <c r="AQ200" s="31">
        <f t="shared" si="234"/>
        <v>4.8324865812435563E-3</v>
      </c>
      <c r="AR200" s="31">
        <f t="shared" si="209"/>
        <v>1.04934970175462E-2</v>
      </c>
      <c r="AS200" s="122">
        <f t="shared" si="235"/>
        <v>1.5137446525563536E-2</v>
      </c>
      <c r="AT200" s="121">
        <f t="shared" si="184"/>
        <v>42.736476683937738</v>
      </c>
      <c r="AU200" s="31">
        <f t="shared" si="210"/>
        <v>1.4039528911972911E-3</v>
      </c>
      <c r="AV200" s="31">
        <f t="shared" si="211"/>
        <v>1.9655340476762077E-3</v>
      </c>
      <c r="AW200" s="31">
        <f t="shared" si="212"/>
        <v>2.5505144190084124E-3</v>
      </c>
      <c r="AX200" s="31">
        <f t="shared" si="213"/>
        <v>1.5911466100235964E-3</v>
      </c>
      <c r="AY200" s="31">
        <f t="shared" si="214"/>
        <v>7.019764455986454E-5</v>
      </c>
      <c r="AZ200" s="31">
        <f t="shared" si="215"/>
        <v>4.2544027005978514E-3</v>
      </c>
      <c r="BA200" s="31">
        <f t="shared" si="216"/>
        <v>7.0000000000000001E-3</v>
      </c>
      <c r="BB200" s="31">
        <f t="shared" si="217"/>
        <v>1.15E-2</v>
      </c>
      <c r="BC200" s="31">
        <f t="shared" si="218"/>
        <v>1.47E-2</v>
      </c>
      <c r="BD200" s="31">
        <f t="shared" si="236"/>
        <v>5.0000000000000001E-4</v>
      </c>
      <c r="BE200" s="31">
        <f t="shared" si="219"/>
        <v>1.3922532837706472E-3</v>
      </c>
      <c r="BF200" s="31">
        <f t="shared" si="237"/>
        <v>8.8704204036198914E-3</v>
      </c>
      <c r="BG200" s="31">
        <f t="shared" si="220"/>
        <v>1.2872162124694764E-2</v>
      </c>
      <c r="BH200" s="103">
        <f t="shared" si="238"/>
        <v>1.5941081049644517E-2</v>
      </c>
      <c r="BI200" s="121">
        <f t="shared" si="185"/>
        <v>10.739067357512976</v>
      </c>
      <c r="BJ200" s="31">
        <f t="shared" si="221"/>
        <v>5.5870773506252773E-3</v>
      </c>
      <c r="BK200" s="31">
        <f t="shared" si="222"/>
        <v>9.3117955843754624E-3</v>
      </c>
      <c r="BL200" s="31">
        <f t="shared" si="223"/>
        <v>1.1639744480469328E-2</v>
      </c>
      <c r="BM200" s="31">
        <f t="shared" si="224"/>
        <v>0</v>
      </c>
      <c r="BN200" s="31">
        <f t="shared" si="225"/>
        <v>2.7935386753126387E-4</v>
      </c>
      <c r="BO200" s="31">
        <f t="shared" si="226"/>
        <v>1.6930537426137204E-2</v>
      </c>
      <c r="BP200" s="31">
        <f t="shared" si="227"/>
        <v>1.2E-2</v>
      </c>
      <c r="BQ200" s="31">
        <f t="shared" si="228"/>
        <v>2.2499999999999999E-2</v>
      </c>
      <c r="BR200" s="31">
        <f t="shared" si="229"/>
        <v>2.8499999999999998E-2</v>
      </c>
      <c r="BS200" s="31">
        <f t="shared" si="239"/>
        <v>5.0000000000000001E-3</v>
      </c>
      <c r="BT200" s="31">
        <f t="shared" si="230"/>
        <v>0</v>
      </c>
      <c r="BU200" s="31">
        <f t="shared" si="240"/>
        <v>2.2137256216053385E-2</v>
      </c>
      <c r="BV200" s="31">
        <f t="shared" si="241"/>
        <v>3.0164271006385072E-2</v>
      </c>
      <c r="BW200" s="103">
        <f t="shared" si="242"/>
        <v>3.5580303581716995E-2</v>
      </c>
    </row>
    <row r="201" spans="16:75" x14ac:dyDescent="0.25">
      <c r="P201" s="36">
        <f t="shared" si="231"/>
        <v>18.666200000000028</v>
      </c>
      <c r="Q201" s="31">
        <f t="shared" si="186"/>
        <v>1.6234172088068412E-3</v>
      </c>
      <c r="R201" s="31">
        <f t="shared" si="187"/>
        <v>8.1170860440342059E-3</v>
      </c>
      <c r="S201" s="31">
        <f t="shared" si="188"/>
        <v>8.974250330284218E-3</v>
      </c>
      <c r="T201" s="31">
        <f t="shared" si="189"/>
        <v>4.09831674363287E-3</v>
      </c>
      <c r="U201" s="31">
        <f t="shared" si="190"/>
        <v>1.6071830367187724E-4</v>
      </c>
      <c r="V201" s="31">
        <f t="shared" si="191"/>
        <v>1.0714553578125151E-4</v>
      </c>
      <c r="W201" s="31">
        <f t="shared" si="192"/>
        <v>4.0000000000000001E-3</v>
      </c>
      <c r="X201" s="31">
        <f t="shared" si="193"/>
        <v>8.9999999999999993E-3</v>
      </c>
      <c r="Y201" s="31">
        <f t="shared" si="194"/>
        <v>1.3999999999999999E-2</v>
      </c>
      <c r="Z201" s="31">
        <f t="shared" si="195"/>
        <v>1E-3</v>
      </c>
      <c r="AA201" s="31">
        <f t="shared" si="196"/>
        <v>0</v>
      </c>
      <c r="AB201" s="31">
        <f t="shared" si="232"/>
        <v>7.1843388499757002E-3</v>
      </c>
      <c r="AC201" s="31">
        <f t="shared" si="197"/>
        <v>1.533557476696986E-2</v>
      </c>
      <c r="AD201" s="103">
        <f t="shared" si="233"/>
        <v>1.9290705587161599E-2</v>
      </c>
      <c r="AE201" s="121">
        <f t="shared" si="183"/>
        <v>43.808963730569822</v>
      </c>
      <c r="AF201" s="31">
        <f t="shared" si="198"/>
        <v>6.9170844782810736E-4</v>
      </c>
      <c r="AG201" s="31">
        <f t="shared" si="199"/>
        <v>3.458542239140537E-3</v>
      </c>
      <c r="AH201" s="31">
        <f t="shared" si="200"/>
        <v>3.8237642995937776E-3</v>
      </c>
      <c r="AI201" s="31">
        <f t="shared" si="201"/>
        <v>1.7462179765420571E-3</v>
      </c>
      <c r="AJ201" s="31">
        <f t="shared" si="202"/>
        <v>6.8479136334982616E-5</v>
      </c>
      <c r="AK201" s="31">
        <f t="shared" si="203"/>
        <v>4.5652757556655077E-5</v>
      </c>
      <c r="AL201" s="31">
        <f t="shared" si="204"/>
        <v>4.0000000000000001E-3</v>
      </c>
      <c r="AM201" s="31">
        <f t="shared" si="205"/>
        <v>8.9999999999999993E-3</v>
      </c>
      <c r="AN201" s="31">
        <f t="shared" si="206"/>
        <v>1.3999999999999999E-2</v>
      </c>
      <c r="AO201" s="31">
        <f t="shared" si="207"/>
        <v>1E-3</v>
      </c>
      <c r="AP201" s="31">
        <f t="shared" si="208"/>
        <v>0</v>
      </c>
      <c r="AQ201" s="31">
        <f t="shared" si="234"/>
        <v>4.8253655829383754E-3</v>
      </c>
      <c r="AR201" s="31">
        <f t="shared" si="209"/>
        <v>1.0478985515685156E-2</v>
      </c>
      <c r="AS201" s="122">
        <f t="shared" si="235"/>
        <v>1.5125948937973938E-2</v>
      </c>
      <c r="AT201" s="121">
        <f t="shared" si="184"/>
        <v>42.969585492227893</v>
      </c>
      <c r="AU201" s="31">
        <f t="shared" si="210"/>
        <v>1.3963364857418157E-3</v>
      </c>
      <c r="AV201" s="31">
        <f t="shared" si="211"/>
        <v>1.9548710800385422E-3</v>
      </c>
      <c r="AW201" s="31">
        <f t="shared" si="212"/>
        <v>2.5366779490976323E-3</v>
      </c>
      <c r="AX201" s="31">
        <f t="shared" si="213"/>
        <v>1.5825146838407244E-3</v>
      </c>
      <c r="AY201" s="31">
        <f t="shared" si="214"/>
        <v>6.981682428709077E-5</v>
      </c>
      <c r="AZ201" s="31">
        <f t="shared" si="215"/>
        <v>4.2313226840661085E-3</v>
      </c>
      <c r="BA201" s="31">
        <f t="shared" si="216"/>
        <v>7.0000000000000001E-3</v>
      </c>
      <c r="BB201" s="31">
        <f t="shared" si="217"/>
        <v>1.15E-2</v>
      </c>
      <c r="BC201" s="31">
        <f t="shared" si="218"/>
        <v>1.47E-2</v>
      </c>
      <c r="BD201" s="31">
        <f t="shared" si="236"/>
        <v>5.0000000000000001E-4</v>
      </c>
      <c r="BE201" s="31">
        <f t="shared" si="219"/>
        <v>1.3847003483606342E-3</v>
      </c>
      <c r="BF201" s="31">
        <f t="shared" si="237"/>
        <v>8.8524495620301361E-3</v>
      </c>
      <c r="BG201" s="31">
        <f t="shared" si="220"/>
        <v>1.2858203499070799E-2</v>
      </c>
      <c r="BH201" s="103">
        <f t="shared" si="238"/>
        <v>1.5928254359601577E-2</v>
      </c>
      <c r="BI201" s="121">
        <f t="shared" si="185"/>
        <v>10.793419689119194</v>
      </c>
      <c r="BJ201" s="31">
        <f t="shared" si="221"/>
        <v>5.558942552793141E-3</v>
      </c>
      <c r="BK201" s="31">
        <f t="shared" si="222"/>
        <v>9.2649042546552353E-3</v>
      </c>
      <c r="BL201" s="31">
        <f t="shared" si="223"/>
        <v>1.1581130318319043E-2</v>
      </c>
      <c r="BM201" s="31">
        <f t="shared" si="224"/>
        <v>0</v>
      </c>
      <c r="BN201" s="31">
        <f t="shared" si="225"/>
        <v>2.77947127639657E-4</v>
      </c>
      <c r="BO201" s="31">
        <f t="shared" si="226"/>
        <v>1.6845280463009517E-2</v>
      </c>
      <c r="BP201" s="31">
        <f t="shared" si="227"/>
        <v>1.2E-2</v>
      </c>
      <c r="BQ201" s="31">
        <f t="shared" si="228"/>
        <v>2.2499999999999999E-2</v>
      </c>
      <c r="BR201" s="31">
        <f t="shared" si="229"/>
        <v>2.8499999999999998E-2</v>
      </c>
      <c r="BS201" s="31">
        <f t="shared" si="239"/>
        <v>5.0000000000000001E-3</v>
      </c>
      <c r="BT201" s="31">
        <f t="shared" si="230"/>
        <v>0</v>
      </c>
      <c r="BU201" s="31">
        <f t="shared" si="240"/>
        <v>2.2064286868580026E-2</v>
      </c>
      <c r="BV201" s="31">
        <f t="shared" si="241"/>
        <v>3.0101154236706899E-2</v>
      </c>
      <c r="BW201" s="103">
        <f t="shared" si="242"/>
        <v>3.5519729612522338E-2</v>
      </c>
    </row>
    <row r="202" spans="16:75" x14ac:dyDescent="0.25">
      <c r="P202" s="36">
        <f t="shared" si="231"/>
        <v>18.76000000000003</v>
      </c>
      <c r="Q202" s="31">
        <f t="shared" si="186"/>
        <v>1.6153001227628069E-3</v>
      </c>
      <c r="R202" s="31">
        <f t="shared" si="187"/>
        <v>8.0765006138140347E-3</v>
      </c>
      <c r="S202" s="31">
        <f t="shared" si="188"/>
        <v>8.9293790786327959E-3</v>
      </c>
      <c r="T202" s="31">
        <f t="shared" si="189"/>
        <v>4.0778251599147058E-3</v>
      </c>
      <c r="U202" s="31">
        <f t="shared" si="190"/>
        <v>1.5991471215351784E-4</v>
      </c>
      <c r="V202" s="31">
        <f t="shared" si="191"/>
        <v>1.0660980810234523E-4</v>
      </c>
      <c r="W202" s="31">
        <f t="shared" si="192"/>
        <v>4.0000000000000001E-3</v>
      </c>
      <c r="X202" s="31">
        <f t="shared" si="193"/>
        <v>8.9999999999999993E-3</v>
      </c>
      <c r="Y202" s="31">
        <f t="shared" si="194"/>
        <v>1.3999999999999999E-2</v>
      </c>
      <c r="Z202" s="31">
        <f t="shared" si="195"/>
        <v>1E-3</v>
      </c>
      <c r="AA202" s="31">
        <f t="shared" si="196"/>
        <v>0</v>
      </c>
      <c r="AB202" s="31">
        <f t="shared" si="232"/>
        <v>7.1602683491804441E-3</v>
      </c>
      <c r="AC202" s="31">
        <f t="shared" si="197"/>
        <v>1.5285675791253893E-2</v>
      </c>
      <c r="AD202" s="103">
        <f t="shared" si="233"/>
        <v>1.9245373135200406E-2</v>
      </c>
      <c r="AE202" s="121">
        <f t="shared" si="183"/>
        <v>44.046735751295209</v>
      </c>
      <c r="AF202" s="31">
        <f t="shared" si="198"/>
        <v>6.879744840601322E-4</v>
      </c>
      <c r="AG202" s="31">
        <f t="shared" si="199"/>
        <v>3.4398724203006611E-3</v>
      </c>
      <c r="AH202" s="31">
        <f t="shared" si="200"/>
        <v>3.8031229478844111E-3</v>
      </c>
      <c r="AI202" s="31">
        <f t="shared" si="201"/>
        <v>1.7367915850098037E-3</v>
      </c>
      <c r="AJ202" s="31">
        <f t="shared" si="202"/>
        <v>6.8109473921953081E-5</v>
      </c>
      <c r="AK202" s="31">
        <f t="shared" si="203"/>
        <v>4.5406315947968727E-5</v>
      </c>
      <c r="AL202" s="31">
        <f t="shared" si="204"/>
        <v>4.0000000000000001E-3</v>
      </c>
      <c r="AM202" s="31">
        <f t="shared" si="205"/>
        <v>8.9999999999999993E-3</v>
      </c>
      <c r="AN202" s="31">
        <f t="shared" si="206"/>
        <v>1.3999999999999999E-2</v>
      </c>
      <c r="AO202" s="31">
        <f t="shared" si="207"/>
        <v>1E-3</v>
      </c>
      <c r="AP202" s="31">
        <f t="shared" si="208"/>
        <v>0</v>
      </c>
      <c r="AQ202" s="31">
        <f t="shared" si="234"/>
        <v>4.8183493238219115E-3</v>
      </c>
      <c r="AR202" s="31">
        <f t="shared" si="209"/>
        <v>1.0464688747496873E-2</v>
      </c>
      <c r="AS202" s="122">
        <f t="shared" si="235"/>
        <v>1.5114628509975176E-2</v>
      </c>
      <c r="AT202" s="121">
        <f t="shared" si="184"/>
        <v>43.202694300518047</v>
      </c>
      <c r="AU202" s="31">
        <f t="shared" si="210"/>
        <v>1.3888022719749803E-3</v>
      </c>
      <c r="AV202" s="31">
        <f t="shared" si="211"/>
        <v>1.9443231807649724E-3</v>
      </c>
      <c r="AW202" s="31">
        <f t="shared" si="212"/>
        <v>2.5229907940878811E-3</v>
      </c>
      <c r="AX202" s="31">
        <f t="shared" si="213"/>
        <v>1.5739759082383112E-3</v>
      </c>
      <c r="AY202" s="31">
        <f t="shared" si="214"/>
        <v>6.9440113598749005E-5</v>
      </c>
      <c r="AZ202" s="31">
        <f t="shared" si="215"/>
        <v>4.2084917332575163E-3</v>
      </c>
      <c r="BA202" s="31">
        <f t="shared" si="216"/>
        <v>7.0000000000000001E-3</v>
      </c>
      <c r="BB202" s="31">
        <f t="shared" si="217"/>
        <v>1.15E-2</v>
      </c>
      <c r="BC202" s="31">
        <f t="shared" si="218"/>
        <v>1.47E-2</v>
      </c>
      <c r="BD202" s="31">
        <f t="shared" si="236"/>
        <v>5.0000000000000001E-4</v>
      </c>
      <c r="BE202" s="31">
        <f t="shared" si="219"/>
        <v>1.3772289197085225E-3</v>
      </c>
      <c r="BF202" s="31">
        <f t="shared" si="237"/>
        <v>8.8347331565535574E-3</v>
      </c>
      <c r="BG202" s="31">
        <f t="shared" si="220"/>
        <v>1.2844455408932908E-2</v>
      </c>
      <c r="BH202" s="103">
        <f t="shared" si="238"/>
        <v>1.5915624647558264E-2</v>
      </c>
      <c r="BI202" s="121">
        <f t="shared" si="185"/>
        <v>10.847772020725412</v>
      </c>
      <c r="BJ202" s="31">
        <f t="shared" si="221"/>
        <v>5.531089691539046E-3</v>
      </c>
      <c r="BK202" s="31">
        <f t="shared" si="222"/>
        <v>9.2184828192317433E-3</v>
      </c>
      <c r="BL202" s="31">
        <f t="shared" si="223"/>
        <v>1.152310352403968E-2</v>
      </c>
      <c r="BM202" s="31">
        <f t="shared" si="224"/>
        <v>0</v>
      </c>
      <c r="BN202" s="31">
        <f t="shared" si="225"/>
        <v>2.7655448457695222E-4</v>
      </c>
      <c r="BO202" s="31">
        <f t="shared" si="226"/>
        <v>1.6760877853148622E-2</v>
      </c>
      <c r="BP202" s="31">
        <f t="shared" si="227"/>
        <v>1.2E-2</v>
      </c>
      <c r="BQ202" s="31">
        <f t="shared" si="228"/>
        <v>2.2499999999999999E-2</v>
      </c>
      <c r="BR202" s="31">
        <f t="shared" si="229"/>
        <v>2.8499999999999998E-2</v>
      </c>
      <c r="BS202" s="31">
        <f t="shared" si="239"/>
        <v>5.0000000000000001E-3</v>
      </c>
      <c r="BT202" s="31">
        <f t="shared" si="230"/>
        <v>0</v>
      </c>
      <c r="BU202" s="31">
        <f t="shared" si="240"/>
        <v>2.1992174910284386E-2</v>
      </c>
      <c r="BV202" s="31">
        <f t="shared" si="241"/>
        <v>3.0038854169373481E-2</v>
      </c>
      <c r="BW202" s="103">
        <f t="shared" si="242"/>
        <v>3.5459962711887873E-2</v>
      </c>
    </row>
    <row r="203" spans="16:75" x14ac:dyDescent="0.25">
      <c r="P203" s="36">
        <f t="shared" si="231"/>
        <v>18.853800000000032</v>
      </c>
      <c r="Q203" s="31">
        <f t="shared" si="186"/>
        <v>1.6072638037440863E-3</v>
      </c>
      <c r="R203" s="31">
        <f t="shared" si="187"/>
        <v>8.0363190187204316E-3</v>
      </c>
      <c r="S203" s="31">
        <f t="shared" si="188"/>
        <v>8.8849543070973099E-3</v>
      </c>
      <c r="T203" s="31">
        <f t="shared" si="189"/>
        <v>4.0575374725519454E-3</v>
      </c>
      <c r="U203" s="31">
        <f t="shared" si="190"/>
        <v>1.5911911657066452E-4</v>
      </c>
      <c r="V203" s="31">
        <f t="shared" si="191"/>
        <v>1.0607941104710968E-4</v>
      </c>
      <c r="W203" s="31">
        <f t="shared" si="192"/>
        <v>4.0000000000000001E-3</v>
      </c>
      <c r="X203" s="31">
        <f t="shared" si="193"/>
        <v>8.9999999999999993E-3</v>
      </c>
      <c r="Y203" s="31">
        <f t="shared" si="194"/>
        <v>1.3999999999999999E-2</v>
      </c>
      <c r="Z203" s="31">
        <f t="shared" si="195"/>
        <v>1E-3</v>
      </c>
      <c r="AA203" s="31">
        <f t="shared" si="196"/>
        <v>0</v>
      </c>
      <c r="AB203" s="31">
        <f t="shared" si="232"/>
        <v>7.1364768327163144E-3</v>
      </c>
      <c r="AC203" s="31">
        <f t="shared" si="197"/>
        <v>1.523635993562257E-2</v>
      </c>
      <c r="AD203" s="103">
        <f t="shared" si="233"/>
        <v>1.9200610951670173E-2</v>
      </c>
      <c r="AE203" s="121">
        <f t="shared" si="183"/>
        <v>44.284507772020596</v>
      </c>
      <c r="AF203" s="31">
        <f t="shared" si="198"/>
        <v>6.842806170282436E-4</v>
      </c>
      <c r="AG203" s="31">
        <f t="shared" si="199"/>
        <v>3.4214030851412182E-3</v>
      </c>
      <c r="AH203" s="31">
        <f t="shared" si="200"/>
        <v>3.7827032509321311E-3</v>
      </c>
      <c r="AI203" s="31">
        <f t="shared" si="201"/>
        <v>1.727466417687801E-3</v>
      </c>
      <c r="AJ203" s="31">
        <f t="shared" si="202"/>
        <v>6.7743781085796104E-5</v>
      </c>
      <c r="AK203" s="31">
        <f t="shared" si="203"/>
        <v>4.5162520723864072E-5</v>
      </c>
      <c r="AL203" s="31">
        <f t="shared" si="204"/>
        <v>4.0000000000000001E-3</v>
      </c>
      <c r="AM203" s="31">
        <f t="shared" si="205"/>
        <v>8.9999999999999993E-3</v>
      </c>
      <c r="AN203" s="31">
        <f t="shared" si="206"/>
        <v>1.3999999999999999E-2</v>
      </c>
      <c r="AO203" s="31">
        <f t="shared" si="207"/>
        <v>1E-3</v>
      </c>
      <c r="AP203" s="31">
        <f t="shared" si="208"/>
        <v>0</v>
      </c>
      <c r="AQ203" s="31">
        <f t="shared" si="234"/>
        <v>4.8114357897538042E-3</v>
      </c>
      <c r="AR203" s="31">
        <f t="shared" si="209"/>
        <v>1.0450602557134906E-2</v>
      </c>
      <c r="AS203" s="122">
        <f t="shared" si="235"/>
        <v>1.5103481655091523E-2</v>
      </c>
      <c r="AT203" s="121">
        <f t="shared" si="184"/>
        <v>43.435803108808202</v>
      </c>
      <c r="AU203" s="31">
        <f t="shared" si="210"/>
        <v>1.3813489265916852E-3</v>
      </c>
      <c r="AV203" s="31">
        <f t="shared" si="211"/>
        <v>1.9338884972283595E-3</v>
      </c>
      <c r="AW203" s="31">
        <f t="shared" si="212"/>
        <v>2.5094505499748954E-3</v>
      </c>
      <c r="AX203" s="31">
        <f t="shared" si="213"/>
        <v>1.5655287834705769E-3</v>
      </c>
      <c r="AY203" s="31">
        <f t="shared" si="214"/>
        <v>6.9067446329584262E-5</v>
      </c>
      <c r="AZ203" s="31">
        <f t="shared" si="215"/>
        <v>4.1859058381566224E-3</v>
      </c>
      <c r="BA203" s="31">
        <f t="shared" si="216"/>
        <v>7.0000000000000001E-3</v>
      </c>
      <c r="BB203" s="31">
        <f t="shared" si="217"/>
        <v>1.15E-2</v>
      </c>
      <c r="BC203" s="31">
        <f t="shared" si="218"/>
        <v>1.47E-2</v>
      </c>
      <c r="BD203" s="31">
        <f t="shared" si="236"/>
        <v>5.0000000000000001E-4</v>
      </c>
      <c r="BE203" s="31">
        <f t="shared" si="219"/>
        <v>1.369837685536755E-3</v>
      </c>
      <c r="BF203" s="31">
        <f t="shared" si="237"/>
        <v>8.817266478733295E-3</v>
      </c>
      <c r="BG203" s="31">
        <f t="shared" si="220"/>
        <v>1.2830913693796953E-2</v>
      </c>
      <c r="BH203" s="103">
        <f t="shared" si="238"/>
        <v>1.5903187940900225E-2</v>
      </c>
      <c r="BI203" s="121">
        <f t="shared" si="185"/>
        <v>10.902124352331629</v>
      </c>
      <c r="BJ203" s="31">
        <f t="shared" si="221"/>
        <v>5.5035145500948023E-3</v>
      </c>
      <c r="BK203" s="31">
        <f t="shared" si="222"/>
        <v>9.172524250158005E-3</v>
      </c>
      <c r="BL203" s="31">
        <f t="shared" si="223"/>
        <v>1.1465655312697507E-2</v>
      </c>
      <c r="BM203" s="31">
        <f t="shared" si="224"/>
        <v>0</v>
      </c>
      <c r="BN203" s="31">
        <f t="shared" si="225"/>
        <v>2.7517572750474011E-4</v>
      </c>
      <c r="BO203" s="31">
        <f t="shared" si="226"/>
        <v>1.6677316818469099E-2</v>
      </c>
      <c r="BP203" s="31">
        <f t="shared" si="227"/>
        <v>1.2E-2</v>
      </c>
      <c r="BQ203" s="31">
        <f t="shared" si="228"/>
        <v>2.2499999999999999E-2</v>
      </c>
      <c r="BR203" s="31">
        <f t="shared" si="229"/>
        <v>2.8499999999999998E-2</v>
      </c>
      <c r="BS203" s="31">
        <f t="shared" si="239"/>
        <v>5.0000000000000001E-3</v>
      </c>
      <c r="BT203" s="31">
        <f t="shared" si="230"/>
        <v>0</v>
      </c>
      <c r="BU203" s="31">
        <f t="shared" si="240"/>
        <v>2.1920906860529648E-2</v>
      </c>
      <c r="BV203" s="31">
        <f t="shared" si="241"/>
        <v>2.9977356973748048E-2</v>
      </c>
      <c r="BW203" s="103">
        <f t="shared" si="242"/>
        <v>3.5400988824864324E-2</v>
      </c>
    </row>
    <row r="204" spans="16:75" x14ac:dyDescent="0.25">
      <c r="P204" s="36">
        <f t="shared" si="231"/>
        <v>18.947600000000033</v>
      </c>
      <c r="Q204" s="31">
        <f t="shared" si="186"/>
        <v>1.5993070522404024E-3</v>
      </c>
      <c r="R204" s="31">
        <f t="shared" si="187"/>
        <v>7.9965352612020122E-3</v>
      </c>
      <c r="S204" s="31">
        <f t="shared" si="188"/>
        <v>8.8409693847849441E-3</v>
      </c>
      <c r="T204" s="31">
        <f t="shared" si="189"/>
        <v>4.037450653380896E-3</v>
      </c>
      <c r="U204" s="31">
        <f t="shared" si="190"/>
        <v>1.5833139817179981E-4</v>
      </c>
      <c r="V204" s="31">
        <f t="shared" si="191"/>
        <v>1.0555426544786657E-4</v>
      </c>
      <c r="W204" s="31">
        <f t="shared" si="192"/>
        <v>4.0000000000000001E-3</v>
      </c>
      <c r="X204" s="31">
        <f t="shared" si="193"/>
        <v>8.9999999999999993E-3</v>
      </c>
      <c r="Y204" s="31">
        <f t="shared" si="194"/>
        <v>1.3999999999999999E-2</v>
      </c>
      <c r="Z204" s="31">
        <f t="shared" si="195"/>
        <v>1E-3</v>
      </c>
      <c r="AA204" s="31">
        <f t="shared" si="196"/>
        <v>0</v>
      </c>
      <c r="AB204" s="31">
        <f t="shared" si="232"/>
        <v>7.1129599621996831E-3</v>
      </c>
      <c r="AC204" s="31">
        <f t="shared" si="197"/>
        <v>1.5187618087042234E-2</v>
      </c>
      <c r="AD204" s="103">
        <f t="shared" si="233"/>
        <v>1.9156409624869836E-2</v>
      </c>
      <c r="AE204" s="121">
        <f t="shared" si="183"/>
        <v>44.522279792745984</v>
      </c>
      <c r="AF204" s="31">
        <f t="shared" si="198"/>
        <v>6.8062620432046196E-4</v>
      </c>
      <c r="AG204" s="31">
        <f t="shared" si="199"/>
        <v>3.4031310216023096E-3</v>
      </c>
      <c r="AH204" s="31">
        <f t="shared" si="200"/>
        <v>3.7625016574835135E-3</v>
      </c>
      <c r="AI204" s="31">
        <f t="shared" si="201"/>
        <v>1.7182408528070062E-3</v>
      </c>
      <c r="AJ204" s="31">
        <f t="shared" si="202"/>
        <v>6.7381994227725726E-5</v>
      </c>
      <c r="AK204" s="31">
        <f t="shared" si="203"/>
        <v>4.4921329485150486E-5</v>
      </c>
      <c r="AL204" s="31">
        <f t="shared" si="204"/>
        <v>4.0000000000000001E-3</v>
      </c>
      <c r="AM204" s="31">
        <f t="shared" si="205"/>
        <v>8.9999999999999993E-3</v>
      </c>
      <c r="AN204" s="31">
        <f t="shared" si="206"/>
        <v>1.3999999999999999E-2</v>
      </c>
      <c r="AO204" s="31">
        <f t="shared" si="207"/>
        <v>1E-3</v>
      </c>
      <c r="AP204" s="31">
        <f t="shared" si="208"/>
        <v>0</v>
      </c>
      <c r="AQ204" s="31">
        <f t="shared" si="234"/>
        <v>4.8046230142596109E-3</v>
      </c>
      <c r="AR204" s="31">
        <f t="shared" si="209"/>
        <v>1.0436722887723836E-2</v>
      </c>
      <c r="AS204" s="122">
        <f t="shared" si="235"/>
        <v>1.5092504876377496E-2</v>
      </c>
      <c r="AT204" s="121">
        <f t="shared" si="184"/>
        <v>43.668911917098356</v>
      </c>
      <c r="AU204" s="31">
        <f t="shared" si="210"/>
        <v>1.3739751545425449E-3</v>
      </c>
      <c r="AV204" s="31">
        <f t="shared" si="211"/>
        <v>1.923565216359563E-3</v>
      </c>
      <c r="AW204" s="31">
        <f t="shared" si="212"/>
        <v>2.4960548640856235E-3</v>
      </c>
      <c r="AX204" s="31">
        <f t="shared" si="213"/>
        <v>1.5571718418148845E-3</v>
      </c>
      <c r="AY204" s="31">
        <f t="shared" si="214"/>
        <v>6.8698757727127244E-5</v>
      </c>
      <c r="AZ204" s="31">
        <f t="shared" si="215"/>
        <v>4.163561074371349E-3</v>
      </c>
      <c r="BA204" s="31">
        <f t="shared" si="216"/>
        <v>7.0000000000000001E-3</v>
      </c>
      <c r="BB204" s="31">
        <f t="shared" si="217"/>
        <v>1.15E-2</v>
      </c>
      <c r="BC204" s="31">
        <f t="shared" si="218"/>
        <v>1.47E-2</v>
      </c>
      <c r="BD204" s="31">
        <f t="shared" si="236"/>
        <v>5.0000000000000001E-4</v>
      </c>
      <c r="BE204" s="31">
        <f t="shared" si="219"/>
        <v>1.3625253615880241E-3</v>
      </c>
      <c r="BF204" s="31">
        <f t="shared" si="237"/>
        <v>8.8000449276858829E-3</v>
      </c>
      <c r="BG204" s="31">
        <f t="shared" si="220"/>
        <v>1.2817574294389549E-2</v>
      </c>
      <c r="BH204" s="103">
        <f t="shared" si="238"/>
        <v>1.5890940365777373E-2</v>
      </c>
      <c r="BI204" s="121">
        <f t="shared" si="185"/>
        <v>10.956476683937847</v>
      </c>
      <c r="BJ204" s="31">
        <f t="shared" si="221"/>
        <v>5.476212995365542E-3</v>
      </c>
      <c r="BK204" s="31">
        <f t="shared" si="222"/>
        <v>9.1270216589425714E-3</v>
      </c>
      <c r="BL204" s="31">
        <f t="shared" si="223"/>
        <v>1.1408777073678215E-2</v>
      </c>
      <c r="BM204" s="31">
        <f t="shared" si="224"/>
        <v>0</v>
      </c>
      <c r="BN204" s="31">
        <f t="shared" si="225"/>
        <v>2.7381064976827709E-4</v>
      </c>
      <c r="BO204" s="31">
        <f t="shared" si="226"/>
        <v>1.6594584834441036E-2</v>
      </c>
      <c r="BP204" s="31">
        <f t="shared" si="227"/>
        <v>1.2E-2</v>
      </c>
      <c r="BQ204" s="31">
        <f t="shared" si="228"/>
        <v>2.2499999999999999E-2</v>
      </c>
      <c r="BR204" s="31">
        <f t="shared" si="229"/>
        <v>2.8499999999999998E-2</v>
      </c>
      <c r="BS204" s="31">
        <f t="shared" si="239"/>
        <v>5.0000000000000001E-3</v>
      </c>
      <c r="BT204" s="31">
        <f t="shared" si="230"/>
        <v>0</v>
      </c>
      <c r="BU204" s="31">
        <f t="shared" si="240"/>
        <v>2.1850469508618308E-2</v>
      </c>
      <c r="BV204" s="31">
        <f t="shared" si="241"/>
        <v>2.9916649109216126E-2</v>
      </c>
      <c r="BW204" s="103">
        <f t="shared" si="242"/>
        <v>3.5342794198301344E-2</v>
      </c>
    </row>
    <row r="205" spans="16:75" x14ac:dyDescent="0.25">
      <c r="P205" s="36">
        <f t="shared" si="231"/>
        <v>19.041400000000035</v>
      </c>
      <c r="Q205" s="31">
        <f t="shared" si="186"/>
        <v>1.5914286923771491E-3</v>
      </c>
      <c r="R205" s="31">
        <f t="shared" si="187"/>
        <v>7.9571434618857448E-3</v>
      </c>
      <c r="S205" s="31">
        <f t="shared" si="188"/>
        <v>8.7974178114608795E-3</v>
      </c>
      <c r="T205" s="31">
        <f t="shared" si="189"/>
        <v>4.0175617339061132E-3</v>
      </c>
      <c r="U205" s="31">
        <f t="shared" si="190"/>
        <v>1.5755144054533776E-4</v>
      </c>
      <c r="V205" s="31">
        <f t="shared" si="191"/>
        <v>1.0503429369689184E-4</v>
      </c>
      <c r="W205" s="31">
        <f t="shared" si="192"/>
        <v>4.0000000000000001E-3</v>
      </c>
      <c r="X205" s="31">
        <f t="shared" si="193"/>
        <v>8.9999999999999993E-3</v>
      </c>
      <c r="Y205" s="31">
        <f t="shared" si="194"/>
        <v>1.3999999999999999E-2</v>
      </c>
      <c r="Z205" s="31">
        <f t="shared" si="195"/>
        <v>1E-3</v>
      </c>
      <c r="AA205" s="31">
        <f t="shared" si="196"/>
        <v>0</v>
      </c>
      <c r="AB205" s="31">
        <f t="shared" si="232"/>
        <v>7.0897134853772107E-3</v>
      </c>
      <c r="AC205" s="31">
        <f t="shared" si="197"/>
        <v>1.5139441313760568E-2</v>
      </c>
      <c r="AD205" s="103">
        <f t="shared" si="233"/>
        <v>1.9112759936317621E-2</v>
      </c>
      <c r="AE205" s="121">
        <f t="shared" si="183"/>
        <v>44.760051813471371</v>
      </c>
      <c r="AF205" s="31">
        <f t="shared" si="198"/>
        <v>6.7701061717515801E-4</v>
      </c>
      <c r="AG205" s="31">
        <f t="shared" si="199"/>
        <v>3.3850530858757898E-3</v>
      </c>
      <c r="AH205" s="31">
        <f t="shared" si="200"/>
        <v>3.7425146917442731E-3</v>
      </c>
      <c r="AI205" s="31">
        <f t="shared" si="201"/>
        <v>1.7091133030586864E-3</v>
      </c>
      <c r="AJ205" s="31">
        <f t="shared" si="202"/>
        <v>6.7024051100340634E-5</v>
      </c>
      <c r="AK205" s="31">
        <f t="shared" si="203"/>
        <v>4.4682700733560427E-5</v>
      </c>
      <c r="AL205" s="31">
        <f t="shared" si="204"/>
        <v>4.0000000000000001E-3</v>
      </c>
      <c r="AM205" s="31">
        <f t="shared" si="205"/>
        <v>8.9999999999999993E-3</v>
      </c>
      <c r="AN205" s="31">
        <f t="shared" si="206"/>
        <v>1.3999999999999999E-2</v>
      </c>
      <c r="AO205" s="31">
        <f t="shared" si="207"/>
        <v>1E-3</v>
      </c>
      <c r="AP205" s="31">
        <f t="shared" si="208"/>
        <v>0</v>
      </c>
      <c r="AQ205" s="31">
        <f t="shared" si="234"/>
        <v>4.7979090771924672E-3</v>
      </c>
      <c r="AR205" s="31">
        <f t="shared" si="209"/>
        <v>1.0423045778564517E-2</v>
      </c>
      <c r="AS205" s="122">
        <f t="shared" si="235"/>
        <v>1.5081694763769006E-2</v>
      </c>
      <c r="AT205" s="121">
        <f t="shared" si="184"/>
        <v>43.90202072538851</v>
      </c>
      <c r="AU205" s="31">
        <f t="shared" si="210"/>
        <v>1.366679688283734E-3</v>
      </c>
      <c r="AV205" s="31">
        <f t="shared" si="211"/>
        <v>1.9133515635972277E-3</v>
      </c>
      <c r="AW205" s="31">
        <f t="shared" si="212"/>
        <v>2.4828014337154505E-3</v>
      </c>
      <c r="AX205" s="31">
        <f t="shared" si="213"/>
        <v>1.5489036467215653E-3</v>
      </c>
      <c r="AY205" s="31">
        <f t="shared" si="214"/>
        <v>6.8333984414186693E-5</v>
      </c>
      <c r="AZ205" s="31">
        <f t="shared" si="215"/>
        <v>4.1414536008597992E-3</v>
      </c>
      <c r="BA205" s="31">
        <f t="shared" si="216"/>
        <v>7.0000000000000001E-3</v>
      </c>
      <c r="BB205" s="31">
        <f t="shared" si="217"/>
        <v>1.15E-2</v>
      </c>
      <c r="BC205" s="31">
        <f t="shared" si="218"/>
        <v>1.47E-2</v>
      </c>
      <c r="BD205" s="31">
        <f t="shared" si="236"/>
        <v>5.0000000000000001E-4</v>
      </c>
      <c r="BE205" s="31">
        <f t="shared" si="219"/>
        <v>1.3552906908813698E-3</v>
      </c>
      <c r="BF205" s="31">
        <f t="shared" si="237"/>
        <v>8.7830640071671958E-3</v>
      </c>
      <c r="BG205" s="31">
        <f t="shared" si="220"/>
        <v>1.28044332497315E-2</v>
      </c>
      <c r="BH205" s="103">
        <f t="shared" si="238"/>
        <v>1.587887814419426E-2</v>
      </c>
      <c r="BI205" s="121">
        <f t="shared" si="185"/>
        <v>11.010829015544065</v>
      </c>
      <c r="BJ205" s="31">
        <f t="shared" si="221"/>
        <v>5.4491809758645399E-3</v>
      </c>
      <c r="BK205" s="31">
        <f t="shared" si="222"/>
        <v>9.0819682931075653E-3</v>
      </c>
      <c r="BL205" s="31">
        <f t="shared" si="223"/>
        <v>1.1352460366384457E-2</v>
      </c>
      <c r="BM205" s="31">
        <f t="shared" si="224"/>
        <v>0</v>
      </c>
      <c r="BN205" s="31">
        <f t="shared" si="225"/>
        <v>2.7245904879322696E-4</v>
      </c>
      <c r="BO205" s="31">
        <f t="shared" si="226"/>
        <v>1.6512669623831942E-2</v>
      </c>
      <c r="BP205" s="31">
        <f t="shared" si="227"/>
        <v>1.2E-2</v>
      </c>
      <c r="BQ205" s="31">
        <f t="shared" si="228"/>
        <v>2.2499999999999999E-2</v>
      </c>
      <c r="BR205" s="31">
        <f t="shared" si="229"/>
        <v>2.8499999999999998E-2</v>
      </c>
      <c r="BS205" s="31">
        <f t="shared" si="239"/>
        <v>5.0000000000000001E-3</v>
      </c>
      <c r="BT205" s="31">
        <f t="shared" si="230"/>
        <v>0</v>
      </c>
      <c r="BU205" s="31">
        <f t="shared" si="240"/>
        <v>2.1780849907145218E-2</v>
      </c>
      <c r="BV205" s="31">
        <f t="shared" si="241"/>
        <v>2.9856717317895534E-2</v>
      </c>
      <c r="BW205" s="103">
        <f t="shared" si="242"/>
        <v>3.5285365373128805E-2</v>
      </c>
    </row>
    <row r="206" spans="16:75" x14ac:dyDescent="0.25">
      <c r="P206" s="36">
        <f t="shared" si="231"/>
        <v>19.135200000000037</v>
      </c>
      <c r="Q206" s="31">
        <f t="shared" si="186"/>
        <v>1.5836275713360846E-3</v>
      </c>
      <c r="R206" s="31">
        <f t="shared" si="187"/>
        <v>7.9181378566804232E-3</v>
      </c>
      <c r="S206" s="31">
        <f t="shared" si="188"/>
        <v>8.7542932143458759E-3</v>
      </c>
      <c r="T206" s="31">
        <f t="shared" si="189"/>
        <v>3.9978678038379454E-3</v>
      </c>
      <c r="U206" s="31">
        <f t="shared" si="190"/>
        <v>1.5677912956227235E-4</v>
      </c>
      <c r="V206" s="31">
        <f t="shared" si="191"/>
        <v>1.0451941970818159E-4</v>
      </c>
      <c r="W206" s="31">
        <f t="shared" si="192"/>
        <v>4.0000000000000001E-3</v>
      </c>
      <c r="X206" s="31">
        <f t="shared" si="193"/>
        <v>8.9999999999999993E-3</v>
      </c>
      <c r="Y206" s="31">
        <f t="shared" si="194"/>
        <v>1.3999999999999999E-2</v>
      </c>
      <c r="Z206" s="31">
        <f t="shared" si="195"/>
        <v>1E-3</v>
      </c>
      <c r="AA206" s="31">
        <f t="shared" si="196"/>
        <v>0</v>
      </c>
      <c r="AB206" s="31">
        <f t="shared" si="232"/>
        <v>7.0667332340200017E-3</v>
      </c>
      <c r="AC206" s="31">
        <f t="shared" si="197"/>
        <v>1.5091820860873567E-2</v>
      </c>
      <c r="AD206" s="103">
        <f t="shared" si="233"/>
        <v>1.9069652855969534E-2</v>
      </c>
      <c r="AE206" s="121">
        <f t="shared" si="183"/>
        <v>44.997823834196758</v>
      </c>
      <c r="AF206" s="31">
        <f t="shared" si="198"/>
        <v>6.7343324012040487E-4</v>
      </c>
      <c r="AG206" s="31">
        <f t="shared" si="199"/>
        <v>3.3671662006020246E-3</v>
      </c>
      <c r="AH206" s="31">
        <f t="shared" si="200"/>
        <v>3.7227389513855985E-3</v>
      </c>
      <c r="AI206" s="31">
        <f t="shared" si="201"/>
        <v>1.7000822146839621E-3</v>
      </c>
      <c r="AJ206" s="31">
        <f t="shared" si="202"/>
        <v>6.6669890771920074E-5</v>
      </c>
      <c r="AK206" s="31">
        <f t="shared" si="203"/>
        <v>4.4446593847946723E-5</v>
      </c>
      <c r="AL206" s="31">
        <f t="shared" si="204"/>
        <v>4.0000000000000001E-3</v>
      </c>
      <c r="AM206" s="31">
        <f t="shared" si="205"/>
        <v>8.9999999999999993E-3</v>
      </c>
      <c r="AN206" s="31">
        <f t="shared" si="206"/>
        <v>1.3999999999999999E-2</v>
      </c>
      <c r="AO206" s="31">
        <f t="shared" si="207"/>
        <v>1E-3</v>
      </c>
      <c r="AP206" s="31">
        <f t="shared" si="208"/>
        <v>0</v>
      </c>
      <c r="AQ206" s="31">
        <f t="shared" si="234"/>
        <v>4.7912921034382727E-3</v>
      </c>
      <c r="AR206" s="31">
        <f t="shared" si="209"/>
        <v>1.0409567362430639E-2</v>
      </c>
      <c r="AS206" s="122">
        <f t="shared" si="235"/>
        <v>1.5071047991524917E-2</v>
      </c>
      <c r="AT206" s="121">
        <f t="shared" si="184"/>
        <v>44.135129533678665</v>
      </c>
      <c r="AU206" s="31">
        <f t="shared" si="210"/>
        <v>1.3594612870506057E-3</v>
      </c>
      <c r="AV206" s="31">
        <f t="shared" si="211"/>
        <v>1.9032458018708482E-3</v>
      </c>
      <c r="AW206" s="31">
        <f t="shared" si="212"/>
        <v>2.4696880048086008E-3</v>
      </c>
      <c r="AX206" s="31">
        <f t="shared" si="213"/>
        <v>1.5407227919906866E-3</v>
      </c>
      <c r="AY206" s="31">
        <f t="shared" si="214"/>
        <v>6.7973064352530284E-5</v>
      </c>
      <c r="AZ206" s="31">
        <f t="shared" si="215"/>
        <v>4.1195796577291081E-3</v>
      </c>
      <c r="BA206" s="31">
        <f t="shared" si="216"/>
        <v>7.0000000000000001E-3</v>
      </c>
      <c r="BB206" s="31">
        <f t="shared" si="217"/>
        <v>1.15E-2</v>
      </c>
      <c r="BC206" s="31">
        <f t="shared" si="218"/>
        <v>1.47E-2</v>
      </c>
      <c r="BD206" s="31">
        <f t="shared" si="236"/>
        <v>5.0000000000000001E-4</v>
      </c>
      <c r="BE206" s="31">
        <f t="shared" si="219"/>
        <v>1.348132442991851E-3</v>
      </c>
      <c r="BF206" s="31">
        <f t="shared" si="237"/>
        <v>8.7663193227318862E-3</v>
      </c>
      <c r="BG206" s="31">
        <f t="shared" si="220"/>
        <v>1.2791486694318297E-2</v>
      </c>
      <c r="BH206" s="103">
        <f t="shared" si="238"/>
        <v>1.5866997591199358E-2</v>
      </c>
      <c r="BI206" s="121">
        <f t="shared" si="185"/>
        <v>11.065181347150283</v>
      </c>
      <c r="BJ206" s="31">
        <f t="shared" si="221"/>
        <v>5.4224145197089195E-3</v>
      </c>
      <c r="BK206" s="31">
        <f t="shared" si="222"/>
        <v>9.0373575328482007E-3</v>
      </c>
      <c r="BL206" s="31">
        <f t="shared" si="223"/>
        <v>1.129669691606025E-2</v>
      </c>
      <c r="BM206" s="31">
        <f t="shared" si="224"/>
        <v>0</v>
      </c>
      <c r="BN206" s="31">
        <f t="shared" si="225"/>
        <v>2.7112072598544599E-4</v>
      </c>
      <c r="BO206" s="31">
        <f t="shared" si="226"/>
        <v>1.6431559150633091E-2</v>
      </c>
      <c r="BP206" s="31">
        <f t="shared" si="227"/>
        <v>1.2E-2</v>
      </c>
      <c r="BQ206" s="31">
        <f t="shared" si="228"/>
        <v>2.2499999999999999E-2</v>
      </c>
      <c r="BR206" s="31">
        <f t="shared" si="229"/>
        <v>2.8499999999999998E-2</v>
      </c>
      <c r="BS206" s="31">
        <f t="shared" si="239"/>
        <v>5.0000000000000001E-3</v>
      </c>
      <c r="BT206" s="31">
        <f t="shared" si="230"/>
        <v>0</v>
      </c>
      <c r="BU206" s="31">
        <f t="shared" si="240"/>
        <v>2.1712035365545952E-2</v>
      </c>
      <c r="BV206" s="31">
        <f t="shared" si="241"/>
        <v>2.9797548617561356E-2</v>
      </c>
      <c r="BW206" s="103">
        <f t="shared" si="242"/>
        <v>3.5228689176868014E-2</v>
      </c>
    </row>
    <row r="207" spans="16:75" x14ac:dyDescent="0.25">
      <c r="P207" s="36">
        <f t="shared" si="231"/>
        <v>19.229000000000038</v>
      </c>
      <c r="Q207" s="31">
        <f t="shared" si="186"/>
        <v>1.5759025587929816E-3</v>
      </c>
      <c r="R207" s="31">
        <f t="shared" si="187"/>
        <v>7.8795127939649077E-3</v>
      </c>
      <c r="S207" s="31">
        <f t="shared" si="188"/>
        <v>8.7115893450076011E-3</v>
      </c>
      <c r="T207" s="31">
        <f t="shared" si="189"/>
        <v>3.978366009672882E-3</v>
      </c>
      <c r="U207" s="31">
        <f t="shared" si="190"/>
        <v>1.5601435332050515E-4</v>
      </c>
      <c r="V207" s="31">
        <f t="shared" si="191"/>
        <v>1.0400956888033679E-4</v>
      </c>
      <c r="W207" s="31">
        <f t="shared" si="192"/>
        <v>4.0000000000000001E-3</v>
      </c>
      <c r="X207" s="31">
        <f t="shared" si="193"/>
        <v>8.9999999999999993E-3</v>
      </c>
      <c r="Y207" s="31">
        <f t="shared" si="194"/>
        <v>1.3999999999999999E-2</v>
      </c>
      <c r="Z207" s="31">
        <f t="shared" si="195"/>
        <v>1E-3</v>
      </c>
      <c r="AA207" s="31">
        <f t="shared" si="196"/>
        <v>0</v>
      </c>
      <c r="AB207" s="31">
        <f t="shared" si="232"/>
        <v>7.0440151218792643E-3</v>
      </c>
      <c r="AC207" s="31">
        <f t="shared" si="197"/>
        <v>1.5044748146021854E-2</v>
      </c>
      <c r="AD207" s="103">
        <f t="shared" si="233"/>
        <v>1.9027079537577426E-2</v>
      </c>
      <c r="AE207" s="121">
        <f t="shared" si="183"/>
        <v>45.235595854922146</v>
      </c>
      <c r="AF207" s="31">
        <f t="shared" si="198"/>
        <v>6.6989347062470475E-4</v>
      </c>
      <c r="AG207" s="31">
        <f t="shared" si="199"/>
        <v>3.3494673531235235E-3</v>
      </c>
      <c r="AH207" s="31">
        <f t="shared" si="200"/>
        <v>3.7031711056133678E-3</v>
      </c>
      <c r="AI207" s="31">
        <f t="shared" si="201"/>
        <v>1.6911460665920671E-3</v>
      </c>
      <c r="AJ207" s="31">
        <f t="shared" si="202"/>
        <v>6.6319453591845765E-5</v>
      </c>
      <c r="AK207" s="31">
        <f t="shared" si="203"/>
        <v>4.4212969061230508E-5</v>
      </c>
      <c r="AL207" s="31">
        <f t="shared" si="204"/>
        <v>4.0000000000000001E-3</v>
      </c>
      <c r="AM207" s="31">
        <f t="shared" si="205"/>
        <v>8.9999999999999993E-3</v>
      </c>
      <c r="AN207" s="31">
        <f t="shared" si="206"/>
        <v>1.3999999999999999E-2</v>
      </c>
      <c r="AO207" s="31">
        <f t="shared" si="207"/>
        <v>1E-3</v>
      </c>
      <c r="AP207" s="31">
        <f t="shared" si="208"/>
        <v>0</v>
      </c>
      <c r="AQ207" s="31">
        <f t="shared" si="234"/>
        <v>4.7847702616627937E-3</v>
      </c>
      <c r="AR207" s="31">
        <f t="shared" si="209"/>
        <v>1.0396283862953212E-2</v>
      </c>
      <c r="AS207" s="122">
        <f t="shared" si="235"/>
        <v>1.5060561315755528E-2</v>
      </c>
      <c r="AT207" s="121">
        <f t="shared" si="184"/>
        <v>44.368238341968819</v>
      </c>
      <c r="AU207" s="31">
        <f t="shared" si="210"/>
        <v>1.3523187361542093E-3</v>
      </c>
      <c r="AV207" s="31">
        <f t="shared" si="211"/>
        <v>1.893246230615893E-3</v>
      </c>
      <c r="AW207" s="31">
        <f t="shared" si="212"/>
        <v>2.456712370680147E-3</v>
      </c>
      <c r="AX207" s="31">
        <f t="shared" si="213"/>
        <v>1.5326279009747704E-3</v>
      </c>
      <c r="AY207" s="31">
        <f t="shared" si="214"/>
        <v>6.7615936807710448E-5</v>
      </c>
      <c r="AZ207" s="31">
        <f t="shared" si="215"/>
        <v>4.0979355641036636E-3</v>
      </c>
      <c r="BA207" s="31">
        <f t="shared" si="216"/>
        <v>7.0000000000000001E-3</v>
      </c>
      <c r="BB207" s="31">
        <f t="shared" si="217"/>
        <v>1.15E-2</v>
      </c>
      <c r="BC207" s="31">
        <f t="shared" si="218"/>
        <v>1.47E-2</v>
      </c>
      <c r="BD207" s="31">
        <f t="shared" si="236"/>
        <v>5.0000000000000001E-4</v>
      </c>
      <c r="BE207" s="31">
        <f t="shared" si="219"/>
        <v>1.3410494133529243E-3</v>
      </c>
      <c r="BF207" s="31">
        <f t="shared" si="237"/>
        <v>8.7498065789828466E-3</v>
      </c>
      <c r="BG207" s="31">
        <f t="shared" si="220"/>
        <v>1.2778730855393969E-2</v>
      </c>
      <c r="BH207" s="103">
        <f t="shared" si="238"/>
        <v>1.5855295112169415E-2</v>
      </c>
      <c r="BI207" s="121">
        <f t="shared" si="185"/>
        <v>11.1195336787565</v>
      </c>
      <c r="BJ207" s="31">
        <f t="shared" si="221"/>
        <v>5.3959097326741331E-3</v>
      </c>
      <c r="BK207" s="31">
        <f t="shared" si="222"/>
        <v>8.9931828877902204E-3</v>
      </c>
      <c r="BL207" s="31">
        <f t="shared" si="223"/>
        <v>1.1241478609737775E-2</v>
      </c>
      <c r="BM207" s="31">
        <f t="shared" si="224"/>
        <v>0</v>
      </c>
      <c r="BN207" s="31">
        <f t="shared" si="225"/>
        <v>2.6979548663370656E-4</v>
      </c>
      <c r="BO207" s="31">
        <f t="shared" si="226"/>
        <v>1.6351241614164038E-2</v>
      </c>
      <c r="BP207" s="31">
        <f t="shared" si="227"/>
        <v>1.2E-2</v>
      </c>
      <c r="BQ207" s="31">
        <f t="shared" si="228"/>
        <v>2.2499999999999999E-2</v>
      </c>
      <c r="BR207" s="31">
        <f t="shared" si="229"/>
        <v>2.8499999999999998E-2</v>
      </c>
      <c r="BS207" s="31">
        <f t="shared" si="239"/>
        <v>5.0000000000000001E-3</v>
      </c>
      <c r="BT207" s="31">
        <f t="shared" si="230"/>
        <v>0</v>
      </c>
      <c r="BU207" s="31">
        <f t="shared" si="240"/>
        <v>2.1644013443833883E-2</v>
      </c>
      <c r="BV207" s="31">
        <f>SQRT((BK207+BM207+BN207)^2+BT207^2+BO207^2+BQ207^2+BS207^2)</f>
        <v>2.9739130294778544E-2</v>
      </c>
      <c r="BW207" s="103">
        <f t="shared" si="242"/>
        <v>3.5172752716365017E-2</v>
      </c>
    </row>
    <row r="208" spans="16:75" x14ac:dyDescent="0.25">
      <c r="P208" s="36">
        <f t="shared" si="231"/>
        <v>19.32280000000004</v>
      </c>
      <c r="Q208" s="31">
        <f t="shared" si="186"/>
        <v>1.5682525463716563E-3</v>
      </c>
      <c r="R208" s="31">
        <f t="shared" si="187"/>
        <v>7.8412627318582822E-3</v>
      </c>
      <c r="S208" s="31">
        <f t="shared" si="188"/>
        <v>8.669300076342517E-3</v>
      </c>
      <c r="T208" s="31">
        <f t="shared" si="189"/>
        <v>3.9590535533152466E-3</v>
      </c>
      <c r="U208" s="31">
        <f t="shared" si="190"/>
        <v>1.5525700209079396E-4</v>
      </c>
      <c r="V208" s="31">
        <f t="shared" si="191"/>
        <v>1.035046680605293E-4</v>
      </c>
      <c r="W208" s="31">
        <f t="shared" si="192"/>
        <v>4.0000000000000001E-3</v>
      </c>
      <c r="X208" s="31">
        <f t="shared" si="193"/>
        <v>8.9999999999999993E-3</v>
      </c>
      <c r="Y208" s="31">
        <f t="shared" si="194"/>
        <v>1.3999999999999999E-2</v>
      </c>
      <c r="Z208" s="31">
        <f t="shared" si="195"/>
        <v>1E-3</v>
      </c>
      <c r="AA208" s="31">
        <f t="shared" si="196"/>
        <v>0</v>
      </c>
      <c r="AB208" s="31">
        <f t="shared" si="232"/>
        <v>7.0215551427013426E-3</v>
      </c>
      <c r="AC208" s="31">
        <f t="shared" si="197"/>
        <v>1.4998214755211986E-2</v>
      </c>
      <c r="AD208" s="103">
        <f t="shared" si="233"/>
        <v>1.898503131418184E-2</v>
      </c>
      <c r="AE208" s="121">
        <f t="shared" si="183"/>
        <v>45.473367875647533</v>
      </c>
      <c r="AF208" s="31">
        <f t="shared" si="198"/>
        <v>6.6639071875867291E-4</v>
      </c>
      <c r="AG208" s="31">
        <f t="shared" si="199"/>
        <v>3.3319535937933642E-3</v>
      </c>
      <c r="AH208" s="31">
        <f t="shared" si="200"/>
        <v>3.6838078932979433E-3</v>
      </c>
      <c r="AI208" s="31">
        <f t="shared" si="201"/>
        <v>1.6823033695062696E-3</v>
      </c>
      <c r="AJ208" s="31">
        <f t="shared" si="202"/>
        <v>6.5972681157108607E-5</v>
      </c>
      <c r="AK208" s="31">
        <f t="shared" si="203"/>
        <v>4.3981787438072407E-5</v>
      </c>
      <c r="AL208" s="31">
        <f t="shared" si="204"/>
        <v>4.0000000000000001E-3</v>
      </c>
      <c r="AM208" s="31">
        <f t="shared" si="205"/>
        <v>8.9999999999999993E-3</v>
      </c>
      <c r="AN208" s="31">
        <f t="shared" si="206"/>
        <v>1.3999999999999999E-2</v>
      </c>
      <c r="AO208" s="31">
        <f t="shared" si="207"/>
        <v>1E-3</v>
      </c>
      <c r="AP208" s="31">
        <f t="shared" si="208"/>
        <v>0</v>
      </c>
      <c r="AQ208" s="31">
        <f t="shared" si="234"/>
        <v>4.778341763099137E-3</v>
      </c>
      <c r="AR208" s="31">
        <f t="shared" si="209"/>
        <v>1.0383191592089752E-2</v>
      </c>
      <c r="AS208" s="122">
        <f t="shared" si="235"/>
        <v>1.5050231572034651E-2</v>
      </c>
      <c r="AT208" s="121">
        <f t="shared" si="184"/>
        <v>44.601347150258974</v>
      </c>
      <c r="AU208" s="31">
        <f t="shared" si="210"/>
        <v>1.345250846299866E-3</v>
      </c>
      <c r="AV208" s="31">
        <f t="shared" si="211"/>
        <v>1.8833511848198126E-3</v>
      </c>
      <c r="AW208" s="31">
        <f t="shared" si="212"/>
        <v>2.4438723707780902E-3</v>
      </c>
      <c r="AX208" s="31">
        <f t="shared" si="213"/>
        <v>1.5246176258065149E-3</v>
      </c>
      <c r="AY208" s="31">
        <f t="shared" si="214"/>
        <v>6.7262542314993295E-5</v>
      </c>
      <c r="AZ208" s="31">
        <f t="shared" si="215"/>
        <v>4.0765177160601998E-3</v>
      </c>
      <c r="BA208" s="31">
        <f t="shared" si="216"/>
        <v>7.0000000000000001E-3</v>
      </c>
      <c r="BB208" s="31">
        <f t="shared" si="217"/>
        <v>1.15E-2</v>
      </c>
      <c r="BC208" s="31">
        <f t="shared" si="218"/>
        <v>1.47E-2</v>
      </c>
      <c r="BD208" s="31">
        <f t="shared" si="236"/>
        <v>5.0000000000000001E-4</v>
      </c>
      <c r="BE208" s="31">
        <f t="shared" si="219"/>
        <v>1.3340404225807008E-3</v>
      </c>
      <c r="BF208" s="31">
        <f t="shared" si="237"/>
        <v>8.7335215769074447E-3</v>
      </c>
      <c r="BG208" s="31">
        <f t="shared" si="220"/>
        <v>1.2766162050314821E-2</v>
      </c>
      <c r="BH208" s="103">
        <f t="shared" si="238"/>
        <v>1.5843767200185266E-2</v>
      </c>
      <c r="BI208" s="121">
        <f t="shared" si="185"/>
        <v>11.173886010362718</v>
      </c>
      <c r="BJ208" s="31">
        <f t="shared" si="221"/>
        <v>5.3696627963052152E-3</v>
      </c>
      <c r="BK208" s="31">
        <f t="shared" si="222"/>
        <v>8.9494379938420254E-3</v>
      </c>
      <c r="BL208" s="31">
        <f t="shared" si="223"/>
        <v>1.1186797492302532E-2</v>
      </c>
      <c r="BM208" s="31">
        <f t="shared" si="224"/>
        <v>0</v>
      </c>
      <c r="BN208" s="31">
        <f t="shared" si="225"/>
        <v>2.6848313981526074E-4</v>
      </c>
      <c r="BO208" s="31">
        <f t="shared" si="226"/>
        <v>1.627170544334914E-2</v>
      </c>
      <c r="BP208" s="31">
        <f t="shared" si="227"/>
        <v>1.2E-2</v>
      </c>
      <c r="BQ208" s="31">
        <f t="shared" si="228"/>
        <v>2.2499999999999999E-2</v>
      </c>
      <c r="BR208" s="31">
        <f t="shared" si="229"/>
        <v>2.8499999999999998E-2</v>
      </c>
      <c r="BS208" s="31">
        <f t="shared" si="239"/>
        <v>5.0000000000000001E-3</v>
      </c>
      <c r="BT208" s="31">
        <f t="shared" si="230"/>
        <v>0</v>
      </c>
      <c r="BU208" s="31">
        <f t="shared" si="240"/>
        <v>2.1576771946519475E-2</v>
      </c>
      <c r="BV208" s="31">
        <f t="shared" si="241"/>
        <v>2.9681449898235152E-2</v>
      </c>
      <c r="BW208" s="103">
        <f t="shared" si="242"/>
        <v>3.5117543370738379E-2</v>
      </c>
    </row>
    <row r="209" spans="16:75" x14ac:dyDescent="0.25">
      <c r="P209" s="36">
        <f t="shared" si="231"/>
        <v>19.416600000000042</v>
      </c>
      <c r="Q209" s="31">
        <f t="shared" si="186"/>
        <v>1.5606764471138221E-3</v>
      </c>
      <c r="R209" s="31">
        <f t="shared" si="187"/>
        <v>7.8033822355691104E-3</v>
      </c>
      <c r="S209" s="31">
        <f t="shared" si="188"/>
        <v>8.6274193996452083E-3</v>
      </c>
      <c r="T209" s="31">
        <f t="shared" si="189"/>
        <v>3.9399276907388439E-3</v>
      </c>
      <c r="U209" s="31">
        <f t="shared" si="190"/>
        <v>1.5450696826426838E-4</v>
      </c>
      <c r="V209" s="31">
        <f t="shared" si="191"/>
        <v>1.0300464550951225E-4</v>
      </c>
      <c r="W209" s="31">
        <f t="shared" si="192"/>
        <v>4.0000000000000001E-3</v>
      </c>
      <c r="X209" s="31">
        <f t="shared" si="193"/>
        <v>8.9999999999999993E-3</v>
      </c>
      <c r="Y209" s="31">
        <f t="shared" si="194"/>
        <v>1.3999999999999999E-2</v>
      </c>
      <c r="Z209" s="31">
        <f t="shared" si="195"/>
        <v>1E-3</v>
      </c>
      <c r="AA209" s="31">
        <f t="shared" si="196"/>
        <v>0</v>
      </c>
      <c r="AB209" s="31">
        <f t="shared" si="232"/>
        <v>6.9993493683001449E-3</v>
      </c>
      <c r="AC209" s="31">
        <f t="shared" si="197"/>
        <v>1.495221243875851E-2</v>
      </c>
      <c r="AD209" s="103">
        <f t="shared" si="233"/>
        <v>1.8943499693735138E-2</v>
      </c>
      <c r="AE209" s="121">
        <f t="shared" si="183"/>
        <v>45.71113989637292</v>
      </c>
      <c r="AF209" s="31">
        <f t="shared" si="198"/>
        <v>6.629244068672806E-4</v>
      </c>
      <c r="AG209" s="31">
        <f t="shared" si="199"/>
        <v>3.3146220343364028E-3</v>
      </c>
      <c r="AH209" s="31">
        <f t="shared" si="200"/>
        <v>3.6646461211623268E-3</v>
      </c>
      <c r="AI209" s="31">
        <f t="shared" si="201"/>
        <v>1.6735526651364498E-3</v>
      </c>
      <c r="AJ209" s="31">
        <f t="shared" si="202"/>
        <v>6.5629516279860773E-5</v>
      </c>
      <c r="AK209" s="31">
        <f t="shared" si="203"/>
        <v>4.3753010853240513E-5</v>
      </c>
      <c r="AL209" s="31">
        <f t="shared" si="204"/>
        <v>4.0000000000000001E-3</v>
      </c>
      <c r="AM209" s="31">
        <f t="shared" si="205"/>
        <v>8.9999999999999993E-3</v>
      </c>
      <c r="AN209" s="31">
        <f t="shared" si="206"/>
        <v>1.3999999999999999E-2</v>
      </c>
      <c r="AO209" s="31">
        <f t="shared" si="207"/>
        <v>1E-3</v>
      </c>
      <c r="AP209" s="31">
        <f t="shared" si="208"/>
        <v>0</v>
      </c>
      <c r="AQ209" s="31">
        <f t="shared" si="234"/>
        <v>4.7720048603741129E-3</v>
      </c>
      <c r="AR209" s="31">
        <f t="shared" si="209"/>
        <v>1.0370286947675007E-2</v>
      </c>
      <c r="AS209" s="122">
        <f t="shared" si="235"/>
        <v>1.5040055673092058E-2</v>
      </c>
      <c r="AT209" s="121">
        <f t="shared" si="184"/>
        <v>44.834455958549128</v>
      </c>
      <c r="AU209" s="31">
        <f t="shared" si="210"/>
        <v>1.3382564529270055E-3</v>
      </c>
      <c r="AV209" s="31">
        <f t="shared" si="211"/>
        <v>1.8735590340978078E-3</v>
      </c>
      <c r="AW209" s="31">
        <f t="shared" si="212"/>
        <v>2.4311658894840601E-3</v>
      </c>
      <c r="AX209" s="31">
        <f t="shared" si="213"/>
        <v>1.5166906466506063E-3</v>
      </c>
      <c r="AY209" s="31">
        <f t="shared" si="214"/>
        <v>6.6912822646350264E-5</v>
      </c>
      <c r="AZ209" s="31">
        <f t="shared" si="215"/>
        <v>4.0553225846272894E-3</v>
      </c>
      <c r="BA209" s="31">
        <f t="shared" si="216"/>
        <v>7.0000000000000001E-3</v>
      </c>
      <c r="BB209" s="31">
        <f t="shared" si="217"/>
        <v>1.15E-2</v>
      </c>
      <c r="BC209" s="31">
        <f t="shared" si="218"/>
        <v>1.47E-2</v>
      </c>
      <c r="BD209" s="31">
        <f t="shared" si="236"/>
        <v>5.0000000000000001E-4</v>
      </c>
      <c r="BE209" s="31">
        <f t="shared" si="219"/>
        <v>1.3271043158192806E-3</v>
      </c>
      <c r="BF209" s="31">
        <f t="shared" si="237"/>
        <v>8.7174602112973787E-3</v>
      </c>
      <c r="BG209" s="31">
        <f t="shared" si="220"/>
        <v>1.2753776683999648E-2</v>
      </c>
      <c r="BH209" s="103">
        <f t="shared" si="238"/>
        <v>1.5832410433495626E-2</v>
      </c>
      <c r="BI209" s="121">
        <f t="shared" si="185"/>
        <v>11.228238341968936</v>
      </c>
      <c r="BJ209" s="31">
        <f t="shared" si="221"/>
        <v>5.3436699660829121E-3</v>
      </c>
      <c r="BK209" s="31">
        <f t="shared" si="222"/>
        <v>8.9061166101381869E-3</v>
      </c>
      <c r="BL209" s="31">
        <f t="shared" si="223"/>
        <v>1.1132645762672734E-2</v>
      </c>
      <c r="BM209" s="31">
        <f t="shared" si="224"/>
        <v>0</v>
      </c>
      <c r="BN209" s="31">
        <f t="shared" si="225"/>
        <v>2.6718349830414561E-4</v>
      </c>
      <c r="BO209" s="31">
        <f t="shared" si="226"/>
        <v>1.6192939291160339E-2</v>
      </c>
      <c r="BP209" s="31">
        <f t="shared" si="227"/>
        <v>1.2E-2</v>
      </c>
      <c r="BQ209" s="31">
        <f t="shared" si="228"/>
        <v>2.2499999999999999E-2</v>
      </c>
      <c r="BR209" s="31">
        <f t="shared" si="229"/>
        <v>2.8499999999999998E-2</v>
      </c>
      <c r="BS209" s="31">
        <f t="shared" si="239"/>
        <v>5.0000000000000001E-3</v>
      </c>
      <c r="BT209" s="31">
        <f t="shared" si="230"/>
        <v>0</v>
      </c>
      <c r="BU209" s="31">
        <f t="shared" si="240"/>
        <v>2.1510298916705656E-2</v>
      </c>
      <c r="BV209" s="31">
        <f t="shared" si="241"/>
        <v>2.9624495232269399E-2</v>
      </c>
      <c r="BW209" s="103">
        <f t="shared" si="242"/>
        <v>3.5063048784534256E-2</v>
      </c>
    </row>
    <row r="210" spans="16:75" x14ac:dyDescent="0.25">
      <c r="P210" s="36">
        <f t="shared" si="231"/>
        <v>19.510400000000043</v>
      </c>
      <c r="Q210" s="31">
        <f t="shared" si="186"/>
        <v>1.5531731949642363E-3</v>
      </c>
      <c r="R210" s="31">
        <f t="shared" si="187"/>
        <v>7.7658659748211824E-3</v>
      </c>
      <c r="S210" s="31">
        <f t="shared" si="188"/>
        <v>8.5859414217622984E-3</v>
      </c>
      <c r="T210" s="31">
        <f t="shared" si="189"/>
        <v>3.9209857306872148E-3</v>
      </c>
      <c r="U210" s="31">
        <f t="shared" si="190"/>
        <v>1.5376414630145936E-4</v>
      </c>
      <c r="V210" s="31">
        <f t="shared" si="191"/>
        <v>1.0250943086763959E-4</v>
      </c>
      <c r="W210" s="31">
        <f t="shared" si="192"/>
        <v>4.0000000000000001E-3</v>
      </c>
      <c r="X210" s="31">
        <f t="shared" si="193"/>
        <v>8.9999999999999993E-3</v>
      </c>
      <c r="Y210" s="31">
        <f t="shared" si="194"/>
        <v>1.3999999999999999E-2</v>
      </c>
      <c r="Z210" s="31">
        <f t="shared" si="195"/>
        <v>1E-3</v>
      </c>
      <c r="AA210" s="31">
        <f t="shared" si="196"/>
        <v>0</v>
      </c>
      <c r="AB210" s="31">
        <f t="shared" si="232"/>
        <v>6.9773939466850152E-3</v>
      </c>
      <c r="AC210" s="31">
        <f t="shared" si="197"/>
        <v>1.4906733107342723E-2</v>
      </c>
      <c r="AD210" s="103">
        <f t="shared" si="233"/>
        <v>1.8902476354850581E-2</v>
      </c>
      <c r="AE210" s="121">
        <f t="shared" si="183"/>
        <v>45.948911917098307</v>
      </c>
      <c r="AF210" s="31">
        <f t="shared" si="198"/>
        <v>6.5949396925227461E-4</v>
      </c>
      <c r="AG210" s="31">
        <f t="shared" si="199"/>
        <v>3.297469846261373E-3</v>
      </c>
      <c r="AH210" s="31">
        <f t="shared" si="200"/>
        <v>3.6456826620265741E-3</v>
      </c>
      <c r="AI210" s="31">
        <f t="shared" si="201"/>
        <v>1.6648925253773671E-3</v>
      </c>
      <c r="AJ210" s="31">
        <f t="shared" si="202"/>
        <v>6.5289902955975173E-5</v>
      </c>
      <c r="AK210" s="31">
        <f t="shared" si="203"/>
        <v>4.3526601970650115E-5</v>
      </c>
      <c r="AL210" s="31">
        <f t="shared" si="204"/>
        <v>4.0000000000000001E-3</v>
      </c>
      <c r="AM210" s="31">
        <f t="shared" si="205"/>
        <v>8.9999999999999993E-3</v>
      </c>
      <c r="AN210" s="31">
        <f t="shared" si="206"/>
        <v>1.3999999999999999E-2</v>
      </c>
      <c r="AO210" s="31">
        <f t="shared" si="207"/>
        <v>1E-3</v>
      </c>
      <c r="AP210" s="31">
        <f t="shared" si="208"/>
        <v>0</v>
      </c>
      <c r="AQ210" s="31">
        <f t="shared" si="234"/>
        <v>4.7657578463720634E-3</v>
      </c>
      <c r="AR210" s="31">
        <f t="shared" si="209"/>
        <v>1.0357566411050257E-2</v>
      </c>
      <c r="AS210" s="122">
        <f t="shared" si="235"/>
        <v>1.5030030606583259E-2</v>
      </c>
      <c r="AT210" s="121">
        <f t="shared" si="184"/>
        <v>45.067564766839283</v>
      </c>
      <c r="AU210" s="31">
        <f t="shared" si="210"/>
        <v>1.3313344155694872E-3</v>
      </c>
      <c r="AV210" s="31">
        <f t="shared" si="211"/>
        <v>1.8638681817972824E-3</v>
      </c>
      <c r="AW210" s="31">
        <f t="shared" si="212"/>
        <v>2.4185908549512357E-3</v>
      </c>
      <c r="AX210" s="31">
        <f t="shared" si="213"/>
        <v>1.5088456709787526E-3</v>
      </c>
      <c r="AY210" s="31">
        <f t="shared" si="214"/>
        <v>6.6566720778474367E-5</v>
      </c>
      <c r="AZ210" s="31">
        <f t="shared" si="215"/>
        <v>4.0343467138469315E-3</v>
      </c>
      <c r="BA210" s="31">
        <f t="shared" si="216"/>
        <v>7.0000000000000001E-3</v>
      </c>
      <c r="BB210" s="31">
        <f t="shared" si="217"/>
        <v>1.15E-2</v>
      </c>
      <c r="BC210" s="31">
        <f t="shared" si="218"/>
        <v>1.47E-2</v>
      </c>
      <c r="BD210" s="31">
        <f t="shared" si="236"/>
        <v>5.0000000000000001E-4</v>
      </c>
      <c r="BE210" s="31">
        <f t="shared" si="219"/>
        <v>1.3202399621064086E-3</v>
      </c>
      <c r="BF210" s="31">
        <f t="shared" si="237"/>
        <v>8.7016184682491299E-3</v>
      </c>
      <c r="BG210" s="31">
        <f t="shared" si="220"/>
        <v>1.2741571246463275E-2</v>
      </c>
      <c r="BH210" s="103">
        <f t="shared" si="238"/>
        <v>1.5821221473065472E-2</v>
      </c>
      <c r="BI210" s="121">
        <f t="shared" si="185"/>
        <v>11.282590673575154</v>
      </c>
      <c r="BJ210" s="31">
        <f t="shared" si="221"/>
        <v>5.3179275696427974E-3</v>
      </c>
      <c r="BK210" s="31">
        <f t="shared" si="222"/>
        <v>8.8632126160713282E-3</v>
      </c>
      <c r="BL210" s="31">
        <f t="shared" si="223"/>
        <v>1.107901577008916E-2</v>
      </c>
      <c r="BM210" s="31">
        <f t="shared" si="224"/>
        <v>0</v>
      </c>
      <c r="BN210" s="31">
        <f t="shared" si="225"/>
        <v>2.6589637848213978E-4</v>
      </c>
      <c r="BO210" s="31">
        <f t="shared" si="226"/>
        <v>1.6114932029220593E-2</v>
      </c>
      <c r="BP210" s="31">
        <f t="shared" si="227"/>
        <v>1.2E-2</v>
      </c>
      <c r="BQ210" s="31">
        <f t="shared" si="228"/>
        <v>2.2499999999999999E-2</v>
      </c>
      <c r="BR210" s="31">
        <f t="shared" si="229"/>
        <v>2.8499999999999998E-2</v>
      </c>
      <c r="BS210" s="31">
        <f t="shared" si="239"/>
        <v>5.0000000000000001E-3</v>
      </c>
      <c r="BT210" s="31">
        <f t="shared" si="230"/>
        <v>0</v>
      </c>
      <c r="BU210" s="31">
        <f t="shared" si="240"/>
        <v>2.1444582630353367E-2</v>
      </c>
      <c r="BV210" s="31">
        <f t="shared" si="241"/>
        <v>2.9568254350584119E-2</v>
      </c>
      <c r="BW210" s="103">
        <f t="shared" si="242"/>
        <v>3.5009256861081757E-2</v>
      </c>
    </row>
    <row r="211" spans="16:75" x14ac:dyDescent="0.25">
      <c r="P211" s="36">
        <f t="shared" si="231"/>
        <v>19.604200000000045</v>
      </c>
      <c r="Q211" s="31">
        <f t="shared" si="186"/>
        <v>1.5457417442706275E-3</v>
      </c>
      <c r="R211" s="31">
        <f t="shared" si="187"/>
        <v>7.7287087213531377E-3</v>
      </c>
      <c r="S211" s="31">
        <f t="shared" si="188"/>
        <v>8.5448603623280283E-3</v>
      </c>
      <c r="T211" s="31">
        <f t="shared" si="189"/>
        <v>3.9022250334111988E-3</v>
      </c>
      <c r="U211" s="31">
        <f t="shared" si="190"/>
        <v>1.5302843268279209E-4</v>
      </c>
      <c r="V211" s="31">
        <f t="shared" si="191"/>
        <v>1.020189551218614E-4</v>
      </c>
      <c r="W211" s="31">
        <f t="shared" si="192"/>
        <v>4.0000000000000001E-3</v>
      </c>
      <c r="X211" s="31">
        <f t="shared" si="193"/>
        <v>8.9999999999999993E-3</v>
      </c>
      <c r="Y211" s="31">
        <f t="shared" si="194"/>
        <v>1.3999999999999999E-2</v>
      </c>
      <c r="Z211" s="31">
        <f t="shared" si="195"/>
        <v>1E-3</v>
      </c>
      <c r="AA211" s="31">
        <f t="shared" si="196"/>
        <v>0</v>
      </c>
      <c r="AB211" s="31">
        <f t="shared" si="232"/>
        <v>6.9556851002422152E-3</v>
      </c>
      <c r="AC211" s="31">
        <f t="shared" si="197"/>
        <v>1.486176882818421E-2</v>
      </c>
      <c r="AD211" s="103">
        <f t="shared" si="233"/>
        <v>1.8861953142673107E-2</v>
      </c>
      <c r="AE211" s="121">
        <f t="shared" si="183"/>
        <v>46.186683937823695</v>
      </c>
      <c r="AF211" s="31">
        <f t="shared" si="198"/>
        <v>6.5609885186440544E-4</v>
      </c>
      <c r="AG211" s="31">
        <f t="shared" si="199"/>
        <v>3.2804942593220271E-3</v>
      </c>
      <c r="AH211" s="31">
        <f t="shared" si="200"/>
        <v>3.6269144531064332E-3</v>
      </c>
      <c r="AI211" s="31">
        <f t="shared" si="201"/>
        <v>1.6563215515316915E-3</v>
      </c>
      <c r="AJ211" s="31">
        <f t="shared" si="202"/>
        <v>6.4953786334576134E-5</v>
      </c>
      <c r="AK211" s="31">
        <f t="shared" si="203"/>
        <v>4.3302524223050758E-5</v>
      </c>
      <c r="AL211" s="31">
        <f t="shared" si="204"/>
        <v>4.0000000000000001E-3</v>
      </c>
      <c r="AM211" s="31">
        <f t="shared" si="205"/>
        <v>8.9999999999999993E-3</v>
      </c>
      <c r="AN211" s="31">
        <f t="shared" si="206"/>
        <v>1.3999999999999999E-2</v>
      </c>
      <c r="AO211" s="31">
        <f t="shared" si="207"/>
        <v>1E-3</v>
      </c>
      <c r="AP211" s="31">
        <f t="shared" si="208"/>
        <v>0</v>
      </c>
      <c r="AQ211" s="31">
        <f t="shared" si="234"/>
        <v>4.7595990531347976E-3</v>
      </c>
      <c r="AR211" s="31">
        <f t="shared" si="209"/>
        <v>1.0345026544768323E-2</v>
      </c>
      <c r="AS211" s="122">
        <f t="shared" si="235"/>
        <v>1.5020153432933656E-2</v>
      </c>
      <c r="AT211" s="121">
        <f t="shared" si="184"/>
        <v>45.300673575129437</v>
      </c>
      <c r="AU211" s="31">
        <f t="shared" si="210"/>
        <v>1.3244836172356751E-3</v>
      </c>
      <c r="AV211" s="31">
        <f t="shared" si="211"/>
        <v>1.8542770641299452E-3</v>
      </c>
      <c r="AW211" s="31">
        <f t="shared" si="212"/>
        <v>2.406145237978143E-3</v>
      </c>
      <c r="AX211" s="31">
        <f t="shared" si="213"/>
        <v>1.5010814328670985E-3</v>
      </c>
      <c r="AY211" s="31">
        <f t="shared" si="214"/>
        <v>6.6224180861783742E-5</v>
      </c>
      <c r="AZ211" s="31">
        <f t="shared" si="215"/>
        <v>4.0135867188959857E-3</v>
      </c>
      <c r="BA211" s="31">
        <f t="shared" si="216"/>
        <v>7.0000000000000001E-3</v>
      </c>
      <c r="BB211" s="31">
        <f t="shared" si="217"/>
        <v>1.15E-2</v>
      </c>
      <c r="BC211" s="31">
        <f t="shared" si="218"/>
        <v>1.47E-2</v>
      </c>
      <c r="BD211" s="31">
        <f t="shared" si="236"/>
        <v>5.0000000000000001E-4</v>
      </c>
      <c r="BE211" s="31">
        <f t="shared" si="219"/>
        <v>1.3134462537587113E-3</v>
      </c>
      <c r="BF211" s="31">
        <f t="shared" si="237"/>
        <v>8.685992422742126E-3</v>
      </c>
      <c r="BG211" s="31">
        <f t="shared" si="220"/>
        <v>1.2729542310430279E-2</v>
      </c>
      <c r="BH211" s="103">
        <f t="shared" si="238"/>
        <v>1.581019706020587E-2</v>
      </c>
      <c r="BI211" s="121">
        <f t="shared" si="185"/>
        <v>11.336943005181372</v>
      </c>
      <c r="BJ211" s="31">
        <f t="shared" si="221"/>
        <v>5.2924320050456233E-3</v>
      </c>
      <c r="BK211" s="31">
        <f t="shared" si="222"/>
        <v>8.8207200084093711E-3</v>
      </c>
      <c r="BL211" s="31">
        <f t="shared" si="223"/>
        <v>1.1025900010511715E-2</v>
      </c>
      <c r="BM211" s="31">
        <f t="shared" si="224"/>
        <v>0</v>
      </c>
      <c r="BN211" s="31">
        <f t="shared" si="225"/>
        <v>2.6462160025228113E-4</v>
      </c>
      <c r="BO211" s="31">
        <f t="shared" si="226"/>
        <v>1.6037672742562497E-2</v>
      </c>
      <c r="BP211" s="31">
        <f t="shared" si="227"/>
        <v>1.2E-2</v>
      </c>
      <c r="BQ211" s="31">
        <f t="shared" si="228"/>
        <v>2.2499999999999999E-2</v>
      </c>
      <c r="BR211" s="31">
        <f t="shared" si="229"/>
        <v>2.8499999999999998E-2</v>
      </c>
      <c r="BS211" s="31">
        <f t="shared" si="239"/>
        <v>5.0000000000000001E-3</v>
      </c>
      <c r="BT211" s="31">
        <f t="shared" si="230"/>
        <v>0</v>
      </c>
      <c r="BU211" s="31">
        <f t="shared" si="240"/>
        <v>2.1379611590711525E-2</v>
      </c>
      <c r="BV211" s="31">
        <f t="shared" si="241"/>
        <v>2.9512715550142295E-2</v>
      </c>
      <c r="BW211" s="103">
        <f t="shared" si="242"/>
        <v>3.4956155756041891E-2</v>
      </c>
    </row>
    <row r="212" spans="16:75" x14ac:dyDescent="0.25">
      <c r="P212" s="36">
        <f t="shared" si="231"/>
        <v>19.698000000000047</v>
      </c>
      <c r="Q212" s="31">
        <f t="shared" si="186"/>
        <v>1.53838106929791E-3</v>
      </c>
      <c r="R212" s="31">
        <f t="shared" si="187"/>
        <v>7.6919053464895495E-3</v>
      </c>
      <c r="S212" s="31">
        <f t="shared" si="188"/>
        <v>8.5041705510788459E-3</v>
      </c>
      <c r="T212" s="31">
        <f t="shared" si="189"/>
        <v>3.8836430094425739E-3</v>
      </c>
      <c r="U212" s="31">
        <f t="shared" si="190"/>
        <v>1.5229972586049308E-4</v>
      </c>
      <c r="V212" s="31">
        <f t="shared" si="191"/>
        <v>1.0153315057366205E-4</v>
      </c>
      <c r="W212" s="31">
        <f t="shared" si="192"/>
        <v>4.0000000000000001E-3</v>
      </c>
      <c r="X212" s="31">
        <f t="shared" si="193"/>
        <v>8.9999999999999993E-3</v>
      </c>
      <c r="Y212" s="31">
        <f t="shared" si="194"/>
        <v>1.3999999999999999E-2</v>
      </c>
      <c r="Z212" s="31">
        <f t="shared" si="195"/>
        <v>1E-3</v>
      </c>
      <c r="AA212" s="31">
        <f t="shared" si="196"/>
        <v>0</v>
      </c>
      <c r="AB212" s="31">
        <f t="shared" si="232"/>
        <v>6.9342191239682152E-3</v>
      </c>
      <c r="AC212" s="31">
        <f t="shared" si="197"/>
        <v>1.4817311821321443E-2</v>
      </c>
      <c r="AD212" s="103">
        <f t="shared" si="233"/>
        <v>1.8821922064867807E-2</v>
      </c>
      <c r="AE212" s="121">
        <f t="shared" si="183"/>
        <v>46.424455958549082</v>
      </c>
      <c r="AF212" s="31">
        <f t="shared" si="198"/>
        <v>6.5273851200511456E-4</v>
      </c>
      <c r="AG212" s="31">
        <f t="shared" si="199"/>
        <v>3.2636925600255731E-3</v>
      </c>
      <c r="AH212" s="31">
        <f t="shared" si="200"/>
        <v>3.6083384943642735E-3</v>
      </c>
      <c r="AI212" s="31">
        <f t="shared" si="201"/>
        <v>1.6478383735569117E-3</v>
      </c>
      <c r="AJ212" s="31">
        <f t="shared" si="202"/>
        <v>6.462111268850633E-5</v>
      </c>
      <c r="AK212" s="31">
        <f t="shared" si="203"/>
        <v>4.3080741792337558E-5</v>
      </c>
      <c r="AL212" s="31">
        <f t="shared" si="204"/>
        <v>4.0000000000000001E-3</v>
      </c>
      <c r="AM212" s="31">
        <f t="shared" si="205"/>
        <v>8.9999999999999993E-3</v>
      </c>
      <c r="AN212" s="31">
        <f t="shared" si="206"/>
        <v>1.3999999999999999E-2</v>
      </c>
      <c r="AO212" s="31">
        <f t="shared" si="207"/>
        <v>1E-3</v>
      </c>
      <c r="AP212" s="31">
        <f t="shared" si="208"/>
        <v>0</v>
      </c>
      <c r="AQ212" s="31">
        <f t="shared" si="234"/>
        <v>4.7535268507963337E-3</v>
      </c>
      <c r="AR212" s="31">
        <f t="shared" si="209"/>
        <v>1.0332663990371522E-2</v>
      </c>
      <c r="AS212" s="122">
        <f t="shared" si="235"/>
        <v>1.5010421283254295E-2</v>
      </c>
      <c r="AT212" s="121">
        <f t="shared" si="184"/>
        <v>45.533782383419592</v>
      </c>
      <c r="AU212" s="31">
        <f t="shared" si="210"/>
        <v>1.3177029638075499E-3</v>
      </c>
      <c r="AV212" s="31">
        <f t="shared" si="211"/>
        <v>1.84478414933057E-3</v>
      </c>
      <c r="AW212" s="31">
        <f t="shared" si="212"/>
        <v>2.3938270509170491E-3</v>
      </c>
      <c r="AX212" s="31">
        <f t="shared" si="213"/>
        <v>1.4933966923152233E-3</v>
      </c>
      <c r="AY212" s="31">
        <f t="shared" si="214"/>
        <v>6.5885148190377487E-5</v>
      </c>
      <c r="AZ212" s="31">
        <f t="shared" si="215"/>
        <v>3.9930392842653026E-3</v>
      </c>
      <c r="BA212" s="31">
        <f t="shared" si="216"/>
        <v>7.0000000000000001E-3</v>
      </c>
      <c r="BB212" s="31">
        <f t="shared" si="217"/>
        <v>1.15E-2</v>
      </c>
      <c r="BC212" s="31">
        <f t="shared" si="218"/>
        <v>1.47E-2</v>
      </c>
      <c r="BD212" s="31">
        <f t="shared" si="236"/>
        <v>5.0000000000000001E-4</v>
      </c>
      <c r="BE212" s="31">
        <f t="shared" si="219"/>
        <v>1.3067221057758206E-3</v>
      </c>
      <c r="BF212" s="31">
        <f t="shared" si="237"/>
        <v>8.6705782362918541E-3</v>
      </c>
      <c r="BG212" s="31">
        <f t="shared" si="220"/>
        <v>1.2717686529025963E-2</v>
      </c>
      <c r="BH212" s="103">
        <f t="shared" si="238"/>
        <v>1.5799334014282185E-2</v>
      </c>
      <c r="BI212" s="121">
        <f t="shared" si="185"/>
        <v>11.391295336787589</v>
      </c>
      <c r="BJ212" s="31">
        <f t="shared" si="221"/>
        <v>5.2671797390971995E-3</v>
      </c>
      <c r="BK212" s="31">
        <f t="shared" si="222"/>
        <v>8.7786328984953334E-3</v>
      </c>
      <c r="BL212" s="31">
        <f t="shared" si="223"/>
        <v>1.0973291123119167E-2</v>
      </c>
      <c r="BM212" s="31">
        <f t="shared" si="224"/>
        <v>0</v>
      </c>
      <c r="BN212" s="31">
        <f t="shared" si="225"/>
        <v>2.6335898695485996E-4</v>
      </c>
      <c r="BO212" s="31">
        <f t="shared" si="226"/>
        <v>1.5961150724536969E-2</v>
      </c>
      <c r="BP212" s="31">
        <f t="shared" si="227"/>
        <v>1.2E-2</v>
      </c>
      <c r="BQ212" s="31">
        <f t="shared" si="228"/>
        <v>2.2499999999999999E-2</v>
      </c>
      <c r="BR212" s="31">
        <f t="shared" si="229"/>
        <v>2.8499999999999998E-2</v>
      </c>
      <c r="BS212" s="31">
        <f t="shared" si="239"/>
        <v>5.0000000000000001E-3</v>
      </c>
      <c r="BT212" s="31">
        <f t="shared" si="230"/>
        <v>0</v>
      </c>
      <c r="BU212" s="31">
        <f t="shared" si="240"/>
        <v>2.1315374522905963E-2</v>
      </c>
      <c r="BV212" s="31">
        <f t="shared" si="241"/>
        <v>2.9457867365237662E-2</v>
      </c>
      <c r="BW212" s="103">
        <f t="shared" si="242"/>
        <v>3.4903733871143552E-2</v>
      </c>
    </row>
    <row r="213" spans="16:75" x14ac:dyDescent="0.25">
      <c r="P213" s="36">
        <f t="shared" si="231"/>
        <v>19.791800000000048</v>
      </c>
      <c r="Q213" s="31">
        <f t="shared" si="186"/>
        <v>1.5310901637562136E-3</v>
      </c>
      <c r="R213" s="31">
        <f t="shared" si="187"/>
        <v>7.6554508187810675E-3</v>
      </c>
      <c r="S213" s="31">
        <f t="shared" si="188"/>
        <v>8.4638664252443489E-3</v>
      </c>
      <c r="T213" s="31">
        <f t="shared" si="189"/>
        <v>3.8652371184025613E-3</v>
      </c>
      <c r="U213" s="31">
        <f t="shared" si="190"/>
        <v>1.5157792621186514E-4</v>
      </c>
      <c r="V213" s="31">
        <f t="shared" si="191"/>
        <v>1.010519508079101E-4</v>
      </c>
      <c r="W213" s="31">
        <f t="shared" si="192"/>
        <v>4.0000000000000001E-3</v>
      </c>
      <c r="X213" s="31">
        <f t="shared" si="193"/>
        <v>8.9999999999999993E-3</v>
      </c>
      <c r="Y213" s="31">
        <f t="shared" si="194"/>
        <v>1.3999999999999999E-2</v>
      </c>
      <c r="Z213" s="31">
        <f t="shared" si="195"/>
        <v>1E-3</v>
      </c>
      <c r="AA213" s="31">
        <f t="shared" si="196"/>
        <v>0</v>
      </c>
      <c r="AB213" s="31">
        <f t="shared" si="232"/>
        <v>6.9129923837530846E-3</v>
      </c>
      <c r="AC213" s="31">
        <f t="shared" si="197"/>
        <v>1.4773354455997792E-2</v>
      </c>
      <c r="AD213" s="103">
        <f t="shared" si="233"/>
        <v>1.8782375287722218E-2</v>
      </c>
      <c r="AE213" s="121">
        <f t="shared" si="183"/>
        <v>46.662227979274469</v>
      </c>
      <c r="AF213" s="31">
        <f t="shared" si="198"/>
        <v>6.49412418037341E-4</v>
      </c>
      <c r="AG213" s="31">
        <f t="shared" si="199"/>
        <v>3.2470620901867051E-3</v>
      </c>
      <c r="AH213" s="31">
        <f t="shared" si="200"/>
        <v>3.5899518469104212E-3</v>
      </c>
      <c r="AI213" s="31">
        <f t="shared" si="201"/>
        <v>1.6394416493352674E-3</v>
      </c>
      <c r="AJ213" s="31">
        <f t="shared" si="202"/>
        <v>6.4291829385696757E-5</v>
      </c>
      <c r="AK213" s="31">
        <f t="shared" si="203"/>
        <v>4.2861219590464507E-5</v>
      </c>
      <c r="AL213" s="31">
        <f t="shared" si="204"/>
        <v>4.0000000000000001E-3</v>
      </c>
      <c r="AM213" s="31">
        <f t="shared" si="205"/>
        <v>8.9999999999999993E-3</v>
      </c>
      <c r="AN213" s="31">
        <f t="shared" si="206"/>
        <v>1.3999999999999999E-2</v>
      </c>
      <c r="AO213" s="31">
        <f t="shared" si="207"/>
        <v>1E-3</v>
      </c>
      <c r="AP213" s="31">
        <f t="shared" si="208"/>
        <v>0</v>
      </c>
      <c r="AQ213" s="31">
        <f t="shared" si="234"/>
        <v>4.7475396465511722E-3</v>
      </c>
      <c r="AR213" s="31">
        <f t="shared" si="209"/>
        <v>1.0320475466239943E-2</v>
      </c>
      <c r="AS213" s="122">
        <f t="shared" si="235"/>
        <v>1.5000831357326494E-2</v>
      </c>
      <c r="AT213" s="121">
        <f t="shared" si="184"/>
        <v>45.766891191709746</v>
      </c>
      <c r="AU213" s="31">
        <f t="shared" si="210"/>
        <v>1.3109913834581897E-3</v>
      </c>
      <c r="AV213" s="31">
        <f t="shared" si="211"/>
        <v>1.8353879368414657E-3</v>
      </c>
      <c r="AW213" s="31">
        <f t="shared" si="212"/>
        <v>2.3816343466157115E-3</v>
      </c>
      <c r="AX213" s="31">
        <f t="shared" si="213"/>
        <v>1.4857902345859486E-3</v>
      </c>
      <c r="AY213" s="31">
        <f t="shared" si="214"/>
        <v>6.5549569172909479E-5</v>
      </c>
      <c r="AZ213" s="31">
        <f t="shared" si="215"/>
        <v>3.9727011619945145E-3</v>
      </c>
      <c r="BA213" s="31">
        <f t="shared" si="216"/>
        <v>7.0000000000000001E-3</v>
      </c>
      <c r="BB213" s="31">
        <f t="shared" si="217"/>
        <v>1.15E-2</v>
      </c>
      <c r="BC213" s="31">
        <f t="shared" si="218"/>
        <v>1.47E-2</v>
      </c>
      <c r="BD213" s="31">
        <f t="shared" si="236"/>
        <v>5.0000000000000001E-4</v>
      </c>
      <c r="BE213" s="31">
        <f t="shared" si="219"/>
        <v>1.300066455262705E-3</v>
      </c>
      <c r="BF213" s="31">
        <f t="shared" si="237"/>
        <v>8.6553721546752255E-3</v>
      </c>
      <c r="BG213" s="31">
        <f t="shared" si="220"/>
        <v>1.2706000633541763E-2</v>
      </c>
      <c r="BH213" s="103">
        <f t="shared" si="238"/>
        <v>1.5788629230497703E-2</v>
      </c>
      <c r="BI213" s="121">
        <f t="shared" si="185"/>
        <v>11.445647668393807</v>
      </c>
      <c r="BJ213" s="31">
        <f t="shared" si="221"/>
        <v>5.2421673057161233E-3</v>
      </c>
      <c r="BK213" s="31">
        <f t="shared" si="222"/>
        <v>8.7369455095268733E-3</v>
      </c>
      <c r="BL213" s="31">
        <f t="shared" si="223"/>
        <v>1.0921181886908592E-2</v>
      </c>
      <c r="BM213" s="31">
        <f t="shared" si="224"/>
        <v>0</v>
      </c>
      <c r="BN213" s="31">
        <f t="shared" si="225"/>
        <v>2.6210836528580615E-4</v>
      </c>
      <c r="BO213" s="31">
        <f t="shared" si="226"/>
        <v>1.5885355471867042E-2</v>
      </c>
      <c r="BP213" s="31">
        <f t="shared" si="227"/>
        <v>1.2E-2</v>
      </c>
      <c r="BQ213" s="31">
        <f t="shared" si="228"/>
        <v>2.2499999999999999E-2</v>
      </c>
      <c r="BR213" s="31">
        <f t="shared" si="229"/>
        <v>2.8499999999999998E-2</v>
      </c>
      <c r="BS213" s="31">
        <f t="shared" si="239"/>
        <v>5.0000000000000001E-3</v>
      </c>
      <c r="BT213" s="31">
        <f t="shared" si="230"/>
        <v>0</v>
      </c>
      <c r="BU213" s="31">
        <f t="shared" si="240"/>
        <v>2.1251860368682079E-2</v>
      </c>
      <c r="BV213" s="31">
        <f t="shared" si="241"/>
        <v>2.9403698561734665E-2</v>
      </c>
      <c r="BW213" s="103">
        <f t="shared" si="242"/>
        <v>3.4851979848100484E-2</v>
      </c>
    </row>
    <row r="214" spans="16:75" x14ac:dyDescent="0.25">
      <c r="P214" s="36">
        <f t="shared" si="231"/>
        <v>19.88560000000005</v>
      </c>
      <c r="Q214" s="31">
        <f t="shared" si="186"/>
        <v>1.5238680403422691E-3</v>
      </c>
      <c r="R214" s="31">
        <f t="shared" si="187"/>
        <v>7.6193402017113452E-3</v>
      </c>
      <c r="S214" s="31">
        <f t="shared" si="188"/>
        <v>8.4239425270120627E-3</v>
      </c>
      <c r="T214" s="31">
        <f t="shared" si="189"/>
        <v>3.8470048678440586E-3</v>
      </c>
      <c r="U214" s="31">
        <f t="shared" si="190"/>
        <v>1.5086293599388462E-4</v>
      </c>
      <c r="V214" s="31">
        <f t="shared" si="191"/>
        <v>1.0057529066258976E-4</v>
      </c>
      <c r="W214" s="31">
        <f t="shared" si="192"/>
        <v>4.0000000000000001E-3</v>
      </c>
      <c r="X214" s="31">
        <f t="shared" si="193"/>
        <v>8.9999999999999993E-3</v>
      </c>
      <c r="Y214" s="31">
        <f t="shared" si="194"/>
        <v>1.3999999999999999E-2</v>
      </c>
      <c r="Z214" s="31">
        <f t="shared" si="195"/>
        <v>1E-3</v>
      </c>
      <c r="AA214" s="31">
        <f t="shared" si="196"/>
        <v>0</v>
      </c>
      <c r="AB214" s="31">
        <f t="shared" si="232"/>
        <v>6.8920013147123257E-3</v>
      </c>
      <c r="AC214" s="31">
        <f t="shared" si="197"/>
        <v>1.4729889247149495E-2</v>
      </c>
      <c r="AD214" s="103">
        <f t="shared" si="233"/>
        <v>1.8743305132358695E-2</v>
      </c>
      <c r="AE214" s="121">
        <f t="shared" si="183"/>
        <v>46.899999999999856</v>
      </c>
      <c r="AF214" s="31">
        <f t="shared" si="198"/>
        <v>6.461200491051257E-4</v>
      </c>
      <c r="AG214" s="31">
        <f t="shared" si="199"/>
        <v>3.2306002455256286E-3</v>
      </c>
      <c r="AH214" s="31">
        <f t="shared" si="200"/>
        <v>3.5717516314531352E-3</v>
      </c>
      <c r="AI214" s="31">
        <f t="shared" si="201"/>
        <v>1.6311300639658898E-3</v>
      </c>
      <c r="AJ214" s="31">
        <f t="shared" si="202"/>
        <v>6.3965884861407442E-5</v>
      </c>
      <c r="AK214" s="31">
        <f t="shared" si="203"/>
        <v>4.2643923240938295E-5</v>
      </c>
      <c r="AL214" s="31">
        <f t="shared" si="204"/>
        <v>4.0000000000000001E-3</v>
      </c>
      <c r="AM214" s="31">
        <f t="shared" si="205"/>
        <v>8.9999999999999993E-3</v>
      </c>
      <c r="AN214" s="31">
        <f t="shared" si="206"/>
        <v>1.3999999999999999E-2</v>
      </c>
      <c r="AO214" s="31">
        <f t="shared" si="207"/>
        <v>1E-3</v>
      </c>
      <c r="AP214" s="31">
        <f t="shared" si="208"/>
        <v>0</v>
      </c>
      <c r="AQ214" s="31">
        <f t="shared" si="234"/>
        <v>4.7416358836549323E-3</v>
      </c>
      <c r="AR214" s="31">
        <f t="shared" si="209"/>
        <v>1.0308457765507519E-2</v>
      </c>
      <c r="AS214" s="122">
        <f t="shared" si="235"/>
        <v>1.4991380921652787E-2</v>
      </c>
      <c r="AT214" s="121">
        <f t="shared" si="184"/>
        <v>45.999999999999901</v>
      </c>
      <c r="AU214" s="31">
        <f t="shared" si="210"/>
        <v>1.3043478260869594E-3</v>
      </c>
      <c r="AV214" s="31">
        <f t="shared" si="211"/>
        <v>1.8260869565217431E-3</v>
      </c>
      <c r="AW214" s="31">
        <f t="shared" si="212"/>
        <v>2.3695652173913095E-3</v>
      </c>
      <c r="AX214" s="31">
        <f t="shared" si="213"/>
        <v>1.4782608695652207E-3</v>
      </c>
      <c r="AY214" s="31">
        <f t="shared" si="214"/>
        <v>6.5217391304347956E-5</v>
      </c>
      <c r="AZ214" s="31">
        <f t="shared" si="215"/>
        <v>3.9525691699604827E-3</v>
      </c>
      <c r="BA214" s="31">
        <f t="shared" si="216"/>
        <v>7.0000000000000001E-3</v>
      </c>
      <c r="BB214" s="31">
        <f t="shared" si="217"/>
        <v>1.15E-2</v>
      </c>
      <c r="BC214" s="31">
        <f t="shared" si="218"/>
        <v>1.47E-2</v>
      </c>
      <c r="BD214" s="31">
        <f t="shared" si="236"/>
        <v>5.0000000000000001E-4</v>
      </c>
      <c r="BE214" s="31">
        <f t="shared" si="219"/>
        <v>1.2934782608695682E-3</v>
      </c>
      <c r="BF214" s="31">
        <f t="shared" si="237"/>
        <v>8.6403705057256901E-3</v>
      </c>
      <c r="BG214" s="31">
        <f t="shared" si="220"/>
        <v>1.2694481431272315E-2</v>
      </c>
      <c r="BH214" s="103">
        <f t="shared" si="238"/>
        <v>1.5778079677749895E-2</v>
      </c>
      <c r="BI214" s="121">
        <f t="shared" si="185"/>
        <v>11.500000000000025</v>
      </c>
      <c r="BJ214" s="31">
        <f t="shared" si="221"/>
        <v>5.2173913043478144E-3</v>
      </c>
      <c r="BK214" s="31">
        <f t="shared" si="222"/>
        <v>8.6956521739130245E-3</v>
      </c>
      <c r="BL214" s="31">
        <f t="shared" si="223"/>
        <v>1.086956521739128E-2</v>
      </c>
      <c r="BM214" s="31">
        <f t="shared" si="224"/>
        <v>0</v>
      </c>
      <c r="BN214" s="31">
        <f t="shared" si="225"/>
        <v>2.6086956521739069E-4</v>
      </c>
      <c r="BO214" s="31">
        <f t="shared" si="226"/>
        <v>1.5810276679841861E-2</v>
      </c>
      <c r="BP214" s="31">
        <f t="shared" si="227"/>
        <v>1.2E-2</v>
      </c>
      <c r="BQ214" s="31">
        <f t="shared" si="228"/>
        <v>2.2499999999999999E-2</v>
      </c>
      <c r="BR214" s="31">
        <f t="shared" si="229"/>
        <v>2.8499999999999998E-2</v>
      </c>
      <c r="BS214" s="31">
        <f t="shared" si="239"/>
        <v>5.0000000000000001E-3</v>
      </c>
      <c r="BT214" s="31">
        <f t="shared" si="230"/>
        <v>0</v>
      </c>
      <c r="BU214" s="31">
        <f t="shared" si="240"/>
        <v>2.1189058281296049E-2</v>
      </c>
      <c r="BV214" s="31">
        <f t="shared" si="241"/>
        <v>2.9350198131472077E-2</v>
      </c>
      <c r="BW214" s="103">
        <f t="shared" si="242"/>
        <v>3.4800882562703153E-2</v>
      </c>
    </row>
    <row r="215" spans="16:75" x14ac:dyDescent="0.25">
      <c r="P215" s="36">
        <f t="shared" si="231"/>
        <v>19.979400000000052</v>
      </c>
      <c r="Q215" s="31">
        <f t="shared" si="186"/>
        <v>1.5167137302937138E-3</v>
      </c>
      <c r="R215" s="31">
        <f t="shared" si="187"/>
        <v>7.5835686514685689E-3</v>
      </c>
      <c r="S215" s="31">
        <f t="shared" si="188"/>
        <v>8.3843935010636493E-3</v>
      </c>
      <c r="T215" s="31">
        <f t="shared" si="189"/>
        <v>3.8289438121264802E-3</v>
      </c>
      <c r="U215" s="31">
        <f t="shared" si="190"/>
        <v>1.5015465929907765E-4</v>
      </c>
      <c r="V215" s="31">
        <f t="shared" si="191"/>
        <v>1.001031061993851E-4</v>
      </c>
      <c r="W215" s="31">
        <f t="shared" si="192"/>
        <v>4.0000000000000001E-3</v>
      </c>
      <c r="X215" s="31">
        <f t="shared" si="193"/>
        <v>8.9999999999999993E-3</v>
      </c>
      <c r="Y215" s="31">
        <f t="shared" si="194"/>
        <v>1.3999999999999999E-2</v>
      </c>
      <c r="Z215" s="31">
        <f t="shared" si="195"/>
        <v>1E-3</v>
      </c>
      <c r="AA215" s="31">
        <f t="shared" si="196"/>
        <v>0</v>
      </c>
      <c r="AB215" s="31">
        <f t="shared" si="232"/>
        <v>6.8712424195655616E-3</v>
      </c>
      <c r="AC215" s="31">
        <f t="shared" si="197"/>
        <v>1.4686908851992224E-2</v>
      </c>
      <c r="AD215" s="103">
        <f t="shared" si="233"/>
        <v>1.8704704071053246E-2</v>
      </c>
    </row>
    <row r="216" spans="16:75" x14ac:dyDescent="0.25">
      <c r="P216" s="36">
        <f t="shared" si="231"/>
        <v>20.073200000000053</v>
      </c>
      <c r="Q216" s="31">
        <f t="shared" si="186"/>
        <v>1.5096262829558927E-3</v>
      </c>
      <c r="R216" s="31">
        <f t="shared" si="187"/>
        <v>7.548131414779463E-3</v>
      </c>
      <c r="S216" s="31">
        <f t="shared" si="188"/>
        <v>8.3452140921801751E-3</v>
      </c>
      <c r="T216" s="31">
        <f t="shared" si="189"/>
        <v>3.8110515513221509E-3</v>
      </c>
      <c r="U216" s="31">
        <f t="shared" si="190"/>
        <v>1.4945300201263335E-4</v>
      </c>
      <c r="V216" s="31">
        <f t="shared" si="191"/>
        <v>9.9635334675088902E-5</v>
      </c>
      <c r="W216" s="31">
        <f t="shared" si="192"/>
        <v>4.0000000000000001E-3</v>
      </c>
      <c r="X216" s="31">
        <f t="shared" si="193"/>
        <v>8.9999999999999993E-3</v>
      </c>
      <c r="Y216" s="31">
        <f t="shared" si="194"/>
        <v>1.3999999999999999E-2</v>
      </c>
      <c r="Z216" s="31">
        <f t="shared" si="195"/>
        <v>1E-3</v>
      </c>
      <c r="AA216" s="31">
        <f t="shared" si="196"/>
        <v>0</v>
      </c>
      <c r="AB216" s="31">
        <f t="shared" si="232"/>
        <v>6.8507122670605535E-3</v>
      </c>
      <c r="AC216" s="31">
        <f t="shared" si="197"/>
        <v>1.4644406066703039E-2</v>
      </c>
      <c r="AD216" s="103">
        <f t="shared" si="233"/>
        <v>1.8666564723657384E-2</v>
      </c>
    </row>
    <row r="217" spans="16:75" x14ac:dyDescent="0.25">
      <c r="P217" s="36">
        <f t="shared" si="231"/>
        <v>20.167000000000055</v>
      </c>
      <c r="Q217" s="31">
        <f t="shared" si="186"/>
        <v>1.5026047653607488E-3</v>
      </c>
      <c r="R217" s="31">
        <f t="shared" si="187"/>
        <v>7.5130238268037441E-3</v>
      </c>
      <c r="S217" s="31">
        <f t="shared" si="188"/>
        <v>8.3063991429142194E-3</v>
      </c>
      <c r="T217" s="31">
        <f t="shared" si="189"/>
        <v>3.7933257301532102E-3</v>
      </c>
      <c r="U217" s="31">
        <f t="shared" si="190"/>
        <v>1.4875787177071411E-4</v>
      </c>
      <c r="V217" s="31">
        <f t="shared" si="191"/>
        <v>9.9171914513809423E-5</v>
      </c>
      <c r="W217" s="31">
        <f t="shared" si="192"/>
        <v>4.0000000000000001E-3</v>
      </c>
      <c r="X217" s="31">
        <f t="shared" si="193"/>
        <v>8.9999999999999993E-3</v>
      </c>
      <c r="Y217" s="31">
        <f t="shared" si="194"/>
        <v>1.3999999999999999E-2</v>
      </c>
      <c r="Z217" s="31">
        <f t="shared" si="195"/>
        <v>1E-3</v>
      </c>
      <c r="AA217" s="31">
        <f t="shared" si="196"/>
        <v>0</v>
      </c>
      <c r="AB217" s="31">
        <f t="shared" si="232"/>
        <v>6.830407490441062E-3</v>
      </c>
      <c r="AC217" s="31">
        <f t="shared" si="197"/>
        <v>1.4602373823194644E-2</v>
      </c>
      <c r="AD217" s="103">
        <f t="shared" si="233"/>
        <v>1.8628879854119682E-2</v>
      </c>
    </row>
    <row r="218" spans="16:75" x14ac:dyDescent="0.25">
      <c r="P218" s="36">
        <f t="shared" si="231"/>
        <v>20.260800000000057</v>
      </c>
      <c r="Q218" s="31">
        <f t="shared" si="186"/>
        <v>1.495648261817412E-3</v>
      </c>
      <c r="R218" s="31">
        <f t="shared" si="187"/>
        <v>7.4782413090870598E-3</v>
      </c>
      <c r="S218" s="31">
        <f t="shared" si="188"/>
        <v>8.2679435913266541E-3</v>
      </c>
      <c r="T218" s="31">
        <f t="shared" si="189"/>
        <v>3.775764036958056E-3</v>
      </c>
      <c r="U218" s="31">
        <f t="shared" si="190"/>
        <v>1.4806917791992377E-4</v>
      </c>
      <c r="V218" s="31">
        <f t="shared" si="191"/>
        <v>9.871278527994918E-5</v>
      </c>
      <c r="W218" s="31">
        <f t="shared" si="192"/>
        <v>4.0000000000000001E-3</v>
      </c>
      <c r="X218" s="31">
        <f t="shared" si="193"/>
        <v>8.9999999999999993E-3</v>
      </c>
      <c r="Y218" s="31">
        <f t="shared" si="194"/>
        <v>1.3999999999999999E-2</v>
      </c>
      <c r="Z218" s="31">
        <f t="shared" si="195"/>
        <v>1E-3</v>
      </c>
      <c r="AA218" s="31">
        <f t="shared" si="196"/>
        <v>0</v>
      </c>
      <c r="AB218" s="31">
        <f t="shared" si="232"/>
        <v>6.8103247859571409E-3</v>
      </c>
      <c r="AC218" s="31">
        <f t="shared" si="197"/>
        <v>1.4560805185978909E-2</v>
      </c>
      <c r="AD218" s="103">
        <f t="shared" si="233"/>
        <v>1.8591642367103745E-2</v>
      </c>
    </row>
    <row r="219" spans="16:75" x14ac:dyDescent="0.25">
      <c r="P219" s="36">
        <f t="shared" si="231"/>
        <v>20.354600000000058</v>
      </c>
      <c r="Q219" s="31">
        <f t="shared" si="186"/>
        <v>1.4887558735141059E-3</v>
      </c>
      <c r="R219" s="31">
        <f t="shared" si="187"/>
        <v>7.4437793675705289E-3</v>
      </c>
      <c r="S219" s="31">
        <f t="shared" si="188"/>
        <v>8.2298424687859764E-3</v>
      </c>
      <c r="T219" s="31">
        <f t="shared" si="189"/>
        <v>3.75836420268636E-3</v>
      </c>
      <c r="U219" s="31">
        <f t="shared" si="190"/>
        <v>1.4738683147789644E-4</v>
      </c>
      <c r="V219" s="31">
        <f t="shared" si="191"/>
        <v>9.8257887651930967E-5</v>
      </c>
      <c r="W219" s="31">
        <f t="shared" si="192"/>
        <v>4.0000000000000001E-3</v>
      </c>
      <c r="X219" s="31">
        <f t="shared" si="193"/>
        <v>8.9999999999999993E-3</v>
      </c>
      <c r="Y219" s="31">
        <f t="shared" si="194"/>
        <v>1.3999999999999999E-2</v>
      </c>
      <c r="Z219" s="31">
        <f t="shared" si="195"/>
        <v>1E-3</v>
      </c>
      <c r="AA219" s="31">
        <f t="shared" si="196"/>
        <v>0</v>
      </c>
      <c r="AB219" s="31">
        <f t="shared" si="232"/>
        <v>6.7904609114164986E-3</v>
      </c>
      <c r="AC219" s="31">
        <f t="shared" si="197"/>
        <v>1.4519693349116845E-2</v>
      </c>
      <c r="AD219" s="103">
        <f t="shared" si="233"/>
        <v>1.8554845304699624E-2</v>
      </c>
    </row>
    <row r="220" spans="16:75" x14ac:dyDescent="0.25">
      <c r="P220" s="36">
        <f t="shared" si="231"/>
        <v>20.44840000000006</v>
      </c>
      <c r="Q220" s="31">
        <f t="shared" si="186"/>
        <v>1.4819267181310134E-3</v>
      </c>
      <c r="R220" s="31">
        <f t="shared" si="187"/>
        <v>7.4096335906550662E-3</v>
      </c>
      <c r="S220" s="31">
        <f t="shared" si="188"/>
        <v>8.1920908978282414E-3</v>
      </c>
      <c r="T220" s="31">
        <f t="shared" si="189"/>
        <v>3.7411239999217433E-3</v>
      </c>
      <c r="U220" s="31">
        <f t="shared" si="190"/>
        <v>1.467107450949703E-4</v>
      </c>
      <c r="V220" s="31">
        <f t="shared" si="191"/>
        <v>9.7807163396646887E-5</v>
      </c>
      <c r="W220" s="31">
        <f t="shared" si="192"/>
        <v>4.0000000000000001E-3</v>
      </c>
      <c r="X220" s="31">
        <f t="shared" si="193"/>
        <v>8.9999999999999993E-3</v>
      </c>
      <c r="Y220" s="31">
        <f t="shared" si="194"/>
        <v>1.3999999999999999E-2</v>
      </c>
      <c r="Z220" s="31">
        <f t="shared" si="195"/>
        <v>1E-3</v>
      </c>
      <c r="AA220" s="31">
        <f t="shared" si="196"/>
        <v>0</v>
      </c>
      <c r="AB220" s="31">
        <f t="shared" si="232"/>
        <v>6.7708126847755958E-3</v>
      </c>
      <c r="AC220" s="31">
        <f t="shared" si="197"/>
        <v>1.4479031633252211E-2</v>
      </c>
      <c r="AD220" s="103">
        <f t="shared" si="233"/>
        <v>1.8518481843225559E-2</v>
      </c>
    </row>
    <row r="221" spans="16:75" x14ac:dyDescent="0.25">
      <c r="P221" s="36">
        <f t="shared" si="231"/>
        <v>20.542200000000062</v>
      </c>
      <c r="Q221" s="31">
        <f t="shared" si="186"/>
        <v>1.4751599294637483E-3</v>
      </c>
      <c r="R221" s="31">
        <f t="shared" si="187"/>
        <v>7.3757996473187417E-3</v>
      </c>
      <c r="S221" s="31">
        <f t="shared" si="188"/>
        <v>8.1546840900756003E-3</v>
      </c>
      <c r="T221" s="31">
        <f t="shared" si="189"/>
        <v>3.7240412419312328E-3</v>
      </c>
      <c r="U221" s="31">
        <f t="shared" si="190"/>
        <v>1.4604083301691107E-4</v>
      </c>
      <c r="V221" s="31">
        <f t="shared" si="191"/>
        <v>9.7360555344607394E-5</v>
      </c>
      <c r="W221" s="31">
        <f t="shared" si="192"/>
        <v>4.0000000000000001E-3</v>
      </c>
      <c r="X221" s="31">
        <f t="shared" si="193"/>
        <v>8.9999999999999993E-3</v>
      </c>
      <c r="Y221" s="31">
        <f t="shared" si="194"/>
        <v>1.3999999999999999E-2</v>
      </c>
      <c r="Z221" s="31">
        <f t="shared" si="195"/>
        <v>1E-3</v>
      </c>
      <c r="AA221" s="31">
        <f t="shared" si="196"/>
        <v>0</v>
      </c>
      <c r="AB221" s="31">
        <f t="shared" si="232"/>
        <v>6.7513769827692392E-3</v>
      </c>
      <c r="AC221" s="31">
        <f t="shared" si="197"/>
        <v>1.4438813482726114E-2</v>
      </c>
      <c r="AD221" s="103">
        <f t="shared" si="233"/>
        <v>1.8482545290117291E-2</v>
      </c>
    </row>
    <row r="222" spans="16:75" x14ac:dyDescent="0.25">
      <c r="P222" s="36">
        <f t="shared" si="231"/>
        <v>20.636000000000063</v>
      </c>
      <c r="Q222" s="31">
        <f t="shared" si="186"/>
        <v>1.4684546570570948E-3</v>
      </c>
      <c r="R222" s="31">
        <f t="shared" si="187"/>
        <v>7.3422732852854739E-3</v>
      </c>
      <c r="S222" s="31">
        <f t="shared" si="188"/>
        <v>8.1176173442116199E-3</v>
      </c>
      <c r="T222" s="31">
        <f t="shared" si="189"/>
        <v>3.7071137817406359E-3</v>
      </c>
      <c r="U222" s="31">
        <f t="shared" si="190"/>
        <v>1.4537701104865236E-4</v>
      </c>
      <c r="V222" s="31">
        <f t="shared" si="191"/>
        <v>9.6918007365768256E-5</v>
      </c>
      <c r="W222" s="31">
        <f t="shared" si="192"/>
        <v>4.0000000000000001E-3</v>
      </c>
      <c r="X222" s="31">
        <f t="shared" si="193"/>
        <v>8.9999999999999993E-3</v>
      </c>
      <c r="Y222" s="31">
        <f t="shared" si="194"/>
        <v>1.3999999999999999E-2</v>
      </c>
      <c r="Z222" s="31">
        <f t="shared" si="195"/>
        <v>1E-3</v>
      </c>
      <c r="AA222" s="31">
        <f t="shared" si="196"/>
        <v>0</v>
      </c>
      <c r="AB222" s="31">
        <f t="shared" si="232"/>
        <v>6.7321507395774098E-3</v>
      </c>
      <c r="AC222" s="31">
        <f t="shared" si="197"/>
        <v>1.4399032462770018E-2</v>
      </c>
      <c r="AD222" s="103">
        <f t="shared" si="233"/>
        <v>1.844702908090208E-2</v>
      </c>
    </row>
    <row r="223" spans="16:75" x14ac:dyDescent="0.25">
      <c r="P223" s="36">
        <f t="shared" si="231"/>
        <v>20.729800000000065</v>
      </c>
      <c r="Q223" s="31">
        <f t="shared" si="186"/>
        <v>1.4618100658486918E-3</v>
      </c>
      <c r="R223" s="31">
        <f t="shared" si="187"/>
        <v>7.3090503292434581E-3</v>
      </c>
      <c r="S223" s="31">
        <f t="shared" si="188"/>
        <v>8.0808860440115676E-3</v>
      </c>
      <c r="T223" s="31">
        <f t="shared" si="189"/>
        <v>3.6903395112350221E-3</v>
      </c>
      <c r="U223" s="31">
        <f t="shared" si="190"/>
        <v>1.4471919651902045E-4</v>
      </c>
      <c r="V223" s="31">
        <f t="shared" si="191"/>
        <v>9.6479464346013635E-5</v>
      </c>
      <c r="W223" s="31">
        <f t="shared" si="192"/>
        <v>4.0000000000000001E-3</v>
      </c>
      <c r="X223" s="31">
        <f t="shared" si="193"/>
        <v>8.9999999999999993E-3</v>
      </c>
      <c r="Y223" s="31">
        <f t="shared" si="194"/>
        <v>1.3999999999999999E-2</v>
      </c>
      <c r="Z223" s="31">
        <f t="shared" si="195"/>
        <v>1E-3</v>
      </c>
      <c r="AA223" s="31">
        <f t="shared" si="196"/>
        <v>0</v>
      </c>
      <c r="AB223" s="31">
        <f t="shared" si="232"/>
        <v>6.7131309455281916E-3</v>
      </c>
      <c r="AC223" s="31">
        <f t="shared" si="197"/>
        <v>1.435968225677469E-2</v>
      </c>
      <c r="AD223" s="103">
        <f t="shared" si="233"/>
        <v>1.8411926776254865E-2</v>
      </c>
    </row>
    <row r="224" spans="16:75" x14ac:dyDescent="0.25">
      <c r="P224" s="36">
        <f t="shared" si="231"/>
        <v>20.823600000000067</v>
      </c>
      <c r="Q224" s="31">
        <f t="shared" si="186"/>
        <v>1.4552253358223462E-3</v>
      </c>
      <c r="R224" s="31">
        <f t="shared" si="187"/>
        <v>7.2761266791117303E-3</v>
      </c>
      <c r="S224" s="31">
        <f t="shared" si="188"/>
        <v>8.0444856564259298E-3</v>
      </c>
      <c r="T224" s="31">
        <f t="shared" si="189"/>
        <v>3.6737163602835127E-3</v>
      </c>
      <c r="U224" s="31">
        <f t="shared" si="190"/>
        <v>1.4406730824641226E-4</v>
      </c>
      <c r="V224" s="31">
        <f t="shared" si="191"/>
        <v>9.6044872164274846E-5</v>
      </c>
      <c r="W224" s="31">
        <f t="shared" si="192"/>
        <v>4.0000000000000001E-3</v>
      </c>
      <c r="X224" s="31">
        <f t="shared" si="193"/>
        <v>8.9999999999999993E-3</v>
      </c>
      <c r="Y224" s="31">
        <f t="shared" si="194"/>
        <v>1.3999999999999999E-2</v>
      </c>
      <c r="Z224" s="31">
        <f t="shared" si="195"/>
        <v>1E-3</v>
      </c>
      <c r="AA224" s="31">
        <f t="shared" si="196"/>
        <v>0</v>
      </c>
      <c r="AB224" s="31">
        <f t="shared" si="232"/>
        <v>6.6943146458356122E-3</v>
      </c>
      <c r="AC224" s="31">
        <f t="shared" si="197"/>
        <v>1.4320756663632674E-2</v>
      </c>
      <c r="AD224" s="103">
        <f t="shared" si="233"/>
        <v>1.8377232059133868E-2</v>
      </c>
    </row>
    <row r="225" spans="16:30" x14ac:dyDescent="0.25">
      <c r="P225" s="36">
        <f t="shared" si="231"/>
        <v>20.917400000000068</v>
      </c>
      <c r="Q225" s="31">
        <f t="shared" si="186"/>
        <v>1.4486996616706763E-3</v>
      </c>
      <c r="R225" s="31">
        <f t="shared" si="187"/>
        <v>7.243498308353382E-3</v>
      </c>
      <c r="S225" s="31">
        <f t="shared" si="188"/>
        <v>8.0084117297154998E-3</v>
      </c>
      <c r="T225" s="31">
        <f t="shared" si="189"/>
        <v>3.6572422958876223E-3</v>
      </c>
      <c r="U225" s="31">
        <f t="shared" si="190"/>
        <v>1.4342126650539693E-4</v>
      </c>
      <c r="V225" s="31">
        <f t="shared" si="191"/>
        <v>9.5614177670264632E-5</v>
      </c>
      <c r="W225" s="31">
        <f t="shared" si="192"/>
        <v>4.0000000000000001E-3</v>
      </c>
      <c r="X225" s="31">
        <f t="shared" si="193"/>
        <v>8.9999999999999993E-3</v>
      </c>
      <c r="Y225" s="31">
        <f t="shared" si="194"/>
        <v>1.3999999999999999E-2</v>
      </c>
      <c r="Z225" s="31">
        <f t="shared" si="195"/>
        <v>1E-3</v>
      </c>
      <c r="AA225" s="31">
        <f t="shared" si="196"/>
        <v>0</v>
      </c>
      <c r="AB225" s="31">
        <f t="shared" si="232"/>
        <v>6.6756989393713636E-3</v>
      </c>
      <c r="AC225" s="31">
        <f t="shared" si="197"/>
        <v>1.4282249595152025E-2</v>
      </c>
      <c r="AD225" s="103">
        <f t="shared" si="233"/>
        <v>1.8342938731993285E-2</v>
      </c>
    </row>
    <row r="226" spans="16:30" x14ac:dyDescent="0.25">
      <c r="P226" s="36">
        <f t="shared" si="231"/>
        <v>21.01120000000007</v>
      </c>
      <c r="Q226" s="31">
        <f t="shared" si="186"/>
        <v>1.4422322524667893E-3</v>
      </c>
      <c r="R226" s="31">
        <f t="shared" si="187"/>
        <v>7.2111612623339469E-3</v>
      </c>
      <c r="S226" s="31">
        <f t="shared" si="188"/>
        <v>7.9726598916364123E-3</v>
      </c>
      <c r="T226" s="31">
        <f t="shared" si="189"/>
        <v>3.6409153213524093E-3</v>
      </c>
      <c r="U226" s="31">
        <f t="shared" si="190"/>
        <v>1.4278099299421212E-4</v>
      </c>
      <c r="V226" s="31">
        <f t="shared" si="191"/>
        <v>9.5187328662808078E-5</v>
      </c>
      <c r="W226" s="31">
        <f t="shared" si="192"/>
        <v>4.0000000000000001E-3</v>
      </c>
      <c r="X226" s="31">
        <f t="shared" si="193"/>
        <v>8.9999999999999993E-3</v>
      </c>
      <c r="Y226" s="31">
        <f t="shared" si="194"/>
        <v>1.3999999999999999E-2</v>
      </c>
      <c r="Z226" s="31">
        <f t="shared" si="195"/>
        <v>1E-3</v>
      </c>
      <c r="AA226" s="31">
        <f t="shared" si="196"/>
        <v>0</v>
      </c>
      <c r="AB226" s="31">
        <f t="shared" si="232"/>
        <v>6.6572809774692867E-3</v>
      </c>
      <c r="AC226" s="31">
        <f t="shared" si="197"/>
        <v>1.4244155073539043E-2</v>
      </c>
      <c r="AD226" s="103">
        <f t="shared" si="233"/>
        <v>1.8309040714070569E-2</v>
      </c>
    </row>
    <row r="227" spans="16:30" x14ac:dyDescent="0.25">
      <c r="P227" s="36">
        <f t="shared" si="231"/>
        <v>21.105000000000071</v>
      </c>
      <c r="Q227" s="31">
        <f t="shared" si="186"/>
        <v>1.4358223313447147E-3</v>
      </c>
      <c r="R227" s="31">
        <f t="shared" si="187"/>
        <v>7.1791116567235733E-3</v>
      </c>
      <c r="S227" s="31">
        <f t="shared" si="188"/>
        <v>7.9372258476735832E-3</v>
      </c>
      <c r="T227" s="31">
        <f t="shared" si="189"/>
        <v>3.6247334754797318E-3</v>
      </c>
      <c r="U227" s="31">
        <f t="shared" si="190"/>
        <v>1.4214641080312671E-4</v>
      </c>
      <c r="V227" s="31">
        <f t="shared" si="191"/>
        <v>9.4764273868751153E-5</v>
      </c>
      <c r="W227" s="31">
        <f t="shared" si="192"/>
        <v>4.0000000000000001E-3</v>
      </c>
      <c r="X227" s="31">
        <f t="shared" si="193"/>
        <v>8.9999999999999993E-3</v>
      </c>
      <c r="Y227" s="31">
        <f t="shared" si="194"/>
        <v>1.3999999999999999E-2</v>
      </c>
      <c r="Z227" s="31">
        <f t="shared" si="195"/>
        <v>1E-3</v>
      </c>
      <c r="AA227" s="31">
        <f t="shared" si="196"/>
        <v>0</v>
      </c>
      <c r="AB227" s="31">
        <f t="shared" si="232"/>
        <v>6.6390579627616398E-3</v>
      </c>
      <c r="AC227" s="31">
        <f t="shared" si="197"/>
        <v>1.4206467228947885E-2</v>
      </c>
      <c r="AD227" s="103">
        <f t="shared" si="233"/>
        <v>1.8275532038746066E-2</v>
      </c>
    </row>
    <row r="228" spans="16:30" x14ac:dyDescent="0.25">
      <c r="P228" s="36">
        <f t="shared" si="231"/>
        <v>21.198800000000073</v>
      </c>
      <c r="Q228" s="31">
        <f t="shared" si="186"/>
        <v>1.4294691351883217E-3</v>
      </c>
      <c r="R228" s="31">
        <f t="shared" si="187"/>
        <v>7.1473456759416094E-3</v>
      </c>
      <c r="S228" s="31">
        <f t="shared" si="188"/>
        <v>7.9021053793210429E-3</v>
      </c>
      <c r="T228" s="31">
        <f t="shared" si="189"/>
        <v>3.6086948317829185E-3</v>
      </c>
      <c r="U228" s="31">
        <f t="shared" si="190"/>
        <v>1.4151744438364386E-4</v>
      </c>
      <c r="V228" s="31">
        <f t="shared" si="191"/>
        <v>9.4344962922429242E-5</v>
      </c>
      <c r="W228" s="31">
        <f t="shared" si="192"/>
        <v>4.0000000000000001E-3</v>
      </c>
      <c r="X228" s="31">
        <f t="shared" si="193"/>
        <v>8.9999999999999993E-3</v>
      </c>
      <c r="Y228" s="31">
        <f t="shared" si="194"/>
        <v>1.3999999999999999E-2</v>
      </c>
      <c r="Z228" s="31">
        <f t="shared" si="195"/>
        <v>1E-3</v>
      </c>
      <c r="AA228" s="31">
        <f t="shared" si="196"/>
        <v>0</v>
      </c>
      <c r="AB228" s="31">
        <f t="shared" si="232"/>
        <v>6.6210271480461515E-3</v>
      </c>
      <c r="AC228" s="31">
        <f t="shared" si="197"/>
        <v>1.4169180297094989E-2</v>
      </c>
      <c r="AD228" s="103">
        <f t="shared" si="233"/>
        <v>1.8242406850972736E-2</v>
      </c>
    </row>
    <row r="229" spans="16:30" x14ac:dyDescent="0.25">
      <c r="P229" s="36">
        <f t="shared" si="231"/>
        <v>21.292600000000075</v>
      </c>
      <c r="Q229" s="31">
        <f t="shared" si="186"/>
        <v>1.4231719143284612E-3</v>
      </c>
      <c r="R229" s="31">
        <f t="shared" si="187"/>
        <v>7.1158595716423068E-3</v>
      </c>
      <c r="S229" s="31">
        <f t="shared" si="188"/>
        <v>7.8672943424077345E-3</v>
      </c>
      <c r="T229" s="31">
        <f t="shared" si="189"/>
        <v>3.5927974977222007E-3</v>
      </c>
      <c r="U229" s="31">
        <f t="shared" si="190"/>
        <v>1.4089401951851766E-4</v>
      </c>
      <c r="V229" s="31">
        <f t="shared" si="191"/>
        <v>9.3929346345678443E-5</v>
      </c>
      <c r="W229" s="31">
        <f t="shared" si="192"/>
        <v>4.0000000000000001E-3</v>
      </c>
      <c r="X229" s="31">
        <f t="shared" si="193"/>
        <v>8.9999999999999993E-3</v>
      </c>
      <c r="Y229" s="31">
        <f t="shared" si="194"/>
        <v>1.3999999999999999E-2</v>
      </c>
      <c r="Z229" s="31">
        <f t="shared" si="195"/>
        <v>1E-3</v>
      </c>
      <c r="AA229" s="31">
        <f t="shared" si="196"/>
        <v>0</v>
      </c>
      <c r="AB229" s="31">
        <f t="shared" si="232"/>
        <v>6.6031858351829221E-3</v>
      </c>
      <c r="AC229" s="31">
        <f t="shared" si="197"/>
        <v>1.4132288616936314E-2</v>
      </c>
      <c r="AD229" s="103">
        <f t="shared" si="233"/>
        <v>1.8209659404773839E-2</v>
      </c>
    </row>
    <row r="230" spans="16:30" x14ac:dyDescent="0.25">
      <c r="P230" s="36">
        <f t="shared" si="231"/>
        <v>21.386400000000076</v>
      </c>
      <c r="Q230" s="31">
        <f t="shared" si="186"/>
        <v>1.4169299322480732E-3</v>
      </c>
      <c r="R230" s="31">
        <f t="shared" si="187"/>
        <v>7.0846496612403664E-3</v>
      </c>
      <c r="S230" s="31">
        <f t="shared" si="188"/>
        <v>7.8327886654673499E-3</v>
      </c>
      <c r="T230" s="31">
        <f t="shared" si="189"/>
        <v>3.5770396139602608E-3</v>
      </c>
      <c r="U230" s="31">
        <f t="shared" si="190"/>
        <v>1.4027606329255923E-4</v>
      </c>
      <c r="V230" s="31">
        <f t="shared" si="191"/>
        <v>9.3517375528372835E-5</v>
      </c>
      <c r="W230" s="31">
        <f t="shared" si="192"/>
        <v>4.0000000000000001E-3</v>
      </c>
      <c r="X230" s="31">
        <f t="shared" si="193"/>
        <v>8.9999999999999993E-3</v>
      </c>
      <c r="Y230" s="31">
        <f t="shared" si="194"/>
        <v>1.3999999999999999E-2</v>
      </c>
      <c r="Z230" s="31">
        <f t="shared" si="195"/>
        <v>1E-3</v>
      </c>
      <c r="AA230" s="31">
        <f t="shared" si="196"/>
        <v>0</v>
      </c>
      <c r="AB230" s="31">
        <f t="shared" si="232"/>
        <v>6.5855313740202405E-3</v>
      </c>
      <c r="AC230" s="31">
        <f t="shared" si="197"/>
        <v>1.4095786628405452E-2</v>
      </c>
      <c r="AD230" s="103">
        <f t="shared" si="233"/>
        <v>1.8177284060806473E-2</v>
      </c>
    </row>
    <row r="231" spans="16:30" x14ac:dyDescent="0.25">
      <c r="P231" s="36">
        <f t="shared" si="231"/>
        <v>21.480200000000078</v>
      </c>
      <c r="Q231" s="31">
        <f t="shared" si="186"/>
        <v>1.4107424652950249E-3</v>
      </c>
      <c r="R231" s="31">
        <f t="shared" si="187"/>
        <v>7.053712326475124E-3</v>
      </c>
      <c r="S231" s="31">
        <f t="shared" si="188"/>
        <v>7.7985843481508969E-3</v>
      </c>
      <c r="T231" s="31">
        <f t="shared" si="189"/>
        <v>3.5614193536372902E-3</v>
      </c>
      <c r="U231" s="31">
        <f t="shared" si="190"/>
        <v>1.3966350406420744E-4</v>
      </c>
      <c r="V231" s="31">
        <f t="shared" si="191"/>
        <v>9.3109002709471637E-5</v>
      </c>
      <c r="W231" s="31">
        <f t="shared" si="192"/>
        <v>4.0000000000000001E-3</v>
      </c>
      <c r="X231" s="31">
        <f t="shared" si="193"/>
        <v>8.9999999999999993E-3</v>
      </c>
      <c r="Y231" s="31">
        <f t="shared" si="194"/>
        <v>1.3999999999999999E-2</v>
      </c>
      <c r="Z231" s="31">
        <f t="shared" si="195"/>
        <v>1E-3</v>
      </c>
      <c r="AA231" s="31">
        <f t="shared" si="196"/>
        <v>0</v>
      </c>
      <c r="AB231" s="31">
        <f t="shared" si="232"/>
        <v>6.5680611613484581E-3</v>
      </c>
      <c r="AC231" s="31">
        <f t="shared" si="197"/>
        <v>1.4059668870210784E-2</v>
      </c>
      <c r="AD231" s="103">
        <f t="shared" si="233"/>
        <v>1.8145275283989012E-2</v>
      </c>
    </row>
    <row r="232" spans="16:30" x14ac:dyDescent="0.25">
      <c r="P232" s="36">
        <f t="shared" si="231"/>
        <v>21.57400000000008</v>
      </c>
      <c r="Q232" s="31">
        <f t="shared" si="186"/>
        <v>1.4046088024024378E-3</v>
      </c>
      <c r="R232" s="31">
        <f t="shared" si="187"/>
        <v>7.023044012012189E-3</v>
      </c>
      <c r="S232" s="31">
        <f t="shared" si="188"/>
        <v>7.7646774596806765E-3</v>
      </c>
      <c r="T232" s="31">
        <f t="shared" si="189"/>
        <v>3.5459349216649537E-3</v>
      </c>
      <c r="U232" s="31">
        <f t="shared" si="190"/>
        <v>1.3905627143784131E-4</v>
      </c>
      <c r="V232" s="31">
        <f t="shared" si="191"/>
        <v>9.2704180958560879E-5</v>
      </c>
      <c r="W232" s="31">
        <f t="shared" si="192"/>
        <v>4.0000000000000001E-3</v>
      </c>
      <c r="X232" s="31">
        <f t="shared" si="193"/>
        <v>8.9999999999999993E-3</v>
      </c>
      <c r="Y232" s="31">
        <f t="shared" si="194"/>
        <v>1.3999999999999999E-2</v>
      </c>
      <c r="Z232" s="31">
        <f t="shared" si="195"/>
        <v>1E-3</v>
      </c>
      <c r="AA232" s="31">
        <f t="shared" si="196"/>
        <v>0</v>
      </c>
      <c r="AB232" s="31">
        <f t="shared" si="232"/>
        <v>6.550772639881043E-3</v>
      </c>
      <c r="AC232" s="31">
        <f t="shared" si="197"/>
        <v>1.4023929977689887E-2</v>
      </c>
      <c r="AD232" s="103">
        <f t="shared" si="233"/>
        <v>1.8113627641190476E-2</v>
      </c>
    </row>
    <row r="233" spans="16:30" x14ac:dyDescent="0.25">
      <c r="P233" s="36">
        <f t="shared" si="231"/>
        <v>21.667800000000081</v>
      </c>
      <c r="Q233" s="31">
        <f t="shared" si="186"/>
        <v>1.3985282448162799E-3</v>
      </c>
      <c r="R233" s="31">
        <f t="shared" si="187"/>
        <v>6.9926412240813992E-3</v>
      </c>
      <c r="S233" s="31">
        <f t="shared" si="188"/>
        <v>7.7310641373443947E-3</v>
      </c>
      <c r="T233" s="31">
        <f t="shared" si="189"/>
        <v>3.5305845540386984E-3</v>
      </c>
      <c r="U233" s="31">
        <f t="shared" si="190"/>
        <v>1.3845429623681168E-4</v>
      </c>
      <c r="V233" s="31">
        <f t="shared" si="191"/>
        <v>9.2302864157874461E-5</v>
      </c>
      <c r="W233" s="31">
        <f t="shared" si="192"/>
        <v>4.0000000000000001E-3</v>
      </c>
      <c r="X233" s="31">
        <f t="shared" si="193"/>
        <v>8.9999999999999993E-3</v>
      </c>
      <c r="Y233" s="31">
        <f t="shared" si="194"/>
        <v>1.3999999999999999E-2</v>
      </c>
      <c r="Z233" s="31">
        <f t="shared" si="195"/>
        <v>1E-3</v>
      </c>
      <c r="AA233" s="31">
        <f t="shared" si="196"/>
        <v>0</v>
      </c>
      <c r="AB233" s="31">
        <f t="shared" si="232"/>
        <v>6.5336632972620183E-3</v>
      </c>
      <c r="AC233" s="31">
        <f t="shared" si="197"/>
        <v>1.3988564680719422E-2</v>
      </c>
      <c r="AD233" s="103">
        <f t="shared" si="233"/>
        <v>1.8082335798979953E-2</v>
      </c>
    </row>
    <row r="234" spans="16:30" x14ac:dyDescent="0.25">
      <c r="P234" s="36">
        <f t="shared" si="231"/>
        <v>21.761600000000083</v>
      </c>
      <c r="Q234" s="31">
        <f t="shared" si="186"/>
        <v>1.3925001058300028E-3</v>
      </c>
      <c r="R234" s="31">
        <f t="shared" si="187"/>
        <v>6.9625005291500137E-3</v>
      </c>
      <c r="S234" s="31">
        <f t="shared" si="188"/>
        <v>7.6977405850282548E-3</v>
      </c>
      <c r="T234" s="31">
        <f t="shared" si="189"/>
        <v>3.5153665171678418E-3</v>
      </c>
      <c r="U234" s="31">
        <f t="shared" si="190"/>
        <v>1.3785751047717026E-4</v>
      </c>
      <c r="V234" s="31">
        <f t="shared" si="191"/>
        <v>9.1905006984780181E-5</v>
      </c>
      <c r="W234" s="31">
        <f t="shared" si="192"/>
        <v>4.0000000000000001E-3</v>
      </c>
      <c r="X234" s="31">
        <f t="shared" si="193"/>
        <v>8.9999999999999993E-3</v>
      </c>
      <c r="Y234" s="31">
        <f t="shared" si="194"/>
        <v>1.3999999999999999E-2</v>
      </c>
      <c r="Z234" s="31">
        <f t="shared" si="195"/>
        <v>1E-3</v>
      </c>
      <c r="AA234" s="31">
        <f t="shared" si="196"/>
        <v>0</v>
      </c>
      <c r="AB234" s="31">
        <f t="shared" si="232"/>
        <v>6.5167306650989543E-3</v>
      </c>
      <c r="AC234" s="31">
        <f t="shared" si="197"/>
        <v>1.3953567801678888E-2</v>
      </c>
      <c r="AD234" s="103">
        <f t="shared" si="233"/>
        <v>1.8051394521434339E-2</v>
      </c>
    </row>
    <row r="235" spans="16:30" x14ac:dyDescent="0.25">
      <c r="P235" s="36">
        <f t="shared" si="231"/>
        <v>21.855400000000085</v>
      </c>
      <c r="Q235" s="31">
        <f t="shared" si="186"/>
        <v>1.3865237105260113E-3</v>
      </c>
      <c r="R235" s="31">
        <f t="shared" si="187"/>
        <v>6.9326185526300569E-3</v>
      </c>
      <c r="S235" s="31">
        <f t="shared" si="188"/>
        <v>7.6647030717877911E-3</v>
      </c>
      <c r="T235" s="31">
        <f t="shared" si="189"/>
        <v>3.5002791072229152E-3</v>
      </c>
      <c r="U235" s="31">
        <f t="shared" si="190"/>
        <v>1.3726584734207508E-4</v>
      </c>
      <c r="V235" s="31">
        <f t="shared" si="191"/>
        <v>9.1510564894716734E-5</v>
      </c>
      <c r="W235" s="31">
        <f t="shared" si="192"/>
        <v>4.0000000000000001E-3</v>
      </c>
      <c r="X235" s="31">
        <f t="shared" si="193"/>
        <v>8.9999999999999993E-3</v>
      </c>
      <c r="Y235" s="31">
        <f t="shared" si="194"/>
        <v>1.3999999999999999E-2</v>
      </c>
      <c r="Z235" s="31">
        <f t="shared" si="195"/>
        <v>1E-3</v>
      </c>
      <c r="AA235" s="31">
        <f t="shared" si="196"/>
        <v>0</v>
      </c>
      <c r="AB235" s="31">
        <f t="shared" si="232"/>
        <v>6.4999723180207952E-3</v>
      </c>
      <c r="AC235" s="31">
        <f t="shared" si="197"/>
        <v>1.3918934253466578E-2</v>
      </c>
      <c r="AD235" s="103">
        <f t="shared" si="233"/>
        <v>1.8020798668002554E-2</v>
      </c>
    </row>
    <row r="236" spans="16:30" x14ac:dyDescent="0.25">
      <c r="P236" s="36">
        <f t="shared" si="231"/>
        <v>21.949200000000086</v>
      </c>
      <c r="Q236" s="31">
        <f t="shared" si="186"/>
        <v>1.3805983955237631E-3</v>
      </c>
      <c r="R236" s="31">
        <f t="shared" si="187"/>
        <v>6.9029919776188156E-3</v>
      </c>
      <c r="S236" s="31">
        <f t="shared" si="188"/>
        <v>7.6319479304553621E-3</v>
      </c>
      <c r="T236" s="31">
        <f t="shared" si="189"/>
        <v>3.4853206494997401E-3</v>
      </c>
      <c r="U236" s="31">
        <f t="shared" si="190"/>
        <v>1.3667924115685255E-4</v>
      </c>
      <c r="V236" s="31">
        <f t="shared" si="191"/>
        <v>9.111949410456837E-5</v>
      </c>
      <c r="W236" s="31">
        <f t="shared" si="192"/>
        <v>4.0000000000000001E-3</v>
      </c>
      <c r="X236" s="31">
        <f t="shared" si="193"/>
        <v>8.9999999999999993E-3</v>
      </c>
      <c r="Y236" s="31">
        <f t="shared" si="194"/>
        <v>1.3999999999999999E-2</v>
      </c>
      <c r="Z236" s="31">
        <f t="shared" si="195"/>
        <v>1E-3</v>
      </c>
      <c r="AA236" s="31">
        <f t="shared" si="196"/>
        <v>0</v>
      </c>
      <c r="AB236" s="31">
        <f t="shared" si="232"/>
        <v>6.4833858727597346E-3</v>
      </c>
      <c r="AC236" s="31">
        <f t="shared" si="197"/>
        <v>1.388465903756622E-2</v>
      </c>
      <c r="AD236" s="103">
        <f t="shared" si="233"/>
        <v>1.7990543191424666E-2</v>
      </c>
    </row>
    <row r="237" spans="16:30" x14ac:dyDescent="0.25">
      <c r="P237" s="36">
        <f t="shared" si="231"/>
        <v>22.043000000000088</v>
      </c>
      <c r="Q237" s="31">
        <f t="shared" si="186"/>
        <v>1.3747235087343003E-3</v>
      </c>
      <c r="R237" s="31">
        <f t="shared" si="187"/>
        <v>6.8736175436715013E-3</v>
      </c>
      <c r="S237" s="31">
        <f t="shared" si="188"/>
        <v>7.5994715562832122E-3</v>
      </c>
      <c r="T237" s="31">
        <f t="shared" si="189"/>
        <v>3.4704894977997409E-3</v>
      </c>
      <c r="U237" s="31">
        <f t="shared" si="190"/>
        <v>1.3609762736469571E-4</v>
      </c>
      <c r="V237" s="31">
        <f t="shared" si="191"/>
        <v>9.0731751576463821E-5</v>
      </c>
      <c r="W237" s="31">
        <f t="shared" si="192"/>
        <v>4.0000000000000001E-3</v>
      </c>
      <c r="X237" s="31">
        <f t="shared" si="193"/>
        <v>8.9999999999999993E-3</v>
      </c>
      <c r="Y237" s="31">
        <f t="shared" si="194"/>
        <v>1.3999999999999999E-2</v>
      </c>
      <c r="Z237" s="31">
        <f t="shared" si="195"/>
        <v>1E-3</v>
      </c>
      <c r="AA237" s="31">
        <f t="shared" si="196"/>
        <v>0</v>
      </c>
      <c r="AB237" s="31">
        <f t="shared" si="232"/>
        <v>6.4669689872564546E-3</v>
      </c>
      <c r="AC237" s="31">
        <f t="shared" si="197"/>
        <v>1.3850737242162767E-2</v>
      </c>
      <c r="AD237" s="103">
        <f t="shared" si="233"/>
        <v>1.7960623135704182E-2</v>
      </c>
    </row>
    <row r="238" spans="16:30" x14ac:dyDescent="0.25">
      <c r="P238" s="36">
        <f t="shared" si="231"/>
        <v>22.13680000000009</v>
      </c>
      <c r="Q238" s="31">
        <f t="shared" si="186"/>
        <v>1.3688984091210193E-3</v>
      </c>
      <c r="R238" s="31">
        <f t="shared" si="187"/>
        <v>6.8444920456050967E-3</v>
      </c>
      <c r="S238" s="31">
        <f t="shared" si="188"/>
        <v>7.5672704056209952E-3</v>
      </c>
      <c r="T238" s="31">
        <f t="shared" si="189"/>
        <v>3.4557840338260131E-3</v>
      </c>
      <c r="U238" s="31">
        <f t="shared" si="190"/>
        <v>1.3552094250298088E-4</v>
      </c>
      <c r="V238" s="31">
        <f t="shared" si="191"/>
        <v>9.0347295001987269E-5</v>
      </c>
      <c r="W238" s="31">
        <f t="shared" si="192"/>
        <v>4.0000000000000001E-3</v>
      </c>
      <c r="X238" s="31">
        <f t="shared" si="193"/>
        <v>8.9999999999999993E-3</v>
      </c>
      <c r="Y238" s="31">
        <f t="shared" si="194"/>
        <v>1.3999999999999999E-2</v>
      </c>
      <c r="Z238" s="31">
        <f t="shared" si="195"/>
        <v>1E-3</v>
      </c>
      <c r="AA238" s="31">
        <f t="shared" si="196"/>
        <v>0</v>
      </c>
      <c r="AB238" s="31">
        <f t="shared" si="232"/>
        <v>6.4507193597880185E-3</v>
      </c>
      <c r="AC238" s="31">
        <f t="shared" si="197"/>
        <v>1.3817164040305904E-2</v>
      </c>
      <c r="AD238" s="103">
        <f t="shared" si="233"/>
        <v>1.7931033634132041E-2</v>
      </c>
    </row>
    <row r="239" spans="16:30" x14ac:dyDescent="0.25">
      <c r="P239" s="36">
        <f t="shared" si="231"/>
        <v>22.230600000000091</v>
      </c>
      <c r="Q239" s="31">
        <f t="shared" si="186"/>
        <v>1.3631224664665002E-3</v>
      </c>
      <c r="R239" s="31">
        <f t="shared" si="187"/>
        <v>6.8156123323325005E-3</v>
      </c>
      <c r="S239" s="31">
        <f t="shared" si="188"/>
        <v>7.5353409946268129E-3</v>
      </c>
      <c r="T239" s="31">
        <f t="shared" si="189"/>
        <v>3.4412026665946796E-3</v>
      </c>
      <c r="U239" s="31">
        <f t="shared" si="190"/>
        <v>1.3494912418018351E-4</v>
      </c>
      <c r="V239" s="31">
        <f t="shared" si="191"/>
        <v>8.9966082786789006E-5</v>
      </c>
      <c r="W239" s="31">
        <f t="shared" si="192"/>
        <v>4.0000000000000001E-3</v>
      </c>
      <c r="X239" s="31">
        <f t="shared" si="193"/>
        <v>8.9999999999999993E-3</v>
      </c>
      <c r="Y239" s="31">
        <f t="shared" si="194"/>
        <v>1.3999999999999999E-2</v>
      </c>
      <c r="Z239" s="31">
        <f t="shared" si="195"/>
        <v>1E-3</v>
      </c>
      <c r="AA239" s="31">
        <f t="shared" si="196"/>
        <v>0</v>
      </c>
      <c r="AB239" s="31">
        <f t="shared" si="232"/>
        <v>6.4346347281177673E-3</v>
      </c>
      <c r="AC239" s="31">
        <f t="shared" si="197"/>
        <v>1.3783934688119838E-2</v>
      </c>
      <c r="AD239" s="103">
        <f t="shared" si="233"/>
        <v>1.7901769907360709E-2</v>
      </c>
    </row>
    <row r="240" spans="16:30" x14ac:dyDescent="0.25">
      <c r="P240" s="36">
        <f t="shared" si="231"/>
        <v>22.324400000000093</v>
      </c>
      <c r="Q240" s="31">
        <f t="shared" si="186"/>
        <v>1.3573950611452123E-3</v>
      </c>
      <c r="R240" s="31">
        <f t="shared" si="187"/>
        <v>6.7869753057260614E-3</v>
      </c>
      <c r="S240" s="31">
        <f t="shared" si="188"/>
        <v>7.5036798980107336E-3</v>
      </c>
      <c r="T240" s="31">
        <f t="shared" si="189"/>
        <v>3.4267438318610881E-3</v>
      </c>
      <c r="U240" s="31">
        <f t="shared" si="190"/>
        <v>1.34382111053376E-4</v>
      </c>
      <c r="V240" s="31">
        <f t="shared" si="191"/>
        <v>8.9588074035584016E-5</v>
      </c>
      <c r="W240" s="31">
        <f t="shared" si="192"/>
        <v>4.0000000000000001E-3</v>
      </c>
      <c r="X240" s="31">
        <f t="shared" si="193"/>
        <v>8.9999999999999993E-3</v>
      </c>
      <c r="Y240" s="31">
        <f t="shared" si="194"/>
        <v>1.3999999999999999E-2</v>
      </c>
      <c r="Z240" s="31">
        <f t="shared" si="195"/>
        <v>1E-3</v>
      </c>
      <c r="AA240" s="31">
        <f t="shared" si="196"/>
        <v>0</v>
      </c>
      <c r="AB240" s="31">
        <f t="shared" si="232"/>
        <v>6.4187128686665528E-3</v>
      </c>
      <c r="AC240" s="31">
        <f t="shared" si="197"/>
        <v>1.3751044523058057E-2</v>
      </c>
      <c r="AD240" s="103">
        <f t="shared" si="233"/>
        <v>1.7872827261526971E-2</v>
      </c>
    </row>
    <row r="241" spans="16:30" x14ac:dyDescent="0.25">
      <c r="P241" s="36">
        <f t="shared" si="231"/>
        <v>22.418200000000095</v>
      </c>
      <c r="Q241" s="31">
        <f t="shared" si="186"/>
        <v>1.3517155839019269E-3</v>
      </c>
      <c r="R241" s="31">
        <f t="shared" si="187"/>
        <v>6.7585779195096342E-3</v>
      </c>
      <c r="S241" s="31">
        <f t="shared" si="188"/>
        <v>7.4722837478098519E-3</v>
      </c>
      <c r="T241" s="31">
        <f t="shared" si="189"/>
        <v>3.4124059915604139E-3</v>
      </c>
      <c r="U241" s="31">
        <f t="shared" si="190"/>
        <v>1.3381984280629074E-4</v>
      </c>
      <c r="V241" s="31">
        <f t="shared" si="191"/>
        <v>8.9213228537527174E-5</v>
      </c>
      <c r="W241" s="31">
        <f t="shared" si="192"/>
        <v>4.0000000000000001E-3</v>
      </c>
      <c r="X241" s="31">
        <f t="shared" si="193"/>
        <v>8.9999999999999993E-3</v>
      </c>
      <c r="Y241" s="31">
        <f t="shared" si="194"/>
        <v>1.3999999999999999E-2</v>
      </c>
      <c r="Z241" s="31">
        <f t="shared" si="195"/>
        <v>1E-3</v>
      </c>
      <c r="AA241" s="31">
        <f t="shared" si="196"/>
        <v>0</v>
      </c>
      <c r="AB241" s="31">
        <f t="shared" si="232"/>
        <v>6.4029515957047039E-3</v>
      </c>
      <c r="AC241" s="31">
        <f t="shared" si="197"/>
        <v>1.3718488962201703E-2</v>
      </c>
      <c r="AD241" s="103">
        <f t="shared" si="233"/>
        <v>1.784420108642196E-2</v>
      </c>
    </row>
    <row r="242" spans="16:30" x14ac:dyDescent="0.25">
      <c r="P242" s="36">
        <f t="shared" si="231"/>
        <v>22.512000000000096</v>
      </c>
      <c r="Q242" s="31">
        <f t="shared" si="186"/>
        <v>1.3460834356356687E-3</v>
      </c>
      <c r="R242" s="31">
        <f t="shared" si="187"/>
        <v>6.7304171781783434E-3</v>
      </c>
      <c r="S242" s="31">
        <f t="shared" si="188"/>
        <v>7.4411492321939769E-3</v>
      </c>
      <c r="T242" s="31">
        <f t="shared" si="189"/>
        <v>3.3981876332622456E-3</v>
      </c>
      <c r="U242" s="31">
        <f t="shared" si="190"/>
        <v>1.3326226012793117E-4</v>
      </c>
      <c r="V242" s="31">
        <f t="shared" si="191"/>
        <v>8.8841506751954118E-5</v>
      </c>
      <c r="W242" s="31">
        <f t="shared" si="192"/>
        <v>4.0000000000000001E-3</v>
      </c>
      <c r="X242" s="31">
        <f t="shared" si="193"/>
        <v>8.9999999999999993E-3</v>
      </c>
      <c r="Y242" s="31">
        <f t="shared" si="194"/>
        <v>1.3999999999999999E-2</v>
      </c>
      <c r="Z242" s="31">
        <f t="shared" si="195"/>
        <v>1E-3</v>
      </c>
      <c r="AA242" s="31">
        <f t="shared" si="196"/>
        <v>0</v>
      </c>
      <c r="AB242" s="31">
        <f t="shared" si="232"/>
        <v>6.3873487605641118E-3</v>
      </c>
      <c r="AC242" s="31">
        <f t="shared" si="197"/>
        <v>1.368626350060031E-2</v>
      </c>
      <c r="AD242" s="103">
        <f t="shared" si="233"/>
        <v>1.7815886853707059E-2</v>
      </c>
    </row>
    <row r="243" spans="16:30" x14ac:dyDescent="0.25">
      <c r="P243" s="36">
        <f t="shared" si="231"/>
        <v>22.605800000000098</v>
      </c>
      <c r="Q243" s="31">
        <f t="shared" si="186"/>
        <v>1.3404980271890478E-3</v>
      </c>
      <c r="R243" s="31">
        <f t="shared" si="187"/>
        <v>6.7024901359452388E-3</v>
      </c>
      <c r="S243" s="31">
        <f t="shared" si="188"/>
        <v>7.4102730943010559E-3</v>
      </c>
      <c r="T243" s="31">
        <f t="shared" si="189"/>
        <v>3.3840872696387506E-3</v>
      </c>
      <c r="U243" s="31">
        <f t="shared" si="190"/>
        <v>1.3270930469171568E-4</v>
      </c>
      <c r="V243" s="31">
        <f t="shared" si="191"/>
        <v>8.8472869794477128E-5</v>
      </c>
      <c r="W243" s="31">
        <f t="shared" si="192"/>
        <v>4.0000000000000001E-3</v>
      </c>
      <c r="X243" s="31">
        <f t="shared" si="193"/>
        <v>8.9999999999999993E-3</v>
      </c>
      <c r="Y243" s="31">
        <f t="shared" si="194"/>
        <v>1.3999999999999999E-2</v>
      </c>
      <c r="Z243" s="31">
        <f t="shared" si="195"/>
        <v>1E-3</v>
      </c>
      <c r="AA243" s="31">
        <f t="shared" si="196"/>
        <v>0</v>
      </c>
      <c r="AB243" s="31">
        <f t="shared" si="232"/>
        <v>6.3719022508698514E-3</v>
      </c>
      <c r="AC243" s="31">
        <f t="shared" si="197"/>
        <v>1.3654363709653677E-2</v>
      </c>
      <c r="AD243" s="103">
        <f t="shared" si="233"/>
        <v>1.7787880115174397E-2</v>
      </c>
    </row>
    <row r="244" spans="16:30" x14ac:dyDescent="0.25">
      <c r="P244" s="36">
        <f t="shared" si="231"/>
        <v>22.6996000000001</v>
      </c>
      <c r="Q244" s="31">
        <f t="shared" si="186"/>
        <v>1.3349587791428117E-3</v>
      </c>
      <c r="R244" s="31">
        <f t="shared" si="187"/>
        <v>6.6747938957140585E-3</v>
      </c>
      <c r="S244" s="31">
        <f t="shared" si="188"/>
        <v>7.3796521311014635E-3</v>
      </c>
      <c r="T244" s="31">
        <f t="shared" si="189"/>
        <v>3.3701034379460281E-3</v>
      </c>
      <c r="U244" s="31">
        <f t="shared" si="190"/>
        <v>1.3216091913513834E-4</v>
      </c>
      <c r="V244" s="31">
        <f t="shared" si="191"/>
        <v>8.8107279423425575E-5</v>
      </c>
      <c r="W244" s="31">
        <f t="shared" si="192"/>
        <v>4.0000000000000001E-3</v>
      </c>
      <c r="X244" s="31">
        <f t="shared" si="193"/>
        <v>8.9999999999999993E-3</v>
      </c>
      <c r="Y244" s="31">
        <f t="shared" si="194"/>
        <v>1.3999999999999999E-2</v>
      </c>
      <c r="Z244" s="31">
        <f t="shared" si="195"/>
        <v>1E-3</v>
      </c>
      <c r="AA244" s="31">
        <f t="shared" si="196"/>
        <v>0</v>
      </c>
      <c r="AB244" s="31">
        <f t="shared" si="232"/>
        <v>6.3566099897907789E-3</v>
      </c>
      <c r="AC244" s="31">
        <f t="shared" si="197"/>
        <v>1.3622785235533693E-2</v>
      </c>
      <c r="AD244" s="103">
        <f t="shared" si="233"/>
        <v>1.7760176501050558E-2</v>
      </c>
    </row>
    <row r="245" spans="16:30" x14ac:dyDescent="0.25">
      <c r="P245" s="36">
        <f t="shared" si="231"/>
        <v>22.793400000000101</v>
      </c>
      <c r="Q245" s="31">
        <f t="shared" si="186"/>
        <v>1.329465121615475E-3</v>
      </c>
      <c r="R245" s="31">
        <f t="shared" si="187"/>
        <v>6.6473256080773748E-3</v>
      </c>
      <c r="S245" s="31">
        <f t="shared" si="188"/>
        <v>7.3492831922903458E-3</v>
      </c>
      <c r="T245" s="31">
        <f t="shared" si="189"/>
        <v>3.3562346995182667E-3</v>
      </c>
      <c r="U245" s="31">
        <f t="shared" si="190"/>
        <v>1.3161704703993201E-4</v>
      </c>
      <c r="V245" s="31">
        <f t="shared" si="191"/>
        <v>8.7744698026621346E-5</v>
      </c>
      <c r="W245" s="31">
        <f t="shared" si="192"/>
        <v>4.0000000000000001E-3</v>
      </c>
      <c r="X245" s="31">
        <f t="shared" si="193"/>
        <v>8.9999999999999993E-3</v>
      </c>
      <c r="Y245" s="31">
        <f t="shared" si="194"/>
        <v>1.3999999999999999E-2</v>
      </c>
      <c r="Z245" s="31">
        <f t="shared" si="195"/>
        <v>1E-3</v>
      </c>
      <c r="AA245" s="31">
        <f t="shared" si="196"/>
        <v>0</v>
      </c>
      <c r="AB245" s="31">
        <f t="shared" si="232"/>
        <v>6.341469935308563E-3</v>
      </c>
      <c r="AC245" s="31">
        <f t="shared" si="197"/>
        <v>1.3591523797644969E-2</v>
      </c>
      <c r="AD245" s="103">
        <f t="shared" si="233"/>
        <v>1.7732771718342387E-2</v>
      </c>
    </row>
    <row r="246" spans="16:30" x14ac:dyDescent="0.25">
      <c r="P246" s="36">
        <f t="shared" si="231"/>
        <v>22.887200000000103</v>
      </c>
      <c r="Q246" s="31">
        <f t="shared" si="186"/>
        <v>1.3240164940678705E-3</v>
      </c>
      <c r="R246" s="31">
        <f t="shared" si="187"/>
        <v>6.6200824703393528E-3</v>
      </c>
      <c r="S246" s="31">
        <f t="shared" si="188"/>
        <v>7.3191631792071882E-3</v>
      </c>
      <c r="T246" s="31">
        <f t="shared" si="189"/>
        <v>3.342479639274339E-3</v>
      </c>
      <c r="U246" s="31">
        <f t="shared" si="190"/>
        <v>1.3107763291271917E-4</v>
      </c>
      <c r="V246" s="31">
        <f t="shared" si="191"/>
        <v>8.7385088608479445E-5</v>
      </c>
      <c r="W246" s="31">
        <f t="shared" si="192"/>
        <v>4.0000000000000001E-3</v>
      </c>
      <c r="X246" s="31">
        <f t="shared" si="193"/>
        <v>8.9999999999999993E-3</v>
      </c>
      <c r="Y246" s="31">
        <f t="shared" si="194"/>
        <v>1.3999999999999999E-2</v>
      </c>
      <c r="Z246" s="31">
        <f t="shared" si="195"/>
        <v>1E-3</v>
      </c>
      <c r="AA246" s="31">
        <f t="shared" si="196"/>
        <v>0</v>
      </c>
      <c r="AB246" s="31">
        <f t="shared" si="232"/>
        <v>6.3264800795046067E-3</v>
      </c>
      <c r="AC246" s="31">
        <f t="shared" si="197"/>
        <v>1.3560575187123138E-2</v>
      </c>
      <c r="AD246" s="103">
        <f t="shared" si="233"/>
        <v>1.7705661549223591E-2</v>
      </c>
    </row>
    <row r="247" spans="16:30" x14ac:dyDescent="0.25">
      <c r="P247" s="36">
        <f t="shared" si="231"/>
        <v>22.981000000000105</v>
      </c>
      <c r="Q247" s="31">
        <f t="shared" si="186"/>
        <v>1.3186123451124914E-3</v>
      </c>
      <c r="R247" s="31">
        <f t="shared" si="187"/>
        <v>6.5930617255624572E-3</v>
      </c>
      <c r="S247" s="31">
        <f t="shared" si="188"/>
        <v>7.2892890437818523E-3</v>
      </c>
      <c r="T247" s="31">
        <f t="shared" si="189"/>
        <v>3.3288368652364844E-3</v>
      </c>
      <c r="U247" s="31">
        <f t="shared" si="190"/>
        <v>1.3054262216613663E-4</v>
      </c>
      <c r="V247" s="31">
        <f t="shared" si="191"/>
        <v>8.7028414777424423E-5</v>
      </c>
      <c r="W247" s="31">
        <f t="shared" si="192"/>
        <v>4.0000000000000001E-3</v>
      </c>
      <c r="X247" s="31">
        <f t="shared" si="193"/>
        <v>8.9999999999999993E-3</v>
      </c>
      <c r="Y247" s="31">
        <f t="shared" si="194"/>
        <v>1.3999999999999999E-2</v>
      </c>
      <c r="Z247" s="31">
        <f t="shared" si="195"/>
        <v>1E-3</v>
      </c>
      <c r="AA247" s="31">
        <f t="shared" si="196"/>
        <v>0</v>
      </c>
      <c r="AB247" s="31">
        <f t="shared" si="232"/>
        <v>6.3116384478643728E-3</v>
      </c>
      <c r="AC247" s="31">
        <f t="shared" si="197"/>
        <v>1.3529935265369804E-2</v>
      </c>
      <c r="AD247" s="103">
        <f t="shared" si="233"/>
        <v>1.7678841849461013E-2</v>
      </c>
    </row>
    <row r="248" spans="16:30" x14ac:dyDescent="0.25">
      <c r="P248" s="36">
        <f t="shared" si="231"/>
        <v>23.074800000000106</v>
      </c>
      <c r="Q248" s="31">
        <f t="shared" si="186"/>
        <v>1.3132521323274812E-3</v>
      </c>
      <c r="R248" s="31">
        <f t="shared" si="187"/>
        <v>6.5662606616374063E-3</v>
      </c>
      <c r="S248" s="31">
        <f t="shared" si="188"/>
        <v>7.2596577875063163E-3</v>
      </c>
      <c r="T248" s="31">
        <f t="shared" si="189"/>
        <v>3.3153050080607263E-3</v>
      </c>
      <c r="U248" s="31">
        <f t="shared" si="190"/>
        <v>1.3001196110042063E-4</v>
      </c>
      <c r="V248" s="31">
        <f t="shared" si="191"/>
        <v>8.6674640733613753E-5</v>
      </c>
      <c r="W248" s="31">
        <f t="shared" si="192"/>
        <v>4.0000000000000001E-3</v>
      </c>
      <c r="X248" s="31">
        <f t="shared" si="193"/>
        <v>8.9999999999999993E-3</v>
      </c>
      <c r="Y248" s="31">
        <f t="shared" si="194"/>
        <v>1.3999999999999999E-2</v>
      </c>
      <c r="Z248" s="31">
        <f t="shared" si="195"/>
        <v>1E-3</v>
      </c>
      <c r="AA248" s="31">
        <f t="shared" si="196"/>
        <v>0</v>
      </c>
      <c r="AB248" s="31">
        <f t="shared" si="232"/>
        <v>6.2969430985986043E-3</v>
      </c>
      <c r="AC248" s="31">
        <f t="shared" si="197"/>
        <v>1.349959996262305E-2</v>
      </c>
      <c r="AD248" s="103">
        <f t="shared" si="233"/>
        <v>1.7652308546879467E-2</v>
      </c>
    </row>
    <row r="249" spans="16:30" x14ac:dyDescent="0.25">
      <c r="P249" s="36">
        <f t="shared" si="231"/>
        <v>23.168600000000108</v>
      </c>
      <c r="Q249" s="31">
        <f t="shared" si="186"/>
        <v>1.3079353220751431E-3</v>
      </c>
      <c r="R249" s="31">
        <f t="shared" si="187"/>
        <v>6.5396766103757156E-3</v>
      </c>
      <c r="S249" s="31">
        <f t="shared" si="188"/>
        <v>7.2302664604313909E-3</v>
      </c>
      <c r="T249" s="31">
        <f t="shared" si="189"/>
        <v>3.301882720578699E-3</v>
      </c>
      <c r="U249" s="31">
        <f t="shared" si="190"/>
        <v>1.2948559688543914E-4</v>
      </c>
      <c r="V249" s="31">
        <f t="shared" si="191"/>
        <v>8.6323731256959438E-5</v>
      </c>
      <c r="W249" s="31">
        <f t="shared" si="192"/>
        <v>4.0000000000000001E-3</v>
      </c>
      <c r="X249" s="31">
        <f t="shared" si="193"/>
        <v>8.9999999999999993E-3</v>
      </c>
      <c r="Y249" s="31">
        <f t="shared" si="194"/>
        <v>1.3999999999999999E-2</v>
      </c>
      <c r="Z249" s="31">
        <f t="shared" si="195"/>
        <v>1E-3</v>
      </c>
      <c r="AA249" s="31">
        <f t="shared" si="196"/>
        <v>0</v>
      </c>
      <c r="AB249" s="31">
        <f t="shared" si="232"/>
        <v>6.2823921219809569E-3</v>
      </c>
      <c r="AC249" s="31">
        <f t="shared" si="197"/>
        <v>1.3469565276562529E-2</v>
      </c>
      <c r="AD249" s="103">
        <f t="shared" si="233"/>
        <v>1.7626057639864041E-2</v>
      </c>
    </row>
    <row r="250" spans="16:30" x14ac:dyDescent="0.25">
      <c r="P250" s="36">
        <f t="shared" si="231"/>
        <v>23.26240000000011</v>
      </c>
      <c r="Q250" s="31">
        <f t="shared" si="186"/>
        <v>1.3026613893248403E-3</v>
      </c>
      <c r="R250" s="31">
        <f t="shared" si="187"/>
        <v>6.5133069466242009E-3</v>
      </c>
      <c r="S250" s="31">
        <f t="shared" si="188"/>
        <v>7.2011121601877164E-3</v>
      </c>
      <c r="T250" s="31">
        <f t="shared" si="189"/>
        <v>3.2885686773505588E-3</v>
      </c>
      <c r="U250" s="31">
        <f t="shared" si="190"/>
        <v>1.2896347754315916E-4</v>
      </c>
      <c r="V250" s="31">
        <f t="shared" si="191"/>
        <v>8.5975651695439451E-5</v>
      </c>
      <c r="W250" s="31">
        <f t="shared" si="192"/>
        <v>4.0000000000000001E-3</v>
      </c>
      <c r="X250" s="31">
        <f t="shared" si="193"/>
        <v>8.9999999999999993E-3</v>
      </c>
      <c r="Y250" s="31">
        <f t="shared" si="194"/>
        <v>1.3999999999999999E-2</v>
      </c>
      <c r="Z250" s="31">
        <f t="shared" si="195"/>
        <v>1E-3</v>
      </c>
      <c r="AA250" s="31">
        <f t="shared" si="196"/>
        <v>0</v>
      </c>
      <c r="AB250" s="31">
        <f t="shared" si="232"/>
        <v>6.2679836397016072E-3</v>
      </c>
      <c r="AC250" s="31">
        <f t="shared" si="197"/>
        <v>1.3439827270948152E-2</v>
      </c>
      <c r="AD250" s="103">
        <f t="shared" si="233"/>
        <v>1.7600085195898788E-2</v>
      </c>
    </row>
    <row r="251" spans="16:30" x14ac:dyDescent="0.25">
      <c r="P251" s="36">
        <f t="shared" si="231"/>
        <v>23.356200000000111</v>
      </c>
      <c r="Q251" s="31">
        <f t="shared" si="186"/>
        <v>1.297429817480162E-3</v>
      </c>
      <c r="R251" s="31">
        <f t="shared" si="187"/>
        <v>6.4871490874008099E-3</v>
      </c>
      <c r="S251" s="31">
        <f t="shared" si="188"/>
        <v>7.1721920310303354E-3</v>
      </c>
      <c r="T251" s="31">
        <f t="shared" si="189"/>
        <v>3.2753615742286686E-3</v>
      </c>
      <c r="U251" s="31">
        <f t="shared" si="190"/>
        <v>1.28445551930536E-4</v>
      </c>
      <c r="V251" s="31">
        <f t="shared" si="191"/>
        <v>8.5630367953690688E-5</v>
      </c>
      <c r="W251" s="31">
        <f t="shared" si="192"/>
        <v>4.0000000000000001E-3</v>
      </c>
      <c r="X251" s="31">
        <f t="shared" si="193"/>
        <v>8.9999999999999993E-3</v>
      </c>
      <c r="Y251" s="31">
        <f t="shared" si="194"/>
        <v>1.3999999999999999E-2</v>
      </c>
      <c r="Z251" s="31">
        <f t="shared" si="195"/>
        <v>1E-3</v>
      </c>
      <c r="AA251" s="31">
        <f t="shared" si="196"/>
        <v>0</v>
      </c>
      <c r="AB251" s="31">
        <f t="shared" si="232"/>
        <v>6.2537158042363494E-3</v>
      </c>
      <c r="AC251" s="31">
        <f t="shared" si="197"/>
        <v>1.3410382074291446E-2</v>
      </c>
      <c r="AD251" s="103">
        <f t="shared" si="233"/>
        <v>1.7574387350140823E-2</v>
      </c>
    </row>
    <row r="252" spans="16:30" x14ac:dyDescent="0.25">
      <c r="P252" s="36">
        <f t="shared" si="231"/>
        <v>23.450000000000113</v>
      </c>
      <c r="Q252" s="31">
        <f t="shared" si="186"/>
        <v>1.2922400982102412E-3</v>
      </c>
      <c r="R252" s="31">
        <f t="shared" si="187"/>
        <v>6.4612004910512061E-3</v>
      </c>
      <c r="S252" s="31">
        <f t="shared" si="188"/>
        <v>7.1435032629062131E-3</v>
      </c>
      <c r="T252" s="31">
        <f t="shared" si="189"/>
        <v>3.2622601279317541E-3</v>
      </c>
      <c r="U252" s="31">
        <f t="shared" si="190"/>
        <v>1.2793176972281385E-4</v>
      </c>
      <c r="V252" s="31">
        <f t="shared" si="191"/>
        <v>8.5287846481875911E-5</v>
      </c>
      <c r="W252" s="31">
        <f t="shared" si="192"/>
        <v>4.0000000000000001E-3</v>
      </c>
      <c r="X252" s="31">
        <f t="shared" si="193"/>
        <v>8.9999999999999993E-3</v>
      </c>
      <c r="Y252" s="31">
        <f t="shared" si="194"/>
        <v>1.3999999999999999E-2</v>
      </c>
      <c r="Z252" s="31">
        <f t="shared" si="195"/>
        <v>1E-3</v>
      </c>
      <c r="AA252" s="31">
        <f t="shared" si="196"/>
        <v>0</v>
      </c>
      <c r="AB252" s="31">
        <f t="shared" si="232"/>
        <v>6.2395867982307941E-3</v>
      </c>
      <c r="AC252" s="31">
        <f t="shared" si="197"/>
        <v>1.3381225878558644E-2</v>
      </c>
      <c r="AD252" s="103">
        <f t="shared" si="233"/>
        <v>1.7548960304028815E-2</v>
      </c>
    </row>
    <row r="253" spans="16:30" x14ac:dyDescent="0.25">
      <c r="P253" s="36">
        <f t="shared" si="231"/>
        <v>23.543800000000115</v>
      </c>
      <c r="Q253" s="31">
        <f t="shared" si="186"/>
        <v>1.2870917312851008E-3</v>
      </c>
      <c r="R253" s="31">
        <f t="shared" si="187"/>
        <v>6.4354586564255032E-3</v>
      </c>
      <c r="S253" s="31">
        <f t="shared" si="188"/>
        <v>7.1150430905440364E-3</v>
      </c>
      <c r="T253" s="31">
        <f t="shared" si="189"/>
        <v>3.2492630756292369E-3</v>
      </c>
      <c r="U253" s="31">
        <f t="shared" si="190"/>
        <v>1.2742208139722495E-4</v>
      </c>
      <c r="V253" s="31">
        <f t="shared" si="191"/>
        <v>8.494805426481664E-5</v>
      </c>
      <c r="W253" s="31">
        <f t="shared" si="192"/>
        <v>4.0000000000000001E-3</v>
      </c>
      <c r="X253" s="31">
        <f t="shared" si="193"/>
        <v>8.9999999999999993E-3</v>
      </c>
      <c r="Y253" s="31">
        <f t="shared" si="194"/>
        <v>1.3999999999999999E-2</v>
      </c>
      <c r="Z253" s="31">
        <f t="shared" si="195"/>
        <v>1E-3</v>
      </c>
      <c r="AA253" s="31">
        <f t="shared" si="196"/>
        <v>0</v>
      </c>
      <c r="AB253" s="31">
        <f t="shared" si="232"/>
        <v>6.2255948338992041E-3</v>
      </c>
      <c r="AC253" s="31">
        <f t="shared" si="197"/>
        <v>1.3352354937904662E-2</v>
      </c>
      <c r="AD253" s="103">
        <f t="shared" si="233"/>
        <v>1.7523800323924945E-2</v>
      </c>
    </row>
    <row r="254" spans="16:30" x14ac:dyDescent="0.25">
      <c r="P254" s="36">
        <f t="shared" si="231"/>
        <v>23.637600000000116</v>
      </c>
      <c r="Q254" s="31">
        <f t="shared" si="186"/>
        <v>1.2819842244149217E-3</v>
      </c>
      <c r="R254" s="31">
        <f t="shared" si="187"/>
        <v>6.4099211220746081E-3</v>
      </c>
      <c r="S254" s="31">
        <f t="shared" si="188"/>
        <v>7.0868087925656867E-3</v>
      </c>
      <c r="T254" s="31">
        <f t="shared" si="189"/>
        <v>3.2363691745354701E-3</v>
      </c>
      <c r="U254" s="31">
        <f t="shared" si="190"/>
        <v>1.2691643821707724E-4</v>
      </c>
      <c r="V254" s="31">
        <f t="shared" si="191"/>
        <v>8.4610958811384826E-5</v>
      </c>
      <c r="W254" s="31">
        <f t="shared" si="192"/>
        <v>4.0000000000000001E-3</v>
      </c>
      <c r="X254" s="31">
        <f t="shared" si="193"/>
        <v>8.9999999999999993E-3</v>
      </c>
      <c r="Y254" s="31">
        <f t="shared" si="194"/>
        <v>1.3999999999999999E-2</v>
      </c>
      <c r="Z254" s="31">
        <f t="shared" si="195"/>
        <v>1E-3</v>
      </c>
      <c r="AA254" s="31">
        <f t="shared" si="196"/>
        <v>0</v>
      </c>
      <c r="AB254" s="31">
        <f t="shared" si="232"/>
        <v>6.2117381524375986E-3</v>
      </c>
      <c r="AC254" s="31">
        <f t="shared" si="197"/>
        <v>1.3323765567437076E-2</v>
      </c>
      <c r="AD254" s="103">
        <f t="shared" si="233"/>
        <v>1.7498903739789372E-2</v>
      </c>
    </row>
    <row r="255" spans="16:30" x14ac:dyDescent="0.25">
      <c r="P255" s="36">
        <f t="shared" si="231"/>
        <v>23.731400000000118</v>
      </c>
      <c r="Q255" s="31">
        <f t="shared" si="186"/>
        <v>1.2769170930931235E-3</v>
      </c>
      <c r="R255" s="31">
        <f t="shared" si="187"/>
        <v>6.3845854654656174E-3</v>
      </c>
      <c r="S255" s="31">
        <f t="shared" si="188"/>
        <v>7.0587976906187865E-3</v>
      </c>
      <c r="T255" s="31">
        <f t="shared" si="189"/>
        <v>3.2235772015135906E-3</v>
      </c>
      <c r="U255" s="31">
        <f t="shared" si="190"/>
        <v>1.2641479221621921E-4</v>
      </c>
      <c r="V255" s="31">
        <f t="shared" si="191"/>
        <v>8.4276528144146151E-5</v>
      </c>
      <c r="W255" s="31">
        <f t="shared" si="192"/>
        <v>4.0000000000000001E-3</v>
      </c>
      <c r="X255" s="31">
        <f t="shared" si="193"/>
        <v>8.9999999999999993E-3</v>
      </c>
      <c r="Y255" s="31">
        <f t="shared" si="194"/>
        <v>1.3999999999999999E-2</v>
      </c>
      <c r="Z255" s="31">
        <f t="shared" si="195"/>
        <v>1E-3</v>
      </c>
      <c r="AA255" s="31">
        <f t="shared" si="196"/>
        <v>0</v>
      </c>
      <c r="AB255" s="31">
        <f t="shared" si="232"/>
        <v>6.1980150234507052E-3</v>
      </c>
      <c r="AC255" s="31">
        <f t="shared" si="197"/>
        <v>1.3295454142009279E-2</v>
      </c>
      <c r="AD255" s="103">
        <f t="shared" si="233"/>
        <v>1.7474266943886308E-2</v>
      </c>
    </row>
    <row r="256" spans="16:30" x14ac:dyDescent="0.25">
      <c r="P256" s="36">
        <f t="shared" si="231"/>
        <v>23.82520000000012</v>
      </c>
      <c r="Q256" s="31">
        <f t="shared" si="186"/>
        <v>1.2718898604431505E-3</v>
      </c>
      <c r="R256" s="31">
        <f t="shared" si="187"/>
        <v>6.3594493022157529E-3</v>
      </c>
      <c r="S256" s="31">
        <f t="shared" si="188"/>
        <v>7.0310071485297368E-3</v>
      </c>
      <c r="T256" s="31">
        <f t="shared" si="189"/>
        <v>3.2108859526887336E-3</v>
      </c>
      <c r="U256" s="31">
        <f t="shared" si="190"/>
        <v>1.259170961838719E-4</v>
      </c>
      <c r="V256" s="31">
        <f t="shared" si="191"/>
        <v>8.3944730789247944E-5</v>
      </c>
      <c r="W256" s="31">
        <f t="shared" si="192"/>
        <v>4.0000000000000001E-3</v>
      </c>
      <c r="X256" s="31">
        <f t="shared" si="193"/>
        <v>8.9999999999999993E-3</v>
      </c>
      <c r="Y256" s="31">
        <f t="shared" si="194"/>
        <v>1.3999999999999999E-2</v>
      </c>
      <c r="Z256" s="31">
        <f t="shared" si="195"/>
        <v>1E-3</v>
      </c>
      <c r="AA256" s="31">
        <f t="shared" si="196"/>
        <v>0</v>
      </c>
      <c r="AB256" s="31">
        <f t="shared" si="232"/>
        <v>6.1844237443924076E-3</v>
      </c>
      <c r="AC256" s="31">
        <f t="shared" si="197"/>
        <v>1.326741709504204E-2</v>
      </c>
      <c r="AD256" s="103">
        <f t="shared" si="233"/>
        <v>1.7449886389520913E-2</v>
      </c>
    </row>
    <row r="257" spans="16:30" x14ac:dyDescent="0.25">
      <c r="P257" s="36">
        <f t="shared" si="231"/>
        <v>23.919000000000121</v>
      </c>
      <c r="Q257" s="31">
        <f t="shared" si="186"/>
        <v>1.2669020570688636E-3</v>
      </c>
      <c r="R257" s="31">
        <f t="shared" si="187"/>
        <v>6.3345102853443183E-3</v>
      </c>
      <c r="S257" s="31">
        <f t="shared" si="188"/>
        <v>7.0034345714766778E-3</v>
      </c>
      <c r="T257" s="31">
        <f t="shared" si="189"/>
        <v>3.1982942430703464E-3</v>
      </c>
      <c r="U257" s="31">
        <f t="shared" si="190"/>
        <v>1.254233036498175E-4</v>
      </c>
      <c r="V257" s="31">
        <f t="shared" si="191"/>
        <v>8.3615535766544985E-5</v>
      </c>
      <c r="W257" s="31">
        <f t="shared" si="192"/>
        <v>4.0000000000000001E-3</v>
      </c>
      <c r="X257" s="31">
        <f t="shared" si="193"/>
        <v>8.9999999999999993E-3</v>
      </c>
      <c r="Y257" s="31">
        <f t="shared" si="194"/>
        <v>1.3999999999999999E-2</v>
      </c>
      <c r="Z257" s="31">
        <f t="shared" si="195"/>
        <v>1E-3</v>
      </c>
      <c r="AA257" s="31">
        <f t="shared" si="196"/>
        <v>0</v>
      </c>
      <c r="AB257" s="31">
        <f t="shared" si="232"/>
        <v>6.170962640019274E-3</v>
      </c>
      <c r="AC257" s="31">
        <f t="shared" si="197"/>
        <v>1.3239650917372652E-2</v>
      </c>
      <c r="AD257" s="103">
        <f t="shared" si="233"/>
        <v>1.7425758589806044E-2</v>
      </c>
    </row>
    <row r="258" spans="16:30" x14ac:dyDescent="0.25">
      <c r="P258" s="36">
        <f t="shared" si="231"/>
        <v>24.012800000000123</v>
      </c>
      <c r="Q258" s="31">
        <f t="shared" si="186"/>
        <v>1.2619532209084384E-3</v>
      </c>
      <c r="R258" s="31">
        <f t="shared" si="187"/>
        <v>6.3097661045421922E-3</v>
      </c>
      <c r="S258" s="31">
        <f t="shared" si="188"/>
        <v>6.9760774051818479E-3</v>
      </c>
      <c r="T258" s="31">
        <f t="shared" si="189"/>
        <v>3.1858009061833527E-3</v>
      </c>
      <c r="U258" s="31">
        <f t="shared" si="190"/>
        <v>1.2493336886993539E-4</v>
      </c>
      <c r="V258" s="31">
        <f t="shared" si="191"/>
        <v>8.3288912579956921E-5</v>
      </c>
      <c r="W258" s="31">
        <f t="shared" si="192"/>
        <v>4.0000000000000001E-3</v>
      </c>
      <c r="X258" s="31">
        <f t="shared" si="193"/>
        <v>8.9999999999999993E-3</v>
      </c>
      <c r="Y258" s="31">
        <f t="shared" si="194"/>
        <v>1.3999999999999999E-2</v>
      </c>
      <c r="Z258" s="31">
        <f t="shared" si="195"/>
        <v>1E-3</v>
      </c>
      <c r="AA258" s="31">
        <f t="shared" si="196"/>
        <v>0</v>
      </c>
      <c r="AB258" s="31">
        <f t="shared" si="232"/>
        <v>6.1576300618568728E-3</v>
      </c>
      <c r="AC258" s="31">
        <f t="shared" si="197"/>
        <v>1.3212152156130943E-2</v>
      </c>
      <c r="AD258" s="103">
        <f t="shared" si="233"/>
        <v>1.7401880116458126E-2</v>
      </c>
    </row>
    <row r="259" spans="16:30" x14ac:dyDescent="0.25">
      <c r="P259" s="36">
        <f t="shared" si="231"/>
        <v>24.106600000000125</v>
      </c>
      <c r="Q259" s="31">
        <f t="shared" ref="Q259:Q322" si="243">IF($I$13="no",IF($I$15="no",(Voe_25C_mV+Voe_drift_uV_C*10^(-3)*(0))/(Sensitivity_mV_A*P259),(Voe_drift_uV_C*10^(-3)*0)/(Sensitivity_mV_A*P259)),0)</f>
        <v>1.257042897091674E-3</v>
      </c>
      <c r="R259" s="31">
        <f t="shared" ref="R259:R322" si="244">IF($I$13="no",IF($I$15="no",(Voe_25C_mV+Voe_drift_uV_C*10^(-3)*(Max_Temp_Delta))/(Sensitivity_mV_A*P259),(Voe_drift_uV_C*10^(-3)*Max_Temp_Delta)/(Sensitivity_mV_A*P259)),0)</f>
        <v>6.2852144854583696E-3</v>
      </c>
      <c r="S259" s="31">
        <f t="shared" ref="S259:S322" si="245">IF($I$13="no",IF($I$15="no",(Voe_25C_mV+Voe_drift_uV_C*10^(-3)*(Max_Temp_Delta))/(Sensitivity_mV_A*P259)+Lifetime_Offset_Error__mA*10^(-3)/P259,(Voe_drift_uV_C*10^(-3)*Max_Temp_Delta)/(Sensitivity_mV_A*P259)+Lifetime_Offset_Error__mA*10^(-3)/P259),Lifetime_Offset_Error__mA*10^(-3)/P259)</f>
        <v>6.9489331351227732E-3</v>
      </c>
      <c r="T259" s="31">
        <f t="shared" ref="T259:T322" si="246">IF(OR($I$13="yes",$I$15="yes"),0,((PSRR__mA_V/1000*ABS(Vs_1-Dataheet_Vs))/P259))</f>
        <v>3.1734047937079309E-3</v>
      </c>
      <c r="U259" s="31">
        <f t="shared" ref="U259:U322" si="247">IF(OR($I$13="yes",$I$15="yes"),0,(CMRR_uA_V*10^(-6)*Max_VCM/P259))</f>
        <v>1.2444724681207571E-4</v>
      </c>
      <c r="V259" s="31">
        <f t="shared" ref="V259:V322" si="248">IF($C$46="yes",ABS(BEXT__uT/G)/P259*10^(-3),(BEXT__uT*CMFR_mA_mT)/P259*10^(-6))</f>
        <v>8.2964831208050483E-5</v>
      </c>
      <c r="W259" s="31">
        <f t="shared" ref="W259:W322" si="249">IF($I$14="no",IF($I$16="no",Sensitivity_Error_25C+(Sensitivity_Drift_ppm_c*(0)*10^(-6)),Sensitivity_Drift_ppm_c*(0)*10^(-6)),0)</f>
        <v>4.0000000000000001E-3</v>
      </c>
      <c r="X259" s="31">
        <f t="shared" ref="X259:X322" si="250">IF($I$14="no",IF($I$16="no",Sensitivity_Error_25C+(Sensitivity_Drift_ppm_c*(Max_Temp_Delta)*10^(-6)),Sensitivity_Drift_ppm_c*(Max_Temp_Delta)*10^(-6)),0)</f>
        <v>8.9999999999999993E-3</v>
      </c>
      <c r="Y259" s="31">
        <f t="shared" ref="Y259:Y322" si="251">IF($I$14="no",IF($I$16="no",Sensitivity_Error_25C+(Sensitivity_Drift_ppm_c*(Max_Temp_Delta)*10^(-6))+Sensitivity_Lifetime_Error_max,Sensitivity_Drift_ppm_c*(Max_Temp_Delta)*10^(-6)+Sensitivity_Lifetime_Error_max),Sensitivity_Lifetime_Error_max)</f>
        <v>1.3999999999999999E-2</v>
      </c>
      <c r="Z259" s="31">
        <f t="shared" ref="Z259:Z322" si="252">$C$38</f>
        <v>1E-3</v>
      </c>
      <c r="AA259" s="31">
        <f t="shared" ref="AA259:AA322" si="253">IF(ISNUMBER(SEARCH("TMCS1100",$C$9)),ABS((RVRR__mV_V*(Vref-Vs_1/2)/Sensitivity_mV_A))/P259,0)</f>
        <v>0</v>
      </c>
      <c r="AB259" s="31">
        <f t="shared" si="232"/>
        <v>6.1444243876784656E-3</v>
      </c>
      <c r="AC259" s="31">
        <f t="shared" ref="AC259:AC322" si="254">SQRT((R259+T259+U259)^2+AA259^2+V259^2+X259^2+Z259^2)</f>
        <v>1.3184917413641415E-2</v>
      </c>
      <c r="AD259" s="103">
        <f t="shared" si="233"/>
        <v>1.7378247598621388E-2</v>
      </c>
    </row>
    <row r="260" spans="16:30" x14ac:dyDescent="0.25">
      <c r="P260" s="36">
        <f t="shared" ref="P260:P323" si="255">P259+$W$1</f>
        <v>24.200400000000126</v>
      </c>
      <c r="Q260" s="31">
        <f t="shared" si="243"/>
        <v>1.2521706378006208E-3</v>
      </c>
      <c r="R260" s="31">
        <f t="shared" si="244"/>
        <v>6.2608531890031042E-3</v>
      </c>
      <c r="S260" s="31">
        <f t="shared" si="245"/>
        <v>6.9219992857618325E-3</v>
      </c>
      <c r="T260" s="31">
        <f t="shared" si="246"/>
        <v>3.1611047751276674E-3</v>
      </c>
      <c r="U260" s="31">
        <f t="shared" si="247"/>
        <v>1.2396489314226144E-4</v>
      </c>
      <c r="V260" s="31">
        <f t="shared" si="248"/>
        <v>8.2643262094840976E-5</v>
      </c>
      <c r="W260" s="31">
        <f t="shared" si="249"/>
        <v>4.0000000000000001E-3</v>
      </c>
      <c r="X260" s="31">
        <f t="shared" si="250"/>
        <v>8.9999999999999993E-3</v>
      </c>
      <c r="Y260" s="31">
        <f t="shared" si="251"/>
        <v>1.3999999999999999E-2</v>
      </c>
      <c r="Z260" s="31">
        <f t="shared" si="252"/>
        <v>1E-3</v>
      </c>
      <c r="AA260" s="31">
        <f t="shared" si="253"/>
        <v>0</v>
      </c>
      <c r="AB260" s="31">
        <f t="shared" ref="AB260:AB323" si="256">IF(ISNUMBER(SEARCH("TMCS1100",$C$9)),SQRT((Q260+T260+U260)^2+AA260^2+V260^2+W260^2+Z260^2),SQRT((Q260+T260+U260)^2+V260^2+W260^2+Z260^2))</f>
        <v>6.1313440209957923E-3</v>
      </c>
      <c r="AC260" s="31">
        <f t="shared" si="254"/>
        <v>1.3157943346350806E-2</v>
      </c>
      <c r="AD260" s="103">
        <f t="shared" ref="AD260:AD323" si="257">SQRT((S260+T260+U260)^2+AA260^2+V260^2+Y260^2+Z260^2)</f>
        <v>1.735485772171955E-2</v>
      </c>
    </row>
    <row r="261" spans="16:30" x14ac:dyDescent="0.25">
      <c r="P261" s="36">
        <f t="shared" si="255"/>
        <v>24.294200000000128</v>
      </c>
      <c r="Q261" s="31">
        <f t="shared" si="243"/>
        <v>1.2473360021334368E-3</v>
      </c>
      <c r="R261" s="31">
        <f t="shared" si="244"/>
        <v>6.2366800106671847E-3</v>
      </c>
      <c r="S261" s="31">
        <f t="shared" si="245"/>
        <v>6.8952734197936395E-3</v>
      </c>
      <c r="T261" s="31">
        <f t="shared" si="246"/>
        <v>3.1488997373858613E-3</v>
      </c>
      <c r="U261" s="31">
        <f t="shared" si="247"/>
        <v>1.2348626421121025E-4</v>
      </c>
      <c r="V261" s="31">
        <f t="shared" si="248"/>
        <v>8.2324176140806835E-5</v>
      </c>
      <c r="W261" s="31">
        <f t="shared" si="249"/>
        <v>4.0000000000000001E-3</v>
      </c>
      <c r="X261" s="31">
        <f t="shared" si="250"/>
        <v>8.9999999999999993E-3</v>
      </c>
      <c r="Y261" s="31">
        <f t="shared" si="251"/>
        <v>1.3999999999999999E-2</v>
      </c>
      <c r="Z261" s="31">
        <f t="shared" si="252"/>
        <v>1E-3</v>
      </c>
      <c r="AA261" s="31">
        <f t="shared" si="253"/>
        <v>0</v>
      </c>
      <c r="AB261" s="31">
        <f t="shared" si="256"/>
        <v>6.1183873905615834E-3</v>
      </c>
      <c r="AC261" s="31">
        <f t="shared" si="254"/>
        <v>1.3131226663780369E-2</v>
      </c>
      <c r="AD261" s="103">
        <f t="shared" si="257"/>
        <v>1.7331707226334415E-2</v>
      </c>
    </row>
    <row r="262" spans="16:30" x14ac:dyDescent="0.25">
      <c r="P262" s="36">
        <f t="shared" si="255"/>
        <v>24.38800000000013</v>
      </c>
      <c r="Q262" s="31">
        <f t="shared" si="243"/>
        <v>1.2425385559713851E-3</v>
      </c>
      <c r="R262" s="31">
        <f t="shared" si="244"/>
        <v>6.2126927798569261E-3</v>
      </c>
      <c r="S262" s="31">
        <f t="shared" si="245"/>
        <v>6.8687531374098179E-3</v>
      </c>
      <c r="T262" s="31">
        <f t="shared" si="246"/>
        <v>3.1367885845497621E-3</v>
      </c>
      <c r="U262" s="31">
        <f t="shared" si="247"/>
        <v>1.2301131704116713E-4</v>
      </c>
      <c r="V262" s="31">
        <f t="shared" si="248"/>
        <v>8.2007544694111419E-5</v>
      </c>
      <c r="W262" s="31">
        <f t="shared" si="249"/>
        <v>4.0000000000000001E-3</v>
      </c>
      <c r="X262" s="31">
        <f t="shared" si="250"/>
        <v>8.9999999999999993E-3</v>
      </c>
      <c r="Y262" s="31">
        <f t="shared" si="251"/>
        <v>1.3999999999999999E-2</v>
      </c>
      <c r="Z262" s="31">
        <f t="shared" si="252"/>
        <v>1E-3</v>
      </c>
      <c r="AA262" s="31">
        <f t="shared" si="253"/>
        <v>0</v>
      </c>
      <c r="AB262" s="31">
        <f t="shared" si="256"/>
        <v>6.1055529498835201E-3</v>
      </c>
      <c r="AC262" s="31">
        <f t="shared" si="254"/>
        <v>1.3104764127502255E-2</v>
      </c>
      <c r="AD262" s="103">
        <f t="shared" si="257"/>
        <v>1.730879290711048E-2</v>
      </c>
    </row>
    <row r="263" spans="16:30" x14ac:dyDescent="0.25">
      <c r="P263" s="36">
        <f t="shared" si="255"/>
        <v>24.481800000000131</v>
      </c>
      <c r="Q263" s="31">
        <f t="shared" si="243"/>
        <v>1.2377778718488893E-3</v>
      </c>
      <c r="R263" s="31">
        <f t="shared" si="244"/>
        <v>6.1888893592444471E-3</v>
      </c>
      <c r="S263" s="31">
        <f t="shared" si="245"/>
        <v>6.842436075580661E-3</v>
      </c>
      <c r="T263" s="31">
        <f t="shared" si="246"/>
        <v>3.1247702374825213E-3</v>
      </c>
      <c r="U263" s="31">
        <f t="shared" si="247"/>
        <v>1.2254000931304003E-4</v>
      </c>
      <c r="V263" s="31">
        <f t="shared" si="248"/>
        <v>8.1693339542026703E-5</v>
      </c>
      <c r="W263" s="31">
        <f t="shared" si="249"/>
        <v>4.0000000000000001E-3</v>
      </c>
      <c r="X263" s="31">
        <f t="shared" si="250"/>
        <v>8.9999999999999993E-3</v>
      </c>
      <c r="Y263" s="31">
        <f t="shared" si="251"/>
        <v>1.3999999999999999E-2</v>
      </c>
      <c r="Z263" s="31">
        <f t="shared" si="252"/>
        <v>1E-3</v>
      </c>
      <c r="AA263" s="31">
        <f t="shared" si="253"/>
        <v>0</v>
      </c>
      <c r="AB263" s="31">
        <f t="shared" si="256"/>
        <v>6.0928391767493045E-3</v>
      </c>
      <c r="AC263" s="31">
        <f t="shared" si="254"/>
        <v>1.3078552550139299E-2</v>
      </c>
      <c r="AD263" s="103">
        <f t="shared" si="257"/>
        <v>1.7286111611684973E-2</v>
      </c>
    </row>
    <row r="264" spans="16:30" x14ac:dyDescent="0.25">
      <c r="P264" s="36">
        <f t="shared" si="255"/>
        <v>24.575600000000133</v>
      </c>
      <c r="Q264" s="31">
        <f t="shared" si="243"/>
        <v>1.2330535288265655E-3</v>
      </c>
      <c r="R264" s="31">
        <f t="shared" si="244"/>
        <v>6.1652676441328264E-3</v>
      </c>
      <c r="S264" s="31">
        <f t="shared" si="245"/>
        <v>6.8163199073532528E-3</v>
      </c>
      <c r="T264" s="31">
        <f t="shared" si="246"/>
        <v>3.1128436335226641E-3</v>
      </c>
      <c r="U264" s="31">
        <f t="shared" si="247"/>
        <v>1.2207229935382995E-4</v>
      </c>
      <c r="V264" s="31">
        <f t="shared" si="248"/>
        <v>8.1381532902553315E-5</v>
      </c>
      <c r="W264" s="31">
        <f t="shared" si="249"/>
        <v>4.0000000000000001E-3</v>
      </c>
      <c r="X264" s="31">
        <f t="shared" si="250"/>
        <v>8.9999999999999993E-3</v>
      </c>
      <c r="Y264" s="31">
        <f t="shared" si="251"/>
        <v>1.3999999999999999E-2</v>
      </c>
      <c r="Z264" s="31">
        <f t="shared" si="252"/>
        <v>1E-3</v>
      </c>
      <c r="AA264" s="31">
        <f t="shared" si="253"/>
        <v>0</v>
      </c>
      <c r="AB264" s="31">
        <f t="shared" si="256"/>
        <v>6.0802445727625703E-3</v>
      </c>
      <c r="AC264" s="31">
        <f t="shared" si="254"/>
        <v>1.3052588794387622E-2</v>
      </c>
      <c r="AD264" s="103">
        <f t="shared" si="257"/>
        <v>1.7263660239642594E-2</v>
      </c>
    </row>
    <row r="265" spans="16:30" x14ac:dyDescent="0.25">
      <c r="P265" s="36">
        <f t="shared" si="255"/>
        <v>24.669400000000135</v>
      </c>
      <c r="Q265" s="31">
        <f t="shared" si="243"/>
        <v>1.2283651123671487E-3</v>
      </c>
      <c r="R265" s="31">
        <f t="shared" si="244"/>
        <v>6.1418255618357438E-3</v>
      </c>
      <c r="S265" s="31">
        <f t="shared" si="245"/>
        <v>6.7904023411655984E-3</v>
      </c>
      <c r="T265" s="31">
        <f t="shared" si="246"/>
        <v>3.1010077261708667E-3</v>
      </c>
      <c r="U265" s="31">
        <f t="shared" si="247"/>
        <v>1.2160814612434771E-4</v>
      </c>
      <c r="V265" s="31">
        <f t="shared" si="248"/>
        <v>8.1072097416231805E-5</v>
      </c>
      <c r="W265" s="31">
        <f t="shared" si="249"/>
        <v>4.0000000000000001E-3</v>
      </c>
      <c r="X265" s="31">
        <f t="shared" si="250"/>
        <v>8.9999999999999993E-3</v>
      </c>
      <c r="Y265" s="31">
        <f t="shared" si="251"/>
        <v>1.3999999999999999E-2</v>
      </c>
      <c r="Z265" s="31">
        <f t="shared" si="252"/>
        <v>1E-3</v>
      </c>
      <c r="AA265" s="31">
        <f t="shared" si="253"/>
        <v>0</v>
      </c>
      <c r="AB265" s="31">
        <f t="shared" si="256"/>
        <v>6.0677676628893267E-3</v>
      </c>
      <c r="AC265" s="31">
        <f t="shared" si="254"/>
        <v>1.3026869772061443E-2</v>
      </c>
      <c r="AD265" s="103">
        <f t="shared" si="257"/>
        <v>1.724143574149431E-2</v>
      </c>
    </row>
    <row r="266" spans="16:30" x14ac:dyDescent="0.25">
      <c r="P266" s="36">
        <f t="shared" si="255"/>
        <v>24.763200000000136</v>
      </c>
      <c r="Q266" s="31">
        <f t="shared" si="243"/>
        <v>1.2237122142142428E-3</v>
      </c>
      <c r="R266" s="31">
        <f t="shared" si="244"/>
        <v>6.1185610710712138E-3</v>
      </c>
      <c r="S266" s="31">
        <f t="shared" si="245"/>
        <v>6.764681120176334E-3</v>
      </c>
      <c r="T266" s="31">
        <f t="shared" si="246"/>
        <v>3.0892614847838557E-3</v>
      </c>
      <c r="U266" s="31">
        <f t="shared" si="247"/>
        <v>1.2114750920721002E-4</v>
      </c>
      <c r="V266" s="31">
        <f t="shared" si="248"/>
        <v>8.0765006138140021E-5</v>
      </c>
      <c r="W266" s="31">
        <f t="shared" si="249"/>
        <v>4.0000000000000001E-3</v>
      </c>
      <c r="X266" s="31">
        <f t="shared" si="250"/>
        <v>8.9999999999999993E-3</v>
      </c>
      <c r="Y266" s="31">
        <f t="shared" si="251"/>
        <v>1.3999999999999999E-2</v>
      </c>
      <c r="Z266" s="31">
        <f t="shared" si="252"/>
        <v>1E-3</v>
      </c>
      <c r="AA266" s="31">
        <f t="shared" si="253"/>
        <v>0</v>
      </c>
      <c r="AB266" s="31">
        <f t="shared" si="256"/>
        <v>6.0554069950146698E-3</v>
      </c>
      <c r="AC266" s="31">
        <f t="shared" si="254"/>
        <v>1.3001392443159487E-2</v>
      </c>
      <c r="AD266" s="103">
        <f t="shared" si="257"/>
        <v>1.721943511767958E-2</v>
      </c>
    </row>
    <row r="267" spans="16:30" x14ac:dyDescent="0.25">
      <c r="P267" s="36">
        <f t="shared" si="255"/>
        <v>24.857000000000138</v>
      </c>
      <c r="Q267" s="31">
        <f t="shared" si="243"/>
        <v>1.2190944322738116E-3</v>
      </c>
      <c r="R267" s="31">
        <f t="shared" si="244"/>
        <v>6.0954721613690581E-3</v>
      </c>
      <c r="S267" s="31">
        <f t="shared" si="245"/>
        <v>6.7391540216096306E-3</v>
      </c>
      <c r="T267" s="31">
        <f t="shared" si="246"/>
        <v>3.0776038942752371E-3</v>
      </c>
      <c r="U267" s="31">
        <f t="shared" si="247"/>
        <v>1.2069034879510734E-4</v>
      </c>
      <c r="V267" s="31">
        <f t="shared" si="248"/>
        <v>8.0460232530071558E-5</v>
      </c>
      <c r="W267" s="31">
        <f t="shared" si="249"/>
        <v>4.0000000000000001E-3</v>
      </c>
      <c r="X267" s="31">
        <f t="shared" si="250"/>
        <v>8.9999999999999993E-3</v>
      </c>
      <c r="Y267" s="31">
        <f t="shared" si="251"/>
        <v>1.3999999999999999E-2</v>
      </c>
      <c r="Z267" s="31">
        <f t="shared" si="252"/>
        <v>1E-3</v>
      </c>
      <c r="AA267" s="31">
        <f t="shared" si="253"/>
        <v>0</v>
      </c>
      <c r="AB267" s="31">
        <f t="shared" si="256"/>
        <v>6.0431611395094856E-3</v>
      </c>
      <c r="AC267" s="31">
        <f t="shared" si="254"/>
        <v>1.297615381495246E-2</v>
      </c>
      <c r="AD267" s="103">
        <f t="shared" si="257"/>
        <v>1.719765541759137E-2</v>
      </c>
    </row>
    <row r="268" spans="16:30" x14ac:dyDescent="0.25">
      <c r="P268" s="36">
        <f t="shared" si="255"/>
        <v>24.95080000000014</v>
      </c>
      <c r="Q268" s="31">
        <f t="shared" si="243"/>
        <v>1.2145113704983459E-3</v>
      </c>
      <c r="R268" s="31">
        <f t="shared" si="244"/>
        <v>6.0725568524917298E-3</v>
      </c>
      <c r="S268" s="31">
        <f t="shared" si="245"/>
        <v>6.7138188561148568E-3</v>
      </c>
      <c r="T268" s="31">
        <f t="shared" si="246"/>
        <v>3.0660339548230745E-3</v>
      </c>
      <c r="U268" s="31">
        <f t="shared" si="247"/>
        <v>1.2023662567933624E-4</v>
      </c>
      <c r="V268" s="31">
        <f t="shared" si="248"/>
        <v>8.0157750452890828E-5</v>
      </c>
      <c r="W268" s="31">
        <f t="shared" si="249"/>
        <v>4.0000000000000001E-3</v>
      </c>
      <c r="X268" s="31">
        <f t="shared" si="250"/>
        <v>8.9999999999999993E-3</v>
      </c>
      <c r="Y268" s="31">
        <f t="shared" si="251"/>
        <v>1.3999999999999999E-2</v>
      </c>
      <c r="Z268" s="31">
        <f t="shared" si="252"/>
        <v>1E-3</v>
      </c>
      <c r="AA268" s="31">
        <f t="shared" si="253"/>
        <v>0</v>
      </c>
      <c r="AB268" s="31">
        <f t="shared" si="256"/>
        <v>6.0310286888068847E-3</v>
      </c>
      <c r="AC268" s="31">
        <f t="shared" si="254"/>
        <v>1.2951150941091007E-2</v>
      </c>
      <c r="AD268" s="103">
        <f t="shared" si="257"/>
        <v>1.7176093738623412E-2</v>
      </c>
    </row>
    <row r="269" spans="16:30" x14ac:dyDescent="0.25">
      <c r="P269" s="36">
        <f t="shared" si="255"/>
        <v>25.044600000000141</v>
      </c>
      <c r="Q269" s="31">
        <f t="shared" si="243"/>
        <v>1.2099626387736331E-3</v>
      </c>
      <c r="R269" s="31">
        <f t="shared" si="244"/>
        <v>6.0498131938681657E-3</v>
      </c>
      <c r="S269" s="31">
        <f t="shared" si="245"/>
        <v>6.6886734671406439E-3</v>
      </c>
      <c r="T269" s="31">
        <f t="shared" si="246"/>
        <v>3.0545506815840367E-3</v>
      </c>
      <c r="U269" s="31">
        <f t="shared" si="247"/>
        <v>1.1978630123858966E-4</v>
      </c>
      <c r="V269" s="31">
        <f t="shared" si="248"/>
        <v>7.9857534159059776E-5</v>
      </c>
      <c r="W269" s="31">
        <f t="shared" si="249"/>
        <v>4.0000000000000001E-3</v>
      </c>
      <c r="X269" s="31">
        <f t="shared" si="250"/>
        <v>8.9999999999999993E-3</v>
      </c>
      <c r="Y269" s="31">
        <f t="shared" si="251"/>
        <v>1.3999999999999999E-2</v>
      </c>
      <c r="Z269" s="31">
        <f t="shared" si="252"/>
        <v>1E-3</v>
      </c>
      <c r="AA269" s="31">
        <f t="shared" si="253"/>
        <v>0</v>
      </c>
      <c r="AB269" s="31">
        <f t="shared" si="256"/>
        <v>6.0190082569881124E-3</v>
      </c>
      <c r="AC269" s="31">
        <f t="shared" si="254"/>
        <v>1.2926380920733642E-2</v>
      </c>
      <c r="AD269" s="103">
        <f t="shared" si="257"/>
        <v>1.7154747225239041E-2</v>
      </c>
    </row>
    <row r="270" spans="16:30" x14ac:dyDescent="0.25">
      <c r="P270" s="36">
        <f t="shared" si="255"/>
        <v>25.138400000000143</v>
      </c>
      <c r="Q270" s="31">
        <f t="shared" si="243"/>
        <v>1.2054478528080597E-3</v>
      </c>
      <c r="R270" s="31">
        <f t="shared" si="244"/>
        <v>6.0272392640402985E-3</v>
      </c>
      <c r="S270" s="31">
        <f t="shared" si="245"/>
        <v>6.6637157303229538E-3</v>
      </c>
      <c r="T270" s="31">
        <f t="shared" si="246"/>
        <v>3.0431531044139469E-3</v>
      </c>
      <c r="U270" s="31">
        <f t="shared" si="247"/>
        <v>1.193393374279979E-4</v>
      </c>
      <c r="V270" s="31">
        <f t="shared" si="248"/>
        <v>7.9559558285331947E-5</v>
      </c>
      <c r="W270" s="31">
        <f t="shared" si="249"/>
        <v>4.0000000000000001E-3</v>
      </c>
      <c r="X270" s="31">
        <f t="shared" si="250"/>
        <v>8.9999999999999993E-3</v>
      </c>
      <c r="Y270" s="31">
        <f t="shared" si="251"/>
        <v>1.3999999999999999E-2</v>
      </c>
      <c r="Z270" s="31">
        <f t="shared" si="252"/>
        <v>1E-3</v>
      </c>
      <c r="AA270" s="31">
        <f t="shared" si="253"/>
        <v>0</v>
      </c>
      <c r="AB270" s="31">
        <f t="shared" si="256"/>
        <v>6.0070984793776875E-3</v>
      </c>
      <c r="AC270" s="31">
        <f t="shared" si="254"/>
        <v>1.2901840897694092E-2</v>
      </c>
      <c r="AD270" s="103">
        <f t="shared" si="257"/>
        <v>1.7133613068061122E-2</v>
      </c>
    </row>
    <row r="271" spans="16:30" x14ac:dyDescent="0.25">
      <c r="P271" s="36">
        <f t="shared" si="255"/>
        <v>25.232200000000145</v>
      </c>
      <c r="Q271" s="31">
        <f t="shared" si="243"/>
        <v>1.2009666340243867E-3</v>
      </c>
      <c r="R271" s="31">
        <f t="shared" si="244"/>
        <v>6.0048331701219333E-3</v>
      </c>
      <c r="S271" s="31">
        <f t="shared" si="245"/>
        <v>6.6389435528868097E-3</v>
      </c>
      <c r="T271" s="31">
        <f t="shared" si="246"/>
        <v>3.0318402675945642E-3</v>
      </c>
      <c r="U271" s="31">
        <f t="shared" si="247"/>
        <v>1.1889569676841427E-4</v>
      </c>
      <c r="V271" s="31">
        <f t="shared" si="248"/>
        <v>7.9263797845609515E-5</v>
      </c>
      <c r="W271" s="31">
        <f t="shared" si="249"/>
        <v>4.0000000000000001E-3</v>
      </c>
      <c r="X271" s="31">
        <f t="shared" si="250"/>
        <v>8.9999999999999993E-3</v>
      </c>
      <c r="Y271" s="31">
        <f t="shared" si="251"/>
        <v>1.3999999999999999E-2</v>
      </c>
      <c r="Z271" s="31">
        <f t="shared" si="252"/>
        <v>1E-3</v>
      </c>
      <c r="AA271" s="31">
        <f t="shared" si="253"/>
        <v>0</v>
      </c>
      <c r="AB271" s="31">
        <f t="shared" si="256"/>
        <v>5.9952980121475413E-3</v>
      </c>
      <c r="AC271" s="31">
        <f t="shared" si="254"/>
        <v>1.2877528059607624E-2</v>
      </c>
      <c r="AD271" s="103">
        <f t="shared" si="257"/>
        <v>1.7112688502982486E-2</v>
      </c>
    </row>
    <row r="272" spans="16:30" x14ac:dyDescent="0.25">
      <c r="P272" s="36">
        <f t="shared" si="255"/>
        <v>25.326000000000146</v>
      </c>
      <c r="Q272" s="31">
        <f t="shared" si="243"/>
        <v>1.1965186094539258E-3</v>
      </c>
      <c r="R272" s="31">
        <f t="shared" si="244"/>
        <v>5.9825930472696296E-3</v>
      </c>
      <c r="S272" s="31">
        <f t="shared" si="245"/>
        <v>6.6143548730613023E-3</v>
      </c>
      <c r="T272" s="31">
        <f t="shared" si="246"/>
        <v>3.020611229566436E-3</v>
      </c>
      <c r="U272" s="31">
        <f t="shared" si="247"/>
        <v>1.1845534233593865E-4</v>
      </c>
      <c r="V272" s="31">
        <f t="shared" si="248"/>
        <v>7.8970228223959111E-5</v>
      </c>
      <c r="W272" s="31">
        <f t="shared" si="249"/>
        <v>4.0000000000000001E-3</v>
      </c>
      <c r="X272" s="31">
        <f t="shared" si="250"/>
        <v>8.9999999999999993E-3</v>
      </c>
      <c r="Y272" s="31">
        <f t="shared" si="251"/>
        <v>1.3999999999999999E-2</v>
      </c>
      <c r="Z272" s="31">
        <f t="shared" si="252"/>
        <v>1E-3</v>
      </c>
      <c r="AA272" s="31">
        <f t="shared" si="253"/>
        <v>0</v>
      </c>
      <c r="AB272" s="31">
        <f t="shared" si="256"/>
        <v>5.9836055319298989E-3</v>
      </c>
      <c r="AC272" s="31">
        <f t="shared" si="254"/>
        <v>1.2853439637115775E-2</v>
      </c>
      <c r="AD272" s="103">
        <f t="shared" si="257"/>
        <v>1.709197081029637E-2</v>
      </c>
    </row>
    <row r="273" spans="16:30" x14ac:dyDescent="0.25">
      <c r="P273" s="36">
        <f t="shared" si="255"/>
        <v>25.419800000000148</v>
      </c>
      <c r="Q273" s="31">
        <f t="shared" si="243"/>
        <v>1.1921034116330626E-3</v>
      </c>
      <c r="R273" s="31">
        <f t="shared" si="244"/>
        <v>5.960517058165314E-3</v>
      </c>
      <c r="S273" s="31">
        <f t="shared" si="245"/>
        <v>6.5899476595075706E-3</v>
      </c>
      <c r="T273" s="31">
        <f t="shared" si="246"/>
        <v>3.0094650626676669E-3</v>
      </c>
      <c r="U273" s="31">
        <f t="shared" si="247"/>
        <v>1.1801823775167319E-4</v>
      </c>
      <c r="V273" s="31">
        <f t="shared" si="248"/>
        <v>7.8678825167782134E-5</v>
      </c>
      <c r="W273" s="31">
        <f t="shared" si="249"/>
        <v>4.0000000000000001E-3</v>
      </c>
      <c r="X273" s="31">
        <f t="shared" si="250"/>
        <v>8.9999999999999993E-3</v>
      </c>
      <c r="Y273" s="31">
        <f t="shared" si="251"/>
        <v>1.3999999999999999E-2</v>
      </c>
      <c r="Z273" s="31">
        <f t="shared" si="252"/>
        <v>1E-3</v>
      </c>
      <c r="AA273" s="31">
        <f t="shared" si="253"/>
        <v>0</v>
      </c>
      <c r="AB273" s="31">
        <f t="shared" si="256"/>
        <v>5.9720197354387128E-3</v>
      </c>
      <c r="AC273" s="31">
        <f t="shared" si="254"/>
        <v>1.2829572903069087E-2</v>
      </c>
      <c r="AD273" s="103">
        <f t="shared" si="257"/>
        <v>1.7071457313846284E-2</v>
      </c>
    </row>
    <row r="274" spans="16:30" x14ac:dyDescent="0.25">
      <c r="P274" s="36">
        <f t="shared" si="255"/>
        <v>25.513600000000149</v>
      </c>
      <c r="Q274" s="31">
        <f t="shared" si="243"/>
        <v>1.1877206785020588E-3</v>
      </c>
      <c r="R274" s="31">
        <f t="shared" si="244"/>
        <v>5.938603392510294E-3</v>
      </c>
      <c r="S274" s="31">
        <f t="shared" si="245"/>
        <v>6.5657199107593813E-3</v>
      </c>
      <c r="T274" s="31">
        <f t="shared" si="246"/>
        <v>2.9984008528784471E-3</v>
      </c>
      <c r="U274" s="31">
        <f t="shared" si="247"/>
        <v>1.175843471717038E-4</v>
      </c>
      <c r="V274" s="31">
        <f t="shared" si="248"/>
        <v>7.8389564781135865E-5</v>
      </c>
      <c r="W274" s="31">
        <f t="shared" si="249"/>
        <v>4.0000000000000001E-3</v>
      </c>
      <c r="X274" s="31">
        <f t="shared" si="250"/>
        <v>8.9999999999999993E-3</v>
      </c>
      <c r="Y274" s="31">
        <f t="shared" si="251"/>
        <v>1.3999999999999999E-2</v>
      </c>
      <c r="Z274" s="31">
        <f t="shared" si="252"/>
        <v>1E-3</v>
      </c>
      <c r="AA274" s="31">
        <f t="shared" si="253"/>
        <v>0</v>
      </c>
      <c r="AB274" s="31">
        <f t="shared" si="256"/>
        <v>5.9605393390993926E-3</v>
      </c>
      <c r="AC274" s="31">
        <f t="shared" si="254"/>
        <v>1.2805925171747346E-2</v>
      </c>
      <c r="AD274" s="103">
        <f t="shared" si="257"/>
        <v>1.7051145380194904E-2</v>
      </c>
    </row>
    <row r="275" spans="16:30" x14ac:dyDescent="0.25">
      <c r="P275" s="36">
        <f t="shared" si="255"/>
        <v>25.607400000000151</v>
      </c>
      <c r="Q275" s="31">
        <f t="shared" si="243"/>
        <v>1.1833700533060805E-3</v>
      </c>
      <c r="R275" s="31">
        <f t="shared" si="244"/>
        <v>5.9168502665304023E-3</v>
      </c>
      <c r="S275" s="31">
        <f t="shared" si="245"/>
        <v>6.541669654676013E-3</v>
      </c>
      <c r="T275" s="31">
        <f t="shared" si="246"/>
        <v>2.9874176995712E-3</v>
      </c>
      <c r="U275" s="31">
        <f t="shared" si="247"/>
        <v>1.1715363527730195E-4</v>
      </c>
      <c r="V275" s="31">
        <f t="shared" si="248"/>
        <v>7.8102423518201309E-5</v>
      </c>
      <c r="W275" s="31">
        <f t="shared" si="249"/>
        <v>4.0000000000000001E-3</v>
      </c>
      <c r="X275" s="31">
        <f t="shared" si="250"/>
        <v>8.9999999999999993E-3</v>
      </c>
      <c r="Y275" s="31">
        <f t="shared" si="251"/>
        <v>1.3999999999999999E-2</v>
      </c>
      <c r="Z275" s="31">
        <f t="shared" si="252"/>
        <v>1E-3</v>
      </c>
      <c r="AA275" s="31">
        <f t="shared" si="253"/>
        <v>0</v>
      </c>
      <c r="AB275" s="31">
        <f t="shared" si="256"/>
        <v>5.949163078686653E-3</v>
      </c>
      <c r="AC275" s="31">
        <f t="shared" si="254"/>
        <v>1.2782493798096883E-2</v>
      </c>
      <c r="AD275" s="103">
        <f t="shared" si="257"/>
        <v>1.7031032417811384E-2</v>
      </c>
    </row>
    <row r="276" spans="16:30" x14ac:dyDescent="0.25">
      <c r="P276" s="36">
        <f t="shared" si="255"/>
        <v>25.701200000000153</v>
      </c>
      <c r="Q276" s="31">
        <f t="shared" si="243"/>
        <v>1.179051184498394E-3</v>
      </c>
      <c r="R276" s="31">
        <f t="shared" si="244"/>
        <v>5.8952559224919694E-3</v>
      </c>
      <c r="S276" s="31">
        <f t="shared" si="245"/>
        <v>6.5177949479071212E-3</v>
      </c>
      <c r="T276" s="31">
        <f t="shared" si="246"/>
        <v>2.9765147152661956E-3</v>
      </c>
      <c r="U276" s="31">
        <f t="shared" si="247"/>
        <v>1.1672606726534098E-4</v>
      </c>
      <c r="V276" s="31">
        <f t="shared" si="248"/>
        <v>7.7817378176893993E-5</v>
      </c>
      <c r="W276" s="31">
        <f t="shared" si="249"/>
        <v>4.0000000000000001E-3</v>
      </c>
      <c r="X276" s="31">
        <f t="shared" si="250"/>
        <v>8.9999999999999993E-3</v>
      </c>
      <c r="Y276" s="31">
        <f t="shared" si="251"/>
        <v>1.3999999999999999E-2</v>
      </c>
      <c r="Z276" s="31">
        <f t="shared" si="252"/>
        <v>1E-3</v>
      </c>
      <c r="AA276" s="31">
        <f t="shared" si="253"/>
        <v>0</v>
      </c>
      <c r="AB276" s="31">
        <f t="shared" si="256"/>
        <v>5.9378897089702497E-3</v>
      </c>
      <c r="AC276" s="31">
        <f t="shared" si="254"/>
        <v>1.2759276176984521E-2</v>
      </c>
      <c r="AD276" s="103">
        <f t="shared" si="257"/>
        <v>1.7011115876276749E-2</v>
      </c>
    </row>
    <row r="277" spans="16:30" x14ac:dyDescent="0.25">
      <c r="P277" s="36">
        <f t="shared" si="255"/>
        <v>25.795000000000154</v>
      </c>
      <c r="Q277" s="31">
        <f t="shared" si="243"/>
        <v>1.1747637256456723E-3</v>
      </c>
      <c r="R277" s="31">
        <f t="shared" si="244"/>
        <v>5.873818628228362E-3</v>
      </c>
      <c r="S277" s="31">
        <f t="shared" si="245"/>
        <v>6.4940938753692773E-3</v>
      </c>
      <c r="T277" s="31">
        <f t="shared" si="246"/>
        <v>2.9656910253925001E-3</v>
      </c>
      <c r="U277" s="31">
        <f t="shared" si="247"/>
        <v>1.1630160883892156E-4</v>
      </c>
      <c r="V277" s="31">
        <f t="shared" si="248"/>
        <v>7.753440589261438E-5</v>
      </c>
      <c r="W277" s="31">
        <f t="shared" si="249"/>
        <v>4.0000000000000001E-3</v>
      </c>
      <c r="X277" s="31">
        <f t="shared" si="250"/>
        <v>8.9999999999999993E-3</v>
      </c>
      <c r="Y277" s="31">
        <f t="shared" si="251"/>
        <v>1.3999999999999999E-2</v>
      </c>
      <c r="Z277" s="31">
        <f t="shared" si="252"/>
        <v>1E-3</v>
      </c>
      <c r="AA277" s="31">
        <f t="shared" si="253"/>
        <v>0</v>
      </c>
      <c r="AB277" s="31">
        <f t="shared" si="256"/>
        <v>5.9267180033684081E-3</v>
      </c>
      <c r="AC277" s="31">
        <f t="shared" si="254"/>
        <v>1.2736269742467714E-2</v>
      </c>
      <c r="AD277" s="103">
        <f t="shared" si="257"/>
        <v>1.6991393245506786E-2</v>
      </c>
    </row>
    <row r="278" spans="16:30" x14ac:dyDescent="0.25">
      <c r="P278" s="36">
        <f t="shared" si="255"/>
        <v>25.888800000000156</v>
      </c>
      <c r="Q278" s="31">
        <f t="shared" si="243"/>
        <v>1.170507335335362E-3</v>
      </c>
      <c r="R278" s="31">
        <f t="shared" si="244"/>
        <v>5.8525366766768103E-3</v>
      </c>
      <c r="S278" s="31">
        <f t="shared" si="245"/>
        <v>6.4705645497338815E-3</v>
      </c>
      <c r="T278" s="31">
        <f t="shared" si="246"/>
        <v>2.9549457680541212E-3</v>
      </c>
      <c r="U278" s="31">
        <f t="shared" si="247"/>
        <v>1.1588022619820083E-4</v>
      </c>
      <c r="V278" s="31">
        <f t="shared" si="248"/>
        <v>7.7253484132133892E-5</v>
      </c>
      <c r="W278" s="31">
        <f t="shared" si="249"/>
        <v>4.0000000000000001E-3</v>
      </c>
      <c r="X278" s="31">
        <f t="shared" si="250"/>
        <v>8.9999999999999993E-3</v>
      </c>
      <c r="Y278" s="31">
        <f t="shared" si="251"/>
        <v>1.3999999999999999E-2</v>
      </c>
      <c r="Z278" s="31">
        <f t="shared" si="252"/>
        <v>1E-3</v>
      </c>
      <c r="AA278" s="31">
        <f t="shared" si="253"/>
        <v>0</v>
      </c>
      <c r="AB278" s="31">
        <f t="shared" si="256"/>
        <v>5.9156467536087632E-3</v>
      </c>
      <c r="AC278" s="31">
        <f t="shared" si="254"/>
        <v>1.2713471967080512E-2</v>
      </c>
      <c r="AD278" s="103">
        <f t="shared" si="257"/>
        <v>1.6971862054992078E-2</v>
      </c>
    </row>
    <row r="279" spans="16:30" x14ac:dyDescent="0.25">
      <c r="P279" s="36">
        <f t="shared" si="255"/>
        <v>25.982600000000158</v>
      </c>
      <c r="Q279" s="31">
        <f t="shared" si="243"/>
        <v>1.1662816770850537E-3</v>
      </c>
      <c r="R279" s="31">
        <f t="shared" si="244"/>
        <v>5.8314083854252687E-3</v>
      </c>
      <c r="S279" s="31">
        <f t="shared" si="245"/>
        <v>6.4472051109261772E-3</v>
      </c>
      <c r="T279" s="31">
        <f t="shared" si="246"/>
        <v>2.9442780938012184E-3</v>
      </c>
      <c r="U279" s="31">
        <f t="shared" si="247"/>
        <v>1.1546188603142031E-4</v>
      </c>
      <c r="V279" s="31">
        <f t="shared" si="248"/>
        <v>7.6974590687613553E-5</v>
      </c>
      <c r="W279" s="31">
        <f t="shared" si="249"/>
        <v>4.0000000000000001E-3</v>
      </c>
      <c r="X279" s="31">
        <f t="shared" si="250"/>
        <v>8.9999999999999993E-3</v>
      </c>
      <c r="Y279" s="31">
        <f t="shared" si="251"/>
        <v>1.3999999999999999E-2</v>
      </c>
      <c r="Z279" s="31">
        <f t="shared" si="252"/>
        <v>1E-3</v>
      </c>
      <c r="AA279" s="31">
        <f t="shared" si="253"/>
        <v>0</v>
      </c>
      <c r="AB279" s="31">
        <f t="shared" si="256"/>
        <v>5.9046747693966076E-3</v>
      </c>
      <c r="AC279" s="31">
        <f t="shared" si="254"/>
        <v>1.2690880361134915E-2</v>
      </c>
      <c r="AD279" s="103">
        <f t="shared" si="257"/>
        <v>1.6952519873054704E-2</v>
      </c>
    </row>
    <row r="280" spans="16:30" x14ac:dyDescent="0.25">
      <c r="P280" s="36">
        <f t="shared" si="255"/>
        <v>26.076400000000159</v>
      </c>
      <c r="Q280" s="31">
        <f t="shared" si="243"/>
        <v>1.1620864192538125E-3</v>
      </c>
      <c r="R280" s="31">
        <f t="shared" si="244"/>
        <v>5.810432096269063E-3</v>
      </c>
      <c r="S280" s="31">
        <f t="shared" si="245"/>
        <v>6.4240137256350756E-3</v>
      </c>
      <c r="T280" s="31">
        <f t="shared" si="246"/>
        <v>2.9336871654062498E-3</v>
      </c>
      <c r="U280" s="31">
        <f t="shared" si="247"/>
        <v>1.1504655550612744E-4</v>
      </c>
      <c r="V280" s="31">
        <f t="shared" si="248"/>
        <v>7.6697703670751619E-5</v>
      </c>
      <c r="W280" s="31">
        <f t="shared" si="249"/>
        <v>4.0000000000000001E-3</v>
      </c>
      <c r="X280" s="31">
        <f t="shared" si="250"/>
        <v>8.9999999999999993E-3</v>
      </c>
      <c r="Y280" s="31">
        <f t="shared" si="251"/>
        <v>1.3999999999999999E-2</v>
      </c>
      <c r="Z280" s="31">
        <f t="shared" si="252"/>
        <v>1E-3</v>
      </c>
      <c r="AA280" s="31">
        <f t="shared" si="253"/>
        <v>0</v>
      </c>
      <c r="AB280" s="31">
        <f t="shared" si="256"/>
        <v>5.8938008780902648E-3</v>
      </c>
      <c r="AC280" s="31">
        <f t="shared" si="254"/>
        <v>1.266849247203725E-2</v>
      </c>
      <c r="AD280" s="103">
        <f t="shared" si="257"/>
        <v>1.6933364306121204E-2</v>
      </c>
    </row>
    <row r="281" spans="16:30" x14ac:dyDescent="0.25">
      <c r="P281" s="36">
        <f t="shared" si="255"/>
        <v>26.170200000000161</v>
      </c>
      <c r="Q281" s="31">
        <f t="shared" si="243"/>
        <v>1.1579212349554118E-3</v>
      </c>
      <c r="R281" s="31">
        <f t="shared" si="244"/>
        <v>5.7896061747770592E-3</v>
      </c>
      <c r="S281" s="31">
        <f t="shared" si="245"/>
        <v>6.4009885868335165E-3</v>
      </c>
      <c r="T281" s="31">
        <f t="shared" si="246"/>
        <v>2.923172157644937E-3</v>
      </c>
      <c r="U281" s="31">
        <f t="shared" si="247"/>
        <v>1.1463420226058575E-4</v>
      </c>
      <c r="V281" s="31">
        <f t="shared" si="248"/>
        <v>7.6422801507057171E-5</v>
      </c>
      <c r="W281" s="31">
        <f t="shared" si="249"/>
        <v>4.0000000000000001E-3</v>
      </c>
      <c r="X281" s="31">
        <f t="shared" si="250"/>
        <v>8.9999999999999993E-3</v>
      </c>
      <c r="Y281" s="31">
        <f t="shared" si="251"/>
        <v>1.3999999999999999E-2</v>
      </c>
      <c r="Z281" s="31">
        <f t="shared" si="252"/>
        <v>1E-3</v>
      </c>
      <c r="AA281" s="31">
        <f t="shared" si="253"/>
        <v>0</v>
      </c>
      <c r="AB281" s="31">
        <f t="shared" si="256"/>
        <v>5.8830239243834207E-3</v>
      </c>
      <c r="AC281" s="31">
        <f t="shared" si="254"/>
        <v>1.264630588361919E-2</v>
      </c>
      <c r="AD281" s="103">
        <f t="shared" si="257"/>
        <v>1.6914392998011386E-2</v>
      </c>
    </row>
    <row r="282" spans="16:30" x14ac:dyDescent="0.25">
      <c r="P282" s="36">
        <f t="shared" si="255"/>
        <v>26.264000000000163</v>
      </c>
      <c r="Q282" s="31">
        <f t="shared" si="243"/>
        <v>1.153785801973428E-3</v>
      </c>
      <c r="R282" s="31">
        <f t="shared" si="244"/>
        <v>5.7689290098671409E-3</v>
      </c>
      <c r="S282" s="31">
        <f t="shared" si="245"/>
        <v>6.3781279133091106E-3</v>
      </c>
      <c r="T282" s="31">
        <f t="shared" si="246"/>
        <v>2.912732257081919E-3</v>
      </c>
      <c r="U282" s="31">
        <f t="shared" si="247"/>
        <v>1.1422479439536936E-4</v>
      </c>
      <c r="V282" s="31">
        <f t="shared" si="248"/>
        <v>7.6149862930246254E-5</v>
      </c>
      <c r="W282" s="31">
        <f t="shared" si="249"/>
        <v>4.0000000000000001E-3</v>
      </c>
      <c r="X282" s="31">
        <f t="shared" si="250"/>
        <v>8.9999999999999993E-3</v>
      </c>
      <c r="Y282" s="31">
        <f t="shared" si="251"/>
        <v>1.3999999999999999E-2</v>
      </c>
      <c r="Z282" s="31">
        <f t="shared" si="252"/>
        <v>1E-3</v>
      </c>
      <c r="AA282" s="31">
        <f t="shared" si="253"/>
        <v>0</v>
      </c>
      <c r="AB282" s="31">
        <f t="shared" si="256"/>
        <v>5.8723427699942325E-3</v>
      </c>
      <c r="AC282" s="31">
        <f t="shared" si="254"/>
        <v>1.2624318215483064E-2</v>
      </c>
      <c r="AD282" s="103">
        <f t="shared" si="257"/>
        <v>1.6895603629242591E-2</v>
      </c>
    </row>
    <row r="283" spans="16:30" x14ac:dyDescent="0.25">
      <c r="P283" s="36">
        <f t="shared" si="255"/>
        <v>26.357800000000164</v>
      </c>
      <c r="Q283" s="31">
        <f t="shared" si="243"/>
        <v>1.149679802678149E-3</v>
      </c>
      <c r="R283" s="31">
        <f t="shared" si="244"/>
        <v>5.7483990133907446E-3</v>
      </c>
      <c r="S283" s="31">
        <f t="shared" si="245"/>
        <v>6.3554299492048077E-3</v>
      </c>
      <c r="T283" s="31">
        <f t="shared" si="246"/>
        <v>2.902366661860987E-3</v>
      </c>
      <c r="U283" s="31">
        <f t="shared" si="247"/>
        <v>1.1381830046513673E-4</v>
      </c>
      <c r="V283" s="31">
        <f t="shared" si="248"/>
        <v>7.5878866976757835E-5</v>
      </c>
      <c r="W283" s="31">
        <f t="shared" si="249"/>
        <v>4.0000000000000001E-3</v>
      </c>
      <c r="X283" s="31">
        <f t="shared" si="250"/>
        <v>8.9999999999999993E-3</v>
      </c>
      <c r="Y283" s="31">
        <f t="shared" si="251"/>
        <v>1.3999999999999999E-2</v>
      </c>
      <c r="Z283" s="31">
        <f t="shared" si="252"/>
        <v>1E-3</v>
      </c>
      <c r="AA283" s="31">
        <f t="shared" si="253"/>
        <v>0</v>
      </c>
      <c r="AB283" s="31">
        <f t="shared" si="256"/>
        <v>5.8617562933610421E-3</v>
      </c>
      <c r="AC283" s="31">
        <f t="shared" si="254"/>
        <v>1.2602527122361077E-2</v>
      </c>
      <c r="AD283" s="103">
        <f t="shared" si="257"/>
        <v>1.6876993916349042E-2</v>
      </c>
    </row>
    <row r="284" spans="16:30" x14ac:dyDescent="0.25">
      <c r="P284" s="36">
        <f t="shared" si="255"/>
        <v>26.451600000000166</v>
      </c>
      <c r="Q284" s="31">
        <f t="shared" si="243"/>
        <v>1.1456029239452477E-3</v>
      </c>
      <c r="R284" s="31">
        <f t="shared" si="244"/>
        <v>5.7280146197262382E-3</v>
      </c>
      <c r="S284" s="31">
        <f t="shared" si="245"/>
        <v>6.332892963569329E-3</v>
      </c>
      <c r="T284" s="31">
        <f t="shared" si="246"/>
        <v>2.8920745814997777E-3</v>
      </c>
      <c r="U284" s="31">
        <f t="shared" si="247"/>
        <v>1.134146894705795E-4</v>
      </c>
      <c r="V284" s="31">
        <f t="shared" si="248"/>
        <v>7.5609792980386339E-5</v>
      </c>
      <c r="W284" s="31">
        <f t="shared" si="249"/>
        <v>4.0000000000000001E-3</v>
      </c>
      <c r="X284" s="31">
        <f t="shared" si="250"/>
        <v>8.9999999999999993E-3</v>
      </c>
      <c r="Y284" s="31">
        <f t="shared" si="251"/>
        <v>1.3999999999999999E-2</v>
      </c>
      <c r="Z284" s="31">
        <f t="shared" si="252"/>
        <v>1E-3</v>
      </c>
      <c r="AA284" s="31">
        <f t="shared" si="253"/>
        <v>0</v>
      </c>
      <c r="AB284" s="31">
        <f t="shared" si="256"/>
        <v>5.8512633893445425E-3</v>
      </c>
      <c r="AC284" s="31">
        <f t="shared" si="254"/>
        <v>1.258093029348812E-2</v>
      </c>
      <c r="AD284" s="103">
        <f t="shared" si="257"/>
        <v>1.6858561611215857E-2</v>
      </c>
    </row>
    <row r="285" spans="16:30" x14ac:dyDescent="0.25">
      <c r="P285" s="36">
        <f t="shared" si="255"/>
        <v>26.545400000000168</v>
      </c>
      <c r="Q285" s="31">
        <f t="shared" si="243"/>
        <v>1.1415548570761832E-3</v>
      </c>
      <c r="R285" s="31">
        <f t="shared" si="244"/>
        <v>5.7077742853809156E-3</v>
      </c>
      <c r="S285" s="31">
        <f t="shared" si="245"/>
        <v>6.31051524991714E-3</v>
      </c>
      <c r="T285" s="31">
        <f t="shared" si="246"/>
        <v>2.8818552366888244E-3</v>
      </c>
      <c r="U285" s="31">
        <f t="shared" si="247"/>
        <v>1.1301393085054211E-4</v>
      </c>
      <c r="V285" s="31">
        <f t="shared" si="248"/>
        <v>7.5342620567028087E-5</v>
      </c>
      <c r="W285" s="31">
        <f t="shared" si="249"/>
        <v>4.0000000000000001E-3</v>
      </c>
      <c r="X285" s="31">
        <f t="shared" si="250"/>
        <v>8.9999999999999993E-3</v>
      </c>
      <c r="Y285" s="31">
        <f t="shared" si="251"/>
        <v>1.3999999999999999E-2</v>
      </c>
      <c r="Z285" s="31">
        <f t="shared" si="252"/>
        <v>1E-3</v>
      </c>
      <c r="AA285" s="31">
        <f t="shared" si="253"/>
        <v>0</v>
      </c>
      <c r="AB285" s="31">
        <f t="shared" si="256"/>
        <v>5.8408629689362347E-3</v>
      </c>
      <c r="AC285" s="31">
        <f t="shared" si="254"/>
        <v>1.2559525451987833E-2</v>
      </c>
      <c r="AD285" s="103">
        <f t="shared" si="257"/>
        <v>1.6840304500427426E-2</v>
      </c>
    </row>
    <row r="286" spans="16:30" x14ac:dyDescent="0.25">
      <c r="P286" s="36">
        <f t="shared" si="255"/>
        <v>26.639200000000169</v>
      </c>
      <c r="Q286" s="31">
        <f t="shared" si="243"/>
        <v>1.137535297720281E-3</v>
      </c>
      <c r="R286" s="31">
        <f t="shared" si="244"/>
        <v>5.687676488601405E-3</v>
      </c>
      <c r="S286" s="31">
        <f t="shared" si="245"/>
        <v>6.2882951257977136E-3</v>
      </c>
      <c r="T286" s="31">
        <f t="shared" si="246"/>
        <v>2.8717078590948493E-3</v>
      </c>
      <c r="U286" s="31">
        <f t="shared" si="247"/>
        <v>1.1261599447430781E-4</v>
      </c>
      <c r="V286" s="31">
        <f t="shared" si="248"/>
        <v>7.5077329649538542E-5</v>
      </c>
      <c r="W286" s="31">
        <f t="shared" si="249"/>
        <v>4.0000000000000001E-3</v>
      </c>
      <c r="X286" s="31">
        <f t="shared" si="250"/>
        <v>8.9999999999999993E-3</v>
      </c>
      <c r="Y286" s="31">
        <f t="shared" si="251"/>
        <v>1.3999999999999999E-2</v>
      </c>
      <c r="Z286" s="31">
        <f t="shared" si="252"/>
        <v>1E-3</v>
      </c>
      <c r="AA286" s="31">
        <f t="shared" si="253"/>
        <v>0</v>
      </c>
      <c r="AB286" s="31">
        <f t="shared" si="256"/>
        <v>5.8305539589730048E-3</v>
      </c>
      <c r="AC286" s="31">
        <f t="shared" si="254"/>
        <v>1.2538310354271567E-2</v>
      </c>
      <c r="AD286" s="103">
        <f t="shared" si="257"/>
        <v>1.6822220404629766E-2</v>
      </c>
    </row>
    <row r="287" spans="16:30" x14ac:dyDescent="0.25">
      <c r="P287" s="36">
        <f t="shared" si="255"/>
        <v>26.733000000000171</v>
      </c>
      <c r="Q287" s="31">
        <f t="shared" si="243"/>
        <v>1.1335439457984555E-3</v>
      </c>
      <c r="R287" s="31">
        <f t="shared" si="244"/>
        <v>5.667719728992277E-3</v>
      </c>
      <c r="S287" s="31">
        <f t="shared" si="245"/>
        <v>6.2662309323738615E-3</v>
      </c>
      <c r="T287" s="31">
        <f t="shared" si="246"/>
        <v>2.8616316911682007E-3</v>
      </c>
      <c r="U287" s="31">
        <f t="shared" si="247"/>
        <v>1.1222085063404708E-4</v>
      </c>
      <c r="V287" s="31">
        <f t="shared" si="248"/>
        <v>7.4813900422698049E-5</v>
      </c>
      <c r="W287" s="31">
        <f t="shared" si="249"/>
        <v>4.0000000000000001E-3</v>
      </c>
      <c r="X287" s="31">
        <f t="shared" si="250"/>
        <v>8.9999999999999993E-3</v>
      </c>
      <c r="Y287" s="31">
        <f t="shared" si="251"/>
        <v>1.3999999999999999E-2</v>
      </c>
      <c r="Z287" s="31">
        <f t="shared" si="252"/>
        <v>1E-3</v>
      </c>
      <c r="AA287" s="31">
        <f t="shared" si="253"/>
        <v>0</v>
      </c>
      <c r="AB287" s="31">
        <f t="shared" si="256"/>
        <v>5.8203353018577075E-3</v>
      </c>
      <c r="AC287" s="31">
        <f t="shared" si="254"/>
        <v>1.2517282789450003E-2</v>
      </c>
      <c r="AD287" s="103">
        <f t="shared" si="257"/>
        <v>1.6804307177906468E-2</v>
      </c>
    </row>
    <row r="288" spans="16:30" x14ac:dyDescent="0.25">
      <c r="P288" s="36">
        <f t="shared" si="255"/>
        <v>26.826800000000173</v>
      </c>
      <c r="Q288" s="31">
        <f t="shared" si="243"/>
        <v>1.1295805054285307E-3</v>
      </c>
      <c r="R288" s="31">
        <f t="shared" si="244"/>
        <v>5.647902527142654E-3</v>
      </c>
      <c r="S288" s="31">
        <f t="shared" si="245"/>
        <v>6.2443210340089178E-3</v>
      </c>
      <c r="T288" s="31">
        <f t="shared" si="246"/>
        <v>2.8516259859543256E-3</v>
      </c>
      <c r="U288" s="31">
        <f t="shared" si="247"/>
        <v>1.1182847003742452E-4</v>
      </c>
      <c r="V288" s="31">
        <f t="shared" si="248"/>
        <v>7.4552313358283021E-5</v>
      </c>
      <c r="W288" s="31">
        <f t="shared" si="249"/>
        <v>4.0000000000000001E-3</v>
      </c>
      <c r="X288" s="31">
        <f t="shared" si="250"/>
        <v>8.9999999999999993E-3</v>
      </c>
      <c r="Y288" s="31">
        <f t="shared" si="251"/>
        <v>1.3999999999999999E-2</v>
      </c>
      <c r="Z288" s="31">
        <f t="shared" si="252"/>
        <v>1E-3</v>
      </c>
      <c r="AA288" s="31">
        <f t="shared" si="253"/>
        <v>0</v>
      </c>
      <c r="AB288" s="31">
        <f t="shared" si="256"/>
        <v>5.8102059552855604E-3</v>
      </c>
      <c r="AC288" s="31">
        <f t="shared" si="254"/>
        <v>1.2496440578757005E-2</v>
      </c>
      <c r="AD288" s="103">
        <f t="shared" si="257"/>
        <v>1.678656270716802E-2</v>
      </c>
    </row>
    <row r="289" spans="16:30" x14ac:dyDescent="0.25">
      <c r="P289" s="36">
        <f t="shared" si="255"/>
        <v>26.920600000000174</v>
      </c>
      <c r="Q289" s="31">
        <f t="shared" si="243"/>
        <v>1.1256446848521247E-3</v>
      </c>
      <c r="R289" s="31">
        <f t="shared" si="244"/>
        <v>5.6282234242606231E-3</v>
      </c>
      <c r="S289" s="31">
        <f t="shared" si="245"/>
        <v>6.2225638178625446E-3</v>
      </c>
      <c r="T289" s="31">
        <f t="shared" si="246"/>
        <v>2.8416900069091885E-3</v>
      </c>
      <c r="U289" s="31">
        <f t="shared" si="247"/>
        <v>1.1143882380036032E-4</v>
      </c>
      <c r="V289" s="31">
        <f t="shared" si="248"/>
        <v>7.429254920024023E-5</v>
      </c>
      <c r="W289" s="31">
        <f t="shared" si="249"/>
        <v>4.0000000000000001E-3</v>
      </c>
      <c r="X289" s="31">
        <f t="shared" si="250"/>
        <v>8.9999999999999993E-3</v>
      </c>
      <c r="Y289" s="31">
        <f t="shared" si="251"/>
        <v>1.3999999999999999E-2</v>
      </c>
      <c r="Z289" s="31">
        <f t="shared" si="252"/>
        <v>1E-3</v>
      </c>
      <c r="AA289" s="31">
        <f t="shared" si="253"/>
        <v>0</v>
      </c>
      <c r="AB289" s="31">
        <f t="shared" si="256"/>
        <v>5.800164891976262E-3</v>
      </c>
      <c r="AC289" s="31">
        <f t="shared" si="254"/>
        <v>1.2475781574985524E-2</v>
      </c>
      <c r="AD289" s="103">
        <f t="shared" si="257"/>
        <v>1.6768984911554027E-2</v>
      </c>
    </row>
    <row r="290" spans="16:30" x14ac:dyDescent="0.25">
      <c r="P290" s="36">
        <f t="shared" si="255"/>
        <v>27.014400000000176</v>
      </c>
      <c r="Q290" s="31">
        <f t="shared" si="243"/>
        <v>1.1217361963630549E-3</v>
      </c>
      <c r="R290" s="31">
        <f t="shared" si="244"/>
        <v>5.6086809818152736E-3</v>
      </c>
      <c r="S290" s="31">
        <f t="shared" si="245"/>
        <v>6.2009576934949663E-3</v>
      </c>
      <c r="T290" s="31">
        <f t="shared" si="246"/>
        <v>2.8318230277185317E-3</v>
      </c>
      <c r="U290" s="31">
        <f t="shared" si="247"/>
        <v>1.1105188343994241E-4</v>
      </c>
      <c r="V290" s="31">
        <f t="shared" si="248"/>
        <v>7.40345889599616E-5</v>
      </c>
      <c r="W290" s="31">
        <f t="shared" si="249"/>
        <v>4.0000000000000001E-3</v>
      </c>
      <c r="X290" s="31">
        <f t="shared" si="250"/>
        <v>8.9999999999999993E-3</v>
      </c>
      <c r="Y290" s="31">
        <f t="shared" si="251"/>
        <v>1.3999999999999999E-2</v>
      </c>
      <c r="Z290" s="31">
        <f t="shared" si="252"/>
        <v>1E-3</v>
      </c>
      <c r="AA290" s="31">
        <f t="shared" si="253"/>
        <v>0</v>
      </c>
      <c r="AB290" s="31">
        <f t="shared" si="256"/>
        <v>5.790211099411649E-3</v>
      </c>
      <c r="AC290" s="31">
        <f t="shared" si="254"/>
        <v>1.2455303661935204E-2</v>
      </c>
      <c r="AD290" s="103">
        <f t="shared" si="257"/>
        <v>1.6751571741848159E-2</v>
      </c>
    </row>
    <row r="291" spans="16:30" x14ac:dyDescent="0.25">
      <c r="P291" s="36">
        <f t="shared" si="255"/>
        <v>27.108200000000178</v>
      </c>
      <c r="Q291" s="31">
        <f t="shared" si="243"/>
        <v>1.117854756237231E-3</v>
      </c>
      <c r="R291" s="31">
        <f t="shared" si="244"/>
        <v>5.5892737811861553E-3</v>
      </c>
      <c r="S291" s="31">
        <f t="shared" si="245"/>
        <v>6.1795010924794135E-3</v>
      </c>
      <c r="T291" s="31">
        <f t="shared" si="246"/>
        <v>2.8220243321208896E-3</v>
      </c>
      <c r="U291" s="31">
        <f t="shared" si="247"/>
        <v>1.1066762086748586E-4</v>
      </c>
      <c r="V291" s="31">
        <f t="shared" si="248"/>
        <v>7.3778413911657238E-5</v>
      </c>
      <c r="W291" s="31">
        <f t="shared" si="249"/>
        <v>4.0000000000000001E-3</v>
      </c>
      <c r="X291" s="31">
        <f t="shared" si="250"/>
        <v>8.9999999999999993E-3</v>
      </c>
      <c r="Y291" s="31">
        <f t="shared" si="251"/>
        <v>1.3999999999999999E-2</v>
      </c>
      <c r="Z291" s="31">
        <f t="shared" si="252"/>
        <v>1E-3</v>
      </c>
      <c r="AA291" s="31">
        <f t="shared" si="253"/>
        <v>0</v>
      </c>
      <c r="AB291" s="31">
        <f t="shared" si="256"/>
        <v>5.7803435795787872E-3</v>
      </c>
      <c r="AC291" s="31">
        <f t="shared" si="254"/>
        <v>1.2435004753871394E-2</v>
      </c>
      <c r="AD291" s="103">
        <f t="shared" si="257"/>
        <v>1.673432117990541E-2</v>
      </c>
    </row>
    <row r="292" spans="16:30" x14ac:dyDescent="0.25">
      <c r="P292" s="36">
        <f t="shared" si="255"/>
        <v>27.202000000000179</v>
      </c>
      <c r="Q292" s="31">
        <f t="shared" si="243"/>
        <v>1.1140000846639991E-3</v>
      </c>
      <c r="R292" s="31">
        <f t="shared" si="244"/>
        <v>5.5700004233199948E-3</v>
      </c>
      <c r="S292" s="31">
        <f t="shared" si="245"/>
        <v>6.1581924680225867E-3</v>
      </c>
      <c r="T292" s="31">
        <f t="shared" si="246"/>
        <v>2.8122932137342655E-3</v>
      </c>
      <c r="U292" s="31">
        <f t="shared" si="247"/>
        <v>1.1028600838173589E-4</v>
      </c>
      <c r="V292" s="31">
        <f t="shared" si="248"/>
        <v>7.3524005587823928E-5</v>
      </c>
      <c r="W292" s="31">
        <f t="shared" si="249"/>
        <v>4.0000000000000001E-3</v>
      </c>
      <c r="X292" s="31">
        <f t="shared" si="250"/>
        <v>8.9999999999999993E-3</v>
      </c>
      <c r="Y292" s="31">
        <f t="shared" si="251"/>
        <v>1.3999999999999999E-2</v>
      </c>
      <c r="Z292" s="31">
        <f t="shared" si="252"/>
        <v>1E-3</v>
      </c>
      <c r="AA292" s="31">
        <f t="shared" si="253"/>
        <v>0</v>
      </c>
      <c r="AB292" s="31">
        <f t="shared" si="256"/>
        <v>5.7705613487183532E-3</v>
      </c>
      <c r="AC292" s="31">
        <f t="shared" si="254"/>
        <v>1.2414882794995346E-2</v>
      </c>
      <c r="AD292" s="103">
        <f t="shared" si="257"/>
        <v>1.6717231238091435E-2</v>
      </c>
    </row>
    <row r="293" spans="16:30" x14ac:dyDescent="0.25">
      <c r="P293" s="36">
        <f t="shared" si="255"/>
        <v>27.295800000000181</v>
      </c>
      <c r="Q293" s="31">
        <f t="shared" si="243"/>
        <v>1.1101719056788994E-3</v>
      </c>
      <c r="R293" s="31">
        <f t="shared" si="244"/>
        <v>5.5508595283944966E-3</v>
      </c>
      <c r="S293" s="31">
        <f t="shared" si="245"/>
        <v>6.1370302945929558E-3</v>
      </c>
      <c r="T293" s="31">
        <f t="shared" si="246"/>
        <v>2.8026289758863814E-3</v>
      </c>
      <c r="U293" s="31">
        <f t="shared" si="247"/>
        <v>1.0990701866221102E-4</v>
      </c>
      <c r="V293" s="31">
        <f t="shared" si="248"/>
        <v>7.3271345774807357E-5</v>
      </c>
      <c r="W293" s="31">
        <f t="shared" si="249"/>
        <v>4.0000000000000001E-3</v>
      </c>
      <c r="X293" s="31">
        <f t="shared" si="250"/>
        <v>8.9999999999999993E-3</v>
      </c>
      <c r="Y293" s="31">
        <f t="shared" si="251"/>
        <v>1.3999999999999999E-2</v>
      </c>
      <c r="Z293" s="31">
        <f t="shared" si="252"/>
        <v>1E-3</v>
      </c>
      <c r="AA293" s="31">
        <f t="shared" si="253"/>
        <v>0</v>
      </c>
      <c r="AB293" s="31">
        <f t="shared" si="256"/>
        <v>5.7608634370781885E-3</v>
      </c>
      <c r="AC293" s="31">
        <f t="shared" si="254"/>
        <v>1.2394935758925286E-2</v>
      </c>
      <c r="AD293" s="103">
        <f t="shared" si="257"/>
        <v>1.6700299958733639E-2</v>
      </c>
    </row>
    <row r="294" spans="16:30" x14ac:dyDescent="0.25">
      <c r="P294" s="36">
        <f t="shared" si="255"/>
        <v>27.389600000000183</v>
      </c>
      <c r="Q294" s="31">
        <f t="shared" si="243"/>
        <v>1.1063699470978071E-3</v>
      </c>
      <c r="R294" s="31">
        <f t="shared" si="244"/>
        <v>5.5318497354890361E-3</v>
      </c>
      <c r="S294" s="31">
        <f t="shared" si="245"/>
        <v>6.1160130675566781E-3</v>
      </c>
      <c r="T294" s="31">
        <f t="shared" si="246"/>
        <v>2.7930309314484142E-3</v>
      </c>
      <c r="U294" s="31">
        <f t="shared" si="247"/>
        <v>1.095306247626829E-4</v>
      </c>
      <c r="V294" s="31">
        <f t="shared" si="248"/>
        <v>7.3020416508455278E-5</v>
      </c>
      <c r="W294" s="31">
        <f t="shared" si="249"/>
        <v>4.0000000000000001E-3</v>
      </c>
      <c r="X294" s="31">
        <f t="shared" si="250"/>
        <v>8.9999999999999993E-3</v>
      </c>
      <c r="Y294" s="31">
        <f t="shared" si="251"/>
        <v>1.3999999999999999E-2</v>
      </c>
      <c r="Z294" s="31">
        <f t="shared" si="252"/>
        <v>1E-3</v>
      </c>
      <c r="AA294" s="31">
        <f t="shared" si="253"/>
        <v>0</v>
      </c>
      <c r="AB294" s="31">
        <f t="shared" si="256"/>
        <v>5.75124888867189E-3</v>
      </c>
      <c r="AC294" s="31">
        <f t="shared" si="254"/>
        <v>1.2375161648188105E-2</v>
      </c>
      <c r="AD294" s="103">
        <f t="shared" si="257"/>
        <v>1.6683525413583759E-2</v>
      </c>
    </row>
    <row r="295" spans="16:30" x14ac:dyDescent="0.25">
      <c r="P295" s="36">
        <f t="shared" si="255"/>
        <v>27.483400000000184</v>
      </c>
      <c r="Q295" s="31">
        <f t="shared" si="243"/>
        <v>1.1025939404524221E-3</v>
      </c>
      <c r="R295" s="31">
        <f t="shared" si="244"/>
        <v>5.5129697022621108E-3</v>
      </c>
      <c r="S295" s="31">
        <f t="shared" si="245"/>
        <v>6.0951393028209899E-3</v>
      </c>
      <c r="T295" s="31">
        <f t="shared" si="246"/>
        <v>2.7834984026721397E-3</v>
      </c>
      <c r="U295" s="31">
        <f t="shared" si="247"/>
        <v>1.0915680010478978E-4</v>
      </c>
      <c r="V295" s="31">
        <f t="shared" si="248"/>
        <v>7.2771200069859861E-5</v>
      </c>
      <c r="W295" s="31">
        <f t="shared" si="249"/>
        <v>4.0000000000000001E-3</v>
      </c>
      <c r="X295" s="31">
        <f t="shared" si="250"/>
        <v>8.9999999999999993E-3</v>
      </c>
      <c r="Y295" s="31">
        <f t="shared" si="251"/>
        <v>1.3999999999999999E-2</v>
      </c>
      <c r="Z295" s="31">
        <f t="shared" si="252"/>
        <v>1E-3</v>
      </c>
      <c r="AA295" s="31">
        <f t="shared" si="253"/>
        <v>0</v>
      </c>
      <c r="AB295" s="31">
        <f t="shared" si="256"/>
        <v>5.7417167610423333E-3</v>
      </c>
      <c r="AC295" s="31">
        <f t="shared" si="254"/>
        <v>1.2355558493721447E-2</v>
      </c>
      <c r="AD295" s="103">
        <f t="shared" si="257"/>
        <v>1.666690570329165E-2</v>
      </c>
    </row>
    <row r="296" spans="16:30" x14ac:dyDescent="0.25">
      <c r="P296" s="36">
        <f t="shared" si="255"/>
        <v>27.577200000000186</v>
      </c>
      <c r="Q296" s="31">
        <f t="shared" si="243"/>
        <v>1.0988436209270738E-3</v>
      </c>
      <c r="R296" s="31">
        <f t="shared" si="244"/>
        <v>5.4942181046353693E-3</v>
      </c>
      <c r="S296" s="31">
        <f t="shared" si="245"/>
        <v>6.0744075364848639E-3</v>
      </c>
      <c r="T296" s="31">
        <f t="shared" si="246"/>
        <v>2.7740307210303975E-3</v>
      </c>
      <c r="U296" s="31">
        <f t="shared" si="247"/>
        <v>1.0878551847178029E-4</v>
      </c>
      <c r="V296" s="31">
        <f t="shared" si="248"/>
        <v>7.2523678981186864E-5</v>
      </c>
      <c r="W296" s="31">
        <f t="shared" si="249"/>
        <v>4.0000000000000001E-3</v>
      </c>
      <c r="X296" s="31">
        <f t="shared" si="250"/>
        <v>8.9999999999999993E-3</v>
      </c>
      <c r="Y296" s="31">
        <f t="shared" si="251"/>
        <v>1.3999999999999999E-2</v>
      </c>
      <c r="Z296" s="31">
        <f t="shared" si="252"/>
        <v>1E-3</v>
      </c>
      <c r="AA296" s="31">
        <f t="shared" si="253"/>
        <v>0</v>
      </c>
      <c r="AB296" s="31">
        <f t="shared" si="256"/>
        <v>5.7322661250299991E-3</v>
      </c>
      <c r="AC296" s="31">
        <f t="shared" si="254"/>
        <v>1.2336124354385899E-2</v>
      </c>
      <c r="AD296" s="103">
        <f t="shared" si="257"/>
        <v>1.6650438956890008E-2</v>
      </c>
    </row>
    <row r="297" spans="16:30" x14ac:dyDescent="0.25">
      <c r="P297" s="36">
        <f t="shared" si="255"/>
        <v>27.671000000000188</v>
      </c>
      <c r="Q297" s="31">
        <f t="shared" si="243"/>
        <v>1.0951187272968126E-3</v>
      </c>
      <c r="R297" s="31">
        <f t="shared" si="244"/>
        <v>5.4755936364840625E-3</v>
      </c>
      <c r="S297" s="31">
        <f t="shared" si="245"/>
        <v>6.0538163244967793E-3</v>
      </c>
      <c r="T297" s="31">
        <f t="shared" si="246"/>
        <v>2.7646272270608029E-3</v>
      </c>
      <c r="U297" s="31">
        <f t="shared" si="247"/>
        <v>1.0841675400238441E-4</v>
      </c>
      <c r="V297" s="31">
        <f t="shared" si="248"/>
        <v>7.2277836001589623E-5</v>
      </c>
      <c r="W297" s="31">
        <f t="shared" si="249"/>
        <v>4.0000000000000001E-3</v>
      </c>
      <c r="X297" s="31">
        <f t="shared" si="250"/>
        <v>8.9999999999999993E-3</v>
      </c>
      <c r="Y297" s="31">
        <f t="shared" si="251"/>
        <v>1.3999999999999999E-2</v>
      </c>
      <c r="Z297" s="31">
        <f t="shared" si="252"/>
        <v>1E-3</v>
      </c>
      <c r="AA297" s="31">
        <f t="shared" si="253"/>
        <v>0</v>
      </c>
      <c r="AB297" s="31">
        <f t="shared" si="256"/>
        <v>5.7228960645459952E-3</v>
      </c>
      <c r="AC297" s="31">
        <f t="shared" si="254"/>
        <v>1.2316857316487111E-2</v>
      </c>
      <c r="AD297" s="103">
        <f t="shared" si="257"/>
        <v>1.6634123331289788E-2</v>
      </c>
    </row>
    <row r="298" spans="16:30" x14ac:dyDescent="0.25">
      <c r="P298" s="36">
        <f t="shared" si="255"/>
        <v>27.764800000000189</v>
      </c>
      <c r="Q298" s="31">
        <f t="shared" si="243"/>
        <v>1.0914190018667556E-3</v>
      </c>
      <c r="R298" s="31">
        <f t="shared" si="244"/>
        <v>5.457095009333778E-3</v>
      </c>
      <c r="S298" s="31">
        <f t="shared" si="245"/>
        <v>6.0333642423194252E-3</v>
      </c>
      <c r="T298" s="31">
        <f t="shared" si="246"/>
        <v>2.7552872702126243E-3</v>
      </c>
      <c r="U298" s="31">
        <f t="shared" si="247"/>
        <v>1.0805048118480879E-4</v>
      </c>
      <c r="V298" s="31">
        <f t="shared" si="248"/>
        <v>7.2033654123205871E-5</v>
      </c>
      <c r="W298" s="31">
        <f t="shared" si="249"/>
        <v>4.0000000000000001E-3</v>
      </c>
      <c r="X298" s="31">
        <f t="shared" si="250"/>
        <v>8.9999999999999993E-3</v>
      </c>
      <c r="Y298" s="31">
        <f t="shared" si="251"/>
        <v>1.3999999999999999E-2</v>
      </c>
      <c r="Z298" s="31">
        <f t="shared" si="252"/>
        <v>1E-3</v>
      </c>
      <c r="AA298" s="31">
        <f t="shared" si="253"/>
        <v>0</v>
      </c>
      <c r="AB298" s="31">
        <f t="shared" si="256"/>
        <v>5.7136056763496595E-3</v>
      </c>
      <c r="AC298" s="31">
        <f t="shared" si="254"/>
        <v>1.2297755493307531E-2</v>
      </c>
      <c r="AD298" s="103">
        <f t="shared" si="257"/>
        <v>1.661795701078601E-2</v>
      </c>
    </row>
    <row r="299" spans="16:30" x14ac:dyDescent="0.25">
      <c r="P299" s="36">
        <f t="shared" si="255"/>
        <v>27.858600000000191</v>
      </c>
      <c r="Q299" s="31">
        <f t="shared" si="243"/>
        <v>1.0877441904126588E-3</v>
      </c>
      <c r="R299" s="31">
        <f t="shared" si="244"/>
        <v>5.4387209520632938E-3</v>
      </c>
      <c r="S299" s="31">
        <f t="shared" si="245"/>
        <v>6.0130498846011774E-3</v>
      </c>
      <c r="T299" s="31">
        <f t="shared" si="246"/>
        <v>2.746010208696757E-3</v>
      </c>
      <c r="U299" s="31">
        <f t="shared" si="247"/>
        <v>1.076866748508532E-4</v>
      </c>
      <c r="V299" s="31">
        <f t="shared" si="248"/>
        <v>7.1791116567235469E-5</v>
      </c>
      <c r="W299" s="31">
        <f t="shared" si="249"/>
        <v>4.0000000000000001E-3</v>
      </c>
      <c r="X299" s="31">
        <f t="shared" si="250"/>
        <v>8.9999999999999993E-3</v>
      </c>
      <c r="Y299" s="31">
        <f t="shared" si="251"/>
        <v>1.3999999999999999E-2</v>
      </c>
      <c r="Z299" s="31">
        <f t="shared" si="252"/>
        <v>1E-3</v>
      </c>
      <c r="AA299" s="31">
        <f t="shared" si="253"/>
        <v>0</v>
      </c>
      <c r="AB299" s="31">
        <f t="shared" si="256"/>
        <v>5.7043940698306463E-3</v>
      </c>
      <c r="AC299" s="31">
        <f t="shared" si="254"/>
        <v>1.2278817024647601E-2</v>
      </c>
      <c r="AD299" s="103">
        <f t="shared" si="257"/>
        <v>1.66019382065738E-2</v>
      </c>
    </row>
    <row r="300" spans="16:30" x14ac:dyDescent="0.25">
      <c r="P300" s="36">
        <f t="shared" si="255"/>
        <v>27.952400000000193</v>
      </c>
      <c r="Q300" s="31">
        <f t="shared" si="243"/>
        <v>1.0840940421226832E-3</v>
      </c>
      <c r="R300" s="31">
        <f t="shared" si="244"/>
        <v>5.4204702106134166E-3</v>
      </c>
      <c r="S300" s="31">
        <f t="shared" si="245"/>
        <v>5.9928718648541938E-3</v>
      </c>
      <c r="T300" s="31">
        <f t="shared" si="246"/>
        <v>2.7367954093387142E-3</v>
      </c>
      <c r="U300" s="31">
        <f t="shared" si="247"/>
        <v>1.0732531017014564E-4</v>
      </c>
      <c r="V300" s="31">
        <f t="shared" si="248"/>
        <v>7.1550206780097091E-5</v>
      </c>
      <c r="W300" s="31">
        <f t="shared" si="249"/>
        <v>4.0000000000000001E-3</v>
      </c>
      <c r="X300" s="31">
        <f t="shared" si="250"/>
        <v>8.9999999999999993E-3</v>
      </c>
      <c r="Y300" s="31">
        <f t="shared" si="251"/>
        <v>1.3999999999999999E-2</v>
      </c>
      <c r="Z300" s="31">
        <f t="shared" si="252"/>
        <v>1E-3</v>
      </c>
      <c r="AA300" s="31">
        <f t="shared" si="253"/>
        <v>0</v>
      </c>
      <c r="AB300" s="31">
        <f t="shared" si="256"/>
        <v>5.6952603667953785E-3</v>
      </c>
      <c r="AC300" s="31">
        <f t="shared" si="254"/>
        <v>1.2260040076376164E-2</v>
      </c>
      <c r="AD300" s="103">
        <f t="shared" si="257"/>
        <v>1.6586065156274341E-2</v>
      </c>
    </row>
    <row r="301" spans="16:30" x14ac:dyDescent="0.25">
      <c r="P301" s="36">
        <f t="shared" si="255"/>
        <v>28.046200000000194</v>
      </c>
      <c r="Q301" s="31">
        <f t="shared" si="243"/>
        <v>1.0804683095403333E-3</v>
      </c>
      <c r="R301" s="31">
        <f t="shared" si="244"/>
        <v>5.4023415477016659E-3</v>
      </c>
      <c r="S301" s="31">
        <f t="shared" si="245"/>
        <v>5.9728288151389619E-3</v>
      </c>
      <c r="T301" s="31">
        <f t="shared" si="246"/>
        <v>2.7276422474345713E-3</v>
      </c>
      <c r="U301" s="31">
        <f t="shared" si="247"/>
        <v>1.0696636264449297E-4</v>
      </c>
      <c r="V301" s="31">
        <f t="shared" si="248"/>
        <v>7.1310908429661986E-5</v>
      </c>
      <c r="W301" s="31">
        <f t="shared" si="249"/>
        <v>4.0000000000000001E-3</v>
      </c>
      <c r="X301" s="31">
        <f t="shared" si="250"/>
        <v>8.9999999999999993E-3</v>
      </c>
      <c r="Y301" s="31">
        <f t="shared" si="251"/>
        <v>1.3999999999999999E-2</v>
      </c>
      <c r="Z301" s="31">
        <f t="shared" si="252"/>
        <v>1E-3</v>
      </c>
      <c r="AA301" s="31">
        <f t="shared" si="253"/>
        <v>0</v>
      </c>
      <c r="AB301" s="31">
        <f t="shared" si="256"/>
        <v>5.6862037012577705E-3</v>
      </c>
      <c r="AC301" s="31">
        <f t="shared" si="254"/>
        <v>1.2241422839989845E-2</v>
      </c>
      <c r="AD301" s="103">
        <f t="shared" si="257"/>
        <v>1.6570336123470523E-2</v>
      </c>
    </row>
    <row r="302" spans="16:30" x14ac:dyDescent="0.25">
      <c r="P302" s="36">
        <f t="shared" si="255"/>
        <v>28.140000000000196</v>
      </c>
      <c r="Q302" s="31">
        <f t="shared" si="243"/>
        <v>1.076866748508532E-3</v>
      </c>
      <c r="R302" s="31">
        <f t="shared" si="244"/>
        <v>5.38433374254266E-3</v>
      </c>
      <c r="S302" s="31">
        <f t="shared" si="245"/>
        <v>5.9529193857551649E-3</v>
      </c>
      <c r="T302" s="31">
        <f t="shared" si="246"/>
        <v>2.7185501066097893E-3</v>
      </c>
      <c r="U302" s="31">
        <f t="shared" si="247"/>
        <v>1.0660980810234467E-4</v>
      </c>
      <c r="V302" s="31">
        <f t="shared" si="248"/>
        <v>7.107320540156311E-5</v>
      </c>
      <c r="W302" s="31">
        <f t="shared" si="249"/>
        <v>4.0000000000000001E-3</v>
      </c>
      <c r="X302" s="31">
        <f t="shared" si="250"/>
        <v>8.9999999999999993E-3</v>
      </c>
      <c r="Y302" s="31">
        <f t="shared" si="251"/>
        <v>1.3999999999999999E-2</v>
      </c>
      <c r="Z302" s="31">
        <f t="shared" si="252"/>
        <v>1E-3</v>
      </c>
      <c r="AA302" s="31">
        <f t="shared" si="253"/>
        <v>0</v>
      </c>
      <c r="AB302" s="31">
        <f t="shared" si="256"/>
        <v>5.6772232192341225E-3</v>
      </c>
      <c r="AC302" s="31">
        <f t="shared" si="254"/>
        <v>1.222296353218125E-2</v>
      </c>
      <c r="AD302" s="103">
        <f t="shared" si="257"/>
        <v>1.6554749397252093E-2</v>
      </c>
    </row>
    <row r="303" spans="16:30" x14ac:dyDescent="0.25">
      <c r="P303" s="36">
        <f t="shared" si="255"/>
        <v>28.233800000000198</v>
      </c>
      <c r="Q303" s="31">
        <f t="shared" si="243"/>
        <v>1.0732891181148159E-3</v>
      </c>
      <c r="R303" s="31">
        <f t="shared" si="244"/>
        <v>5.3664455905740802E-3</v>
      </c>
      <c r="S303" s="31">
        <f t="shared" si="245"/>
        <v>5.9331422449387028E-3</v>
      </c>
      <c r="T303" s="31">
        <f t="shared" si="246"/>
        <v>2.7095183786808529E-3</v>
      </c>
      <c r="U303" s="31">
        <f t="shared" si="247"/>
        <v>1.0625562269336676E-4</v>
      </c>
      <c r="V303" s="31">
        <f t="shared" si="248"/>
        <v>7.0837081795577852E-5</v>
      </c>
      <c r="W303" s="31">
        <f t="shared" si="249"/>
        <v>4.0000000000000001E-3</v>
      </c>
      <c r="X303" s="31">
        <f t="shared" si="250"/>
        <v>8.9999999999999993E-3</v>
      </c>
      <c r="Y303" s="31">
        <f t="shared" si="251"/>
        <v>1.3999999999999999E-2</v>
      </c>
      <c r="Z303" s="31">
        <f t="shared" si="252"/>
        <v>1E-3</v>
      </c>
      <c r="AA303" s="31">
        <f t="shared" si="253"/>
        <v>0</v>
      </c>
      <c r="AB303" s="31">
        <f t="shared" si="256"/>
        <v>5.6683180785420907E-3</v>
      </c>
      <c r="AC303" s="31">
        <f t="shared" si="254"/>
        <v>1.220466039441573E-2</v>
      </c>
      <c r="AD303" s="103">
        <f t="shared" si="257"/>
        <v>1.6539303291770047E-2</v>
      </c>
    </row>
    <row r="304" spans="16:30" x14ac:dyDescent="0.25">
      <c r="P304" s="36">
        <f t="shared" si="255"/>
        <v>28.327600000000199</v>
      </c>
      <c r="Q304" s="31">
        <f t="shared" si="243"/>
        <v>1.0697351806376145E-3</v>
      </c>
      <c r="R304" s="31">
        <f t="shared" si="244"/>
        <v>5.3486759031880727E-3</v>
      </c>
      <c r="S304" s="31">
        <f t="shared" si="245"/>
        <v>5.9134960785647336E-3</v>
      </c>
      <c r="T304" s="31">
        <f t="shared" si="246"/>
        <v>2.7005464635196578E-3</v>
      </c>
      <c r="U304" s="31">
        <f t="shared" si="247"/>
        <v>1.0590378288312383E-4</v>
      </c>
      <c r="V304" s="31">
        <f t="shared" si="248"/>
        <v>7.0602521922082551E-5</v>
      </c>
      <c r="W304" s="31">
        <f t="shared" si="249"/>
        <v>4.0000000000000001E-3</v>
      </c>
      <c r="X304" s="31">
        <f t="shared" si="250"/>
        <v>8.9999999999999993E-3</v>
      </c>
      <c r="Y304" s="31">
        <f t="shared" si="251"/>
        <v>1.3999999999999999E-2</v>
      </c>
      <c r="Z304" s="31">
        <f t="shared" si="252"/>
        <v>1E-3</v>
      </c>
      <c r="AA304" s="31">
        <f t="shared" si="253"/>
        <v>0</v>
      </c>
      <c r="AB304" s="31">
        <f t="shared" si="256"/>
        <v>5.6594874486036355E-3</v>
      </c>
      <c r="AC304" s="31">
        <f t="shared" si="254"/>
        <v>1.2186511692516538E-2</v>
      </c>
      <c r="AD304" s="103">
        <f t="shared" si="257"/>
        <v>1.652399614580009E-2</v>
      </c>
    </row>
    <row r="305" spans="16:30" x14ac:dyDescent="0.25">
      <c r="P305" s="36">
        <f t="shared" si="255"/>
        <v>28.421400000000201</v>
      </c>
      <c r="Q305" s="31">
        <f t="shared" si="243"/>
        <v>1.0662047014935959E-3</v>
      </c>
      <c r="R305" s="31">
        <f t="shared" si="244"/>
        <v>5.3310235074679798E-3</v>
      </c>
      <c r="S305" s="31">
        <f t="shared" si="245"/>
        <v>5.8939795898565982E-3</v>
      </c>
      <c r="T305" s="31">
        <f t="shared" si="246"/>
        <v>2.6916337689205832E-3</v>
      </c>
      <c r="U305" s="31">
        <f t="shared" si="247"/>
        <v>1.0555426544786599E-4</v>
      </c>
      <c r="V305" s="31">
        <f t="shared" si="248"/>
        <v>7.0369510298577337E-5</v>
      </c>
      <c r="W305" s="31">
        <f t="shared" si="249"/>
        <v>4.0000000000000001E-3</v>
      </c>
      <c r="X305" s="31">
        <f t="shared" si="250"/>
        <v>8.9999999999999993E-3</v>
      </c>
      <c r="Y305" s="31">
        <f t="shared" si="251"/>
        <v>1.3999999999999999E-2</v>
      </c>
      <c r="Z305" s="31">
        <f t="shared" si="252"/>
        <v>1E-3</v>
      </c>
      <c r="AA305" s="31">
        <f t="shared" si="253"/>
        <v>0</v>
      </c>
      <c r="AB305" s="31">
        <f t="shared" si="256"/>
        <v>5.6507305102518621E-3</v>
      </c>
      <c r="AC305" s="31">
        <f t="shared" si="254"/>
        <v>1.2168515716258191E-2</v>
      </c>
      <c r="AD305" s="103">
        <f t="shared" si="257"/>
        <v>1.6508826322314898E-2</v>
      </c>
    </row>
    <row r="306" spans="16:30" x14ac:dyDescent="0.25">
      <c r="P306" s="36">
        <f t="shared" si="255"/>
        <v>28.515200000000203</v>
      </c>
      <c r="Q306" s="31">
        <f t="shared" si="243"/>
        <v>1.0626974491860512E-3</v>
      </c>
      <c r="R306" s="31">
        <f t="shared" si="244"/>
        <v>5.3134872459302566E-3</v>
      </c>
      <c r="S306" s="31">
        <f t="shared" si="245"/>
        <v>5.874591499100492E-3</v>
      </c>
      <c r="T306" s="31">
        <f t="shared" si="246"/>
        <v>2.6827797104701863E-3</v>
      </c>
      <c r="U306" s="31">
        <f t="shared" si="247"/>
        <v>1.0520704746941906E-4</v>
      </c>
      <c r="V306" s="31">
        <f t="shared" si="248"/>
        <v>7.0138031646279386E-5</v>
      </c>
      <c r="W306" s="31">
        <f t="shared" si="249"/>
        <v>4.0000000000000001E-3</v>
      </c>
      <c r="X306" s="31">
        <f t="shared" si="250"/>
        <v>8.9999999999999993E-3</v>
      </c>
      <c r="Y306" s="31">
        <f t="shared" si="251"/>
        <v>1.3999999999999999E-2</v>
      </c>
      <c r="Z306" s="31">
        <f t="shared" si="252"/>
        <v>1E-3</v>
      </c>
      <c r="AA306" s="31">
        <f t="shared" si="253"/>
        <v>0</v>
      </c>
      <c r="AB306" s="31">
        <f t="shared" si="256"/>
        <v>5.6420464555416551E-3</v>
      </c>
      <c r="AC306" s="31">
        <f t="shared" si="254"/>
        <v>1.2150670778967816E-2</v>
      </c>
      <c r="AD306" s="103">
        <f t="shared" si="257"/>
        <v>1.6493792208065041E-2</v>
      </c>
    </row>
    <row r="307" spans="16:30" x14ac:dyDescent="0.25">
      <c r="P307" s="36">
        <f t="shared" si="255"/>
        <v>28.609000000000204</v>
      </c>
      <c r="Q307" s="31">
        <f t="shared" si="243"/>
        <v>1.0592131952542937E-3</v>
      </c>
      <c r="R307" s="31">
        <f t="shared" si="244"/>
        <v>5.2960659762714682E-3</v>
      </c>
      <c r="S307" s="31">
        <f t="shared" si="245"/>
        <v>5.855330543365735E-3</v>
      </c>
      <c r="T307" s="31">
        <f t="shared" si="246"/>
        <v>2.6739837114194641E-3</v>
      </c>
      <c r="U307" s="31">
        <f t="shared" si="247"/>
        <v>1.0486210633017505E-4</v>
      </c>
      <c r="V307" s="31">
        <f t="shared" si="248"/>
        <v>6.9908070886783377E-5</v>
      </c>
      <c r="W307" s="31">
        <f t="shared" si="249"/>
        <v>4.0000000000000001E-3</v>
      </c>
      <c r="X307" s="31">
        <f t="shared" si="250"/>
        <v>8.9999999999999993E-3</v>
      </c>
      <c r="Y307" s="31">
        <f t="shared" si="251"/>
        <v>1.3999999999999999E-2</v>
      </c>
      <c r="Z307" s="31">
        <f t="shared" si="252"/>
        <v>1E-3</v>
      </c>
      <c r="AA307" s="31">
        <f t="shared" si="253"/>
        <v>0</v>
      </c>
      <c r="AB307" s="31">
        <f t="shared" si="256"/>
        <v>5.6334344875640322E-3</v>
      </c>
      <c r="AC307" s="31">
        <f t="shared" si="254"/>
        <v>1.2132975217134348E-2</v>
      </c>
      <c r="AD307" s="103">
        <f t="shared" si="257"/>
        <v>1.6478892213168294E-2</v>
      </c>
    </row>
    <row r="308" spans="16:30" x14ac:dyDescent="0.25">
      <c r="P308" s="36">
        <f t="shared" si="255"/>
        <v>28.702800000000206</v>
      </c>
      <c r="Q308" s="31">
        <f t="shared" si="243"/>
        <v>1.0557517142240507E-3</v>
      </c>
      <c r="R308" s="31">
        <f t="shared" si="244"/>
        <v>5.2787585711202541E-3</v>
      </c>
      <c r="S308" s="31">
        <f t="shared" si="245"/>
        <v>5.836195476230553E-3</v>
      </c>
      <c r="T308" s="31">
        <f t="shared" si="246"/>
        <v>2.6652452025586163E-3</v>
      </c>
      <c r="U308" s="31">
        <f t="shared" si="247"/>
        <v>1.0451941970818102E-4</v>
      </c>
      <c r="V308" s="31">
        <f t="shared" si="248"/>
        <v>6.9679613138787363E-5</v>
      </c>
      <c r="W308" s="31">
        <f t="shared" si="249"/>
        <v>4.0000000000000001E-3</v>
      </c>
      <c r="X308" s="31">
        <f t="shared" si="250"/>
        <v>8.9999999999999993E-3</v>
      </c>
      <c r="Y308" s="31">
        <f t="shared" si="251"/>
        <v>1.3999999999999999E-2</v>
      </c>
      <c r="Z308" s="31">
        <f t="shared" si="252"/>
        <v>1E-3</v>
      </c>
      <c r="AA308" s="31">
        <f t="shared" si="253"/>
        <v>0</v>
      </c>
      <c r="AB308" s="31">
        <f t="shared" si="256"/>
        <v>5.6248938202641237E-3</v>
      </c>
      <c r="AC308" s="31">
        <f t="shared" si="254"/>
        <v>1.2115427390025349E-2</v>
      </c>
      <c r="AD308" s="103">
        <f t="shared" si="257"/>
        <v>1.6464124770707238E-2</v>
      </c>
    </row>
    <row r="309" spans="16:30" x14ac:dyDescent="0.25">
      <c r="P309" s="36">
        <f t="shared" si="255"/>
        <v>28.796600000000208</v>
      </c>
      <c r="Q309" s="31">
        <f t="shared" si="243"/>
        <v>1.0523127835588258E-3</v>
      </c>
      <c r="R309" s="31">
        <f t="shared" si="244"/>
        <v>5.2615639177941292E-3</v>
      </c>
      <c r="S309" s="31">
        <f t="shared" si="245"/>
        <v>5.8171850675131894E-3</v>
      </c>
      <c r="T309" s="31">
        <f t="shared" si="246"/>
        <v>2.6565636220942557E-3</v>
      </c>
      <c r="U309" s="31">
        <f t="shared" si="247"/>
        <v>1.0417896557232375E-4</v>
      </c>
      <c r="V309" s="31">
        <f t="shared" si="248"/>
        <v>6.9452643714882503E-5</v>
      </c>
      <c r="W309" s="31">
        <f t="shared" si="249"/>
        <v>4.0000000000000001E-3</v>
      </c>
      <c r="X309" s="31">
        <f t="shared" si="250"/>
        <v>8.9999999999999993E-3</v>
      </c>
      <c r="Y309" s="31">
        <f t="shared" si="251"/>
        <v>1.3999999999999999E-2</v>
      </c>
      <c r="Z309" s="31">
        <f t="shared" si="252"/>
        <v>1E-3</v>
      </c>
      <c r="AA309" s="31">
        <f t="shared" si="253"/>
        <v>0</v>
      </c>
      <c r="AB309" s="31">
        <f t="shared" si="256"/>
        <v>5.6164236782626983E-3</v>
      </c>
      <c r="AC309" s="31">
        <f t="shared" si="254"/>
        <v>1.2098025679311323E-2</v>
      </c>
      <c r="AD309" s="103">
        <f t="shared" si="257"/>
        <v>1.6449488336334868E-2</v>
      </c>
    </row>
    <row r="310" spans="16:30" x14ac:dyDescent="0.25">
      <c r="P310" s="36">
        <f t="shared" si="255"/>
        <v>28.890400000000209</v>
      </c>
      <c r="Q310" s="31">
        <f t="shared" si="243"/>
        <v>1.0488961836122063E-3</v>
      </c>
      <c r="R310" s="31">
        <f t="shared" si="244"/>
        <v>5.244480918061031E-3</v>
      </c>
      <c r="S310" s="31">
        <f t="shared" si="245"/>
        <v>5.7982981030082759E-3</v>
      </c>
      <c r="T310" s="31">
        <f t="shared" si="246"/>
        <v>2.6479384155290147E-3</v>
      </c>
      <c r="U310" s="31">
        <f t="shared" si="247"/>
        <v>1.038407221776084E-4</v>
      </c>
      <c r="V310" s="31">
        <f t="shared" si="248"/>
        <v>6.9227148118405609E-5</v>
      </c>
      <c r="W310" s="31">
        <f t="shared" si="249"/>
        <v>4.0000000000000001E-3</v>
      </c>
      <c r="X310" s="31">
        <f t="shared" si="250"/>
        <v>8.9999999999999993E-3</v>
      </c>
      <c r="Y310" s="31">
        <f t="shared" si="251"/>
        <v>1.3999999999999999E-2</v>
      </c>
      <c r="Z310" s="31">
        <f t="shared" si="252"/>
        <v>1E-3</v>
      </c>
      <c r="AA310" s="31">
        <f t="shared" si="253"/>
        <v>0</v>
      </c>
      <c r="AB310" s="31">
        <f t="shared" si="256"/>
        <v>5.6080232966811572E-3</v>
      </c>
      <c r="AC310" s="31">
        <f t="shared" si="254"/>
        <v>1.2080768488697312E-2</v>
      </c>
      <c r="AD310" s="103">
        <f t="shared" si="257"/>
        <v>1.6434981387888077E-2</v>
      </c>
    </row>
    <row r="311" spans="16:30" x14ac:dyDescent="0.25">
      <c r="P311" s="36">
        <f t="shared" si="255"/>
        <v>28.984200000000211</v>
      </c>
      <c r="Q311" s="31">
        <f t="shared" si="243"/>
        <v>1.0455016975810987E-3</v>
      </c>
      <c r="R311" s="31">
        <f t="shared" si="244"/>
        <v>5.2275084879054934E-3</v>
      </c>
      <c r="S311" s="31">
        <f t="shared" si="245"/>
        <v>5.779533384228314E-3</v>
      </c>
      <c r="T311" s="31">
        <f t="shared" si="246"/>
        <v>2.6393690355434839E-3</v>
      </c>
      <c r="U311" s="31">
        <f t="shared" si="247"/>
        <v>1.0350466806052876E-4</v>
      </c>
      <c r="V311" s="31">
        <f t="shared" si="248"/>
        <v>6.9003112040352517E-5</v>
      </c>
      <c r="W311" s="31">
        <f t="shared" si="249"/>
        <v>4.0000000000000001E-3</v>
      </c>
      <c r="X311" s="31">
        <f t="shared" si="250"/>
        <v>8.9999999999999993E-3</v>
      </c>
      <c r="Y311" s="31">
        <f t="shared" si="251"/>
        <v>1.3999999999999999E-2</v>
      </c>
      <c r="Z311" s="31">
        <f t="shared" si="252"/>
        <v>1E-3</v>
      </c>
      <c r="AA311" s="31">
        <f t="shared" si="253"/>
        <v>0</v>
      </c>
      <c r="AB311" s="31">
        <f t="shared" si="256"/>
        <v>5.5996919209699118E-3</v>
      </c>
      <c r="AC311" s="31">
        <f t="shared" si="254"/>
        <v>1.2063654243561655E-2</v>
      </c>
      <c r="AD311" s="103">
        <f t="shared" si="257"/>
        <v>1.6420602425008833E-2</v>
      </c>
    </row>
    <row r="312" spans="16:30" x14ac:dyDescent="0.25">
      <c r="P312" s="36">
        <f t="shared" si="255"/>
        <v>29.078000000000213</v>
      </c>
      <c r="Q312" s="31">
        <f t="shared" si="243"/>
        <v>1.0421291114598695E-3</v>
      </c>
      <c r="R312" s="31">
        <f t="shared" si="244"/>
        <v>5.2106455572993472E-3</v>
      </c>
      <c r="S312" s="31">
        <f t="shared" si="245"/>
        <v>5.7608897281501582E-3</v>
      </c>
      <c r="T312" s="31">
        <f t="shared" si="246"/>
        <v>2.6308549418804401E-3</v>
      </c>
      <c r="U312" s="31">
        <f t="shared" si="247"/>
        <v>1.0317078203452705E-4</v>
      </c>
      <c r="V312" s="31">
        <f t="shared" si="248"/>
        <v>6.8780521356351363E-5</v>
      </c>
      <c r="W312" s="31">
        <f t="shared" si="249"/>
        <v>4.0000000000000001E-3</v>
      </c>
      <c r="X312" s="31">
        <f t="shared" si="250"/>
        <v>8.9999999999999993E-3</v>
      </c>
      <c r="Y312" s="31">
        <f t="shared" si="251"/>
        <v>1.3999999999999999E-2</v>
      </c>
      <c r="Z312" s="31">
        <f t="shared" si="252"/>
        <v>1E-3</v>
      </c>
      <c r="AA312" s="31">
        <f t="shared" si="253"/>
        <v>0</v>
      </c>
      <c r="AB312" s="31">
        <f t="shared" si="256"/>
        <v>5.5914288067400808E-3</v>
      </c>
      <c r="AC312" s="31">
        <f t="shared" si="254"/>
        <v>1.2046681390601709E-2</v>
      </c>
      <c r="AD312" s="103">
        <f t="shared" si="257"/>
        <v>1.6406349968772851E-2</v>
      </c>
    </row>
    <row r="313" spans="16:30" x14ac:dyDescent="0.25">
      <c r="P313" s="36">
        <f t="shared" si="255"/>
        <v>29.171800000000214</v>
      </c>
      <c r="Q313" s="31">
        <f t="shared" si="243"/>
        <v>1.0387782139953683E-3</v>
      </c>
      <c r="R313" s="31">
        <f t="shared" si="244"/>
        <v>5.1938910699768411E-3</v>
      </c>
      <c r="S313" s="31">
        <f t="shared" si="245"/>
        <v>5.7423659669663951E-3</v>
      </c>
      <c r="T313" s="31">
        <f t="shared" si="246"/>
        <v>2.6223956012313069E-3</v>
      </c>
      <c r="U313" s="31">
        <f t="shared" si="247"/>
        <v>1.0283904318554143E-4</v>
      </c>
      <c r="V313" s="31">
        <f t="shared" si="248"/>
        <v>6.855936212369429E-5</v>
      </c>
      <c r="W313" s="31">
        <f t="shared" si="249"/>
        <v>4.0000000000000001E-3</v>
      </c>
      <c r="X313" s="31">
        <f t="shared" si="250"/>
        <v>8.9999999999999993E-3</v>
      </c>
      <c r="Y313" s="31">
        <f t="shared" si="251"/>
        <v>1.3999999999999999E-2</v>
      </c>
      <c r="Z313" s="31">
        <f t="shared" si="252"/>
        <v>1E-3</v>
      </c>
      <c r="AA313" s="31">
        <f t="shared" si="253"/>
        <v>0</v>
      </c>
      <c r="AB313" s="31">
        <f t="shared" si="256"/>
        <v>5.5832332195984175E-3</v>
      </c>
      <c r="AC313" s="31">
        <f t="shared" si="254"/>
        <v>1.2029848397486402E-2</v>
      </c>
      <c r="AD313" s="103">
        <f t="shared" si="257"/>
        <v>1.6392222561325619E-2</v>
      </c>
    </row>
    <row r="314" spans="16:30" x14ac:dyDescent="0.25">
      <c r="P314" s="36">
        <f t="shared" si="255"/>
        <v>29.265600000000216</v>
      </c>
      <c r="Q314" s="31">
        <f t="shared" si="243"/>
        <v>1.035448796642819E-3</v>
      </c>
      <c r="R314" s="31">
        <f t="shared" si="244"/>
        <v>5.1772439832140941E-3</v>
      </c>
      <c r="S314" s="31">
        <f t="shared" si="245"/>
        <v>5.7239609478415025E-3</v>
      </c>
      <c r="T314" s="31">
        <f t="shared" si="246"/>
        <v>2.6139904871247963E-3</v>
      </c>
      <c r="U314" s="31">
        <f t="shared" si="247"/>
        <v>1.0250943086763906E-4</v>
      </c>
      <c r="V314" s="31">
        <f t="shared" si="248"/>
        <v>6.8339620578426047E-5</v>
      </c>
      <c r="W314" s="31">
        <f t="shared" si="249"/>
        <v>4.0000000000000001E-3</v>
      </c>
      <c r="X314" s="31">
        <f t="shared" si="250"/>
        <v>8.9999999999999993E-3</v>
      </c>
      <c r="Y314" s="31">
        <f t="shared" si="251"/>
        <v>1.3999999999999999E-2</v>
      </c>
      <c r="Z314" s="31">
        <f t="shared" si="252"/>
        <v>1E-3</v>
      </c>
      <c r="AA314" s="31">
        <f t="shared" si="253"/>
        <v>0</v>
      </c>
      <c r="AB314" s="31">
        <f t="shared" si="256"/>
        <v>5.5751044349854053E-3</v>
      </c>
      <c r="AC314" s="31">
        <f t="shared" si="254"/>
        <v>1.2013153752515451E-2</v>
      </c>
      <c r="AD314" s="103">
        <f t="shared" si="257"/>
        <v>1.6378218765525601E-2</v>
      </c>
    </row>
    <row r="315" spans="16:30" x14ac:dyDescent="0.25">
      <c r="P315" s="36">
        <f t="shared" si="255"/>
        <v>29.359400000000218</v>
      </c>
      <c r="Q315" s="31">
        <f t="shared" si="243"/>
        <v>1.0321406535225542E-3</v>
      </c>
      <c r="R315" s="31">
        <f t="shared" si="244"/>
        <v>5.1607032676127713E-3</v>
      </c>
      <c r="S315" s="31">
        <f t="shared" si="245"/>
        <v>5.7056735326726799E-3</v>
      </c>
      <c r="T315" s="31">
        <f t="shared" si="246"/>
        <v>2.6056390798176879E-3</v>
      </c>
      <c r="U315" s="31">
        <f t="shared" si="247"/>
        <v>1.0218192469873286E-4</v>
      </c>
      <c r="V315" s="31">
        <f t="shared" si="248"/>
        <v>6.8121283132488585E-5</v>
      </c>
      <c r="W315" s="31">
        <f t="shared" si="249"/>
        <v>4.0000000000000001E-3</v>
      </c>
      <c r="X315" s="31">
        <f t="shared" si="250"/>
        <v>8.9999999999999993E-3</v>
      </c>
      <c r="Y315" s="31">
        <f t="shared" si="251"/>
        <v>1.3999999999999999E-2</v>
      </c>
      <c r="Z315" s="31">
        <f t="shared" si="252"/>
        <v>1E-3</v>
      </c>
      <c r="AA315" s="31">
        <f t="shared" si="253"/>
        <v>0</v>
      </c>
      <c r="AB315" s="31">
        <f t="shared" si="256"/>
        <v>5.5670417380164535E-3</v>
      </c>
      <c r="AC315" s="31">
        <f t="shared" si="254"/>
        <v>1.1996595964285112E-2</v>
      </c>
      <c r="AD315" s="103">
        <f t="shared" si="257"/>
        <v>1.6364337164594428E-2</v>
      </c>
    </row>
    <row r="316" spans="16:30" x14ac:dyDescent="0.25">
      <c r="P316" s="36">
        <f t="shared" si="255"/>
        <v>29.453200000000219</v>
      </c>
      <c r="Q316" s="31">
        <f t="shared" si="243"/>
        <v>1.028853581377578E-3</v>
      </c>
      <c r="R316" s="31">
        <f t="shared" si="244"/>
        <v>5.1442679068878895E-3</v>
      </c>
      <c r="S316" s="31">
        <f t="shared" si="245"/>
        <v>5.6875025978552502E-3</v>
      </c>
      <c r="T316" s="31">
        <f t="shared" si="246"/>
        <v>2.5973408661876954E-3</v>
      </c>
      <c r="U316" s="31">
        <f t="shared" si="247"/>
        <v>1.0185650455638021E-4</v>
      </c>
      <c r="V316" s="31">
        <f t="shared" si="248"/>
        <v>6.7904336370920151E-5</v>
      </c>
      <c r="W316" s="31">
        <f t="shared" si="249"/>
        <v>4.0000000000000001E-3</v>
      </c>
      <c r="X316" s="31">
        <f t="shared" si="250"/>
        <v>8.9999999999999993E-3</v>
      </c>
      <c r="Y316" s="31">
        <f t="shared" si="251"/>
        <v>1.3999999999999999E-2</v>
      </c>
      <c r="Z316" s="31">
        <f t="shared" si="252"/>
        <v>1E-3</v>
      </c>
      <c r="AA316" s="31">
        <f t="shared" si="253"/>
        <v>0</v>
      </c>
      <c r="AB316" s="31">
        <f t="shared" si="256"/>
        <v>5.5590444233261111E-3</v>
      </c>
      <c r="AC316" s="31">
        <f t="shared" si="254"/>
        <v>1.1980173561360295E-2</v>
      </c>
      <c r="AD316" s="103">
        <f t="shared" si="257"/>
        <v>1.6350576361773977E-2</v>
      </c>
    </row>
    <row r="317" spans="16:30" x14ac:dyDescent="0.25">
      <c r="P317" s="36">
        <f t="shared" si="255"/>
        <v>29.547000000000221</v>
      </c>
      <c r="Q317" s="31">
        <f t="shared" si="243"/>
        <v>1.0255873795319346E-3</v>
      </c>
      <c r="R317" s="31">
        <f t="shared" si="244"/>
        <v>5.1279368976596736E-3</v>
      </c>
      <c r="S317" s="31">
        <f t="shared" si="245"/>
        <v>5.6694470340525353E-3</v>
      </c>
      <c r="T317" s="31">
        <f t="shared" si="246"/>
        <v>2.5890953396283693E-3</v>
      </c>
      <c r="U317" s="31">
        <f t="shared" si="247"/>
        <v>1.0153315057366154E-4</v>
      </c>
      <c r="V317" s="31">
        <f t="shared" si="248"/>
        <v>6.7688767049107695E-5</v>
      </c>
      <c r="W317" s="31">
        <f t="shared" si="249"/>
        <v>4.0000000000000001E-3</v>
      </c>
      <c r="X317" s="31">
        <f t="shared" si="250"/>
        <v>8.9999999999999993E-3</v>
      </c>
      <c r="Y317" s="31">
        <f t="shared" si="251"/>
        <v>1.3999999999999999E-2</v>
      </c>
      <c r="Z317" s="31">
        <f t="shared" si="252"/>
        <v>1E-3</v>
      </c>
      <c r="AA317" s="31">
        <f t="shared" si="253"/>
        <v>0</v>
      </c>
      <c r="AB317" s="31">
        <f t="shared" si="256"/>
        <v>5.5511117949152491E-3</v>
      </c>
      <c r="AC317" s="31">
        <f t="shared" si="254"/>
        <v>1.1963885091952934E-2</v>
      </c>
      <c r="AD317" s="103">
        <f t="shared" si="257"/>
        <v>1.6336934979990125E-2</v>
      </c>
    </row>
    <row r="318" spans="16:30" x14ac:dyDescent="0.25">
      <c r="P318" s="36">
        <f t="shared" si="255"/>
        <v>29.640800000000223</v>
      </c>
      <c r="Q318" s="31">
        <f t="shared" si="243"/>
        <v>1.0223418498498716E-3</v>
      </c>
      <c r="R318" s="31">
        <f t="shared" si="244"/>
        <v>5.111709249249358E-3</v>
      </c>
      <c r="S318" s="31">
        <f t="shared" si="245"/>
        <v>5.6515057459700906E-3</v>
      </c>
      <c r="T318" s="31">
        <f t="shared" si="246"/>
        <v>2.580901999946001E-3</v>
      </c>
      <c r="U318" s="31">
        <f t="shared" si="247"/>
        <v>1.0121184313513729E-4</v>
      </c>
      <c r="V318" s="31">
        <f t="shared" si="248"/>
        <v>6.7474562090091524E-5</v>
      </c>
      <c r="W318" s="31">
        <f t="shared" si="249"/>
        <v>4.0000000000000001E-3</v>
      </c>
      <c r="X318" s="31">
        <f t="shared" si="250"/>
        <v>8.9999999999999993E-3</v>
      </c>
      <c r="Y318" s="31">
        <f t="shared" si="251"/>
        <v>1.3999999999999999E-2</v>
      </c>
      <c r="Z318" s="31">
        <f t="shared" si="252"/>
        <v>1E-3</v>
      </c>
      <c r="AA318" s="31">
        <f t="shared" si="253"/>
        <v>0</v>
      </c>
      <c r="AB318" s="31">
        <f t="shared" si="256"/>
        <v>5.5432431660011284E-3</v>
      </c>
      <c r="AC318" s="31">
        <f t="shared" si="254"/>
        <v>1.1947729123606433E-2</v>
      </c>
      <c r="AD318" s="103">
        <f t="shared" si="257"/>
        <v>1.6323411661523079E-2</v>
      </c>
    </row>
    <row r="319" spans="16:30" x14ac:dyDescent="0.25">
      <c r="P319" s="36">
        <f t="shared" si="255"/>
        <v>29.734600000000224</v>
      </c>
      <c r="Q319" s="31">
        <f t="shared" si="243"/>
        <v>1.019116796695771E-3</v>
      </c>
      <c r="R319" s="31">
        <f t="shared" si="244"/>
        <v>5.0955839834788555E-3</v>
      </c>
      <c r="S319" s="31">
        <f t="shared" si="245"/>
        <v>5.6336776521342226E-3</v>
      </c>
      <c r="T319" s="31">
        <f t="shared" si="246"/>
        <v>2.572760353258474E-3</v>
      </c>
      <c r="U319" s="31">
        <f t="shared" si="247"/>
        <v>1.0089256287288133E-4</v>
      </c>
      <c r="V319" s="31">
        <f t="shared" si="248"/>
        <v>6.7261708581920886E-5</v>
      </c>
      <c r="W319" s="31">
        <f t="shared" si="249"/>
        <v>4.0000000000000001E-3</v>
      </c>
      <c r="X319" s="31">
        <f t="shared" si="250"/>
        <v>8.9999999999999993E-3</v>
      </c>
      <c r="Y319" s="31">
        <f t="shared" si="251"/>
        <v>1.3999999999999999E-2</v>
      </c>
      <c r="Z319" s="31">
        <f t="shared" si="252"/>
        <v>1E-3</v>
      </c>
      <c r="AA319" s="31">
        <f t="shared" si="253"/>
        <v>0</v>
      </c>
      <c r="AB319" s="31">
        <f t="shared" si="256"/>
        <v>5.535437858870308E-3</v>
      </c>
      <c r="AC319" s="31">
        <f t="shared" si="254"/>
        <v>1.1931704242886103E-2</v>
      </c>
      <c r="AD319" s="103">
        <f t="shared" si="257"/>
        <v>1.63100050676841E-2</v>
      </c>
    </row>
    <row r="320" spans="16:30" x14ac:dyDescent="0.25">
      <c r="P320" s="36">
        <f t="shared" si="255"/>
        <v>29.828400000000226</v>
      </c>
      <c r="Q320" s="31">
        <f t="shared" si="243"/>
        <v>1.0159120268948408E-3</v>
      </c>
      <c r="R320" s="31">
        <f t="shared" si="244"/>
        <v>5.0795601344742047E-3</v>
      </c>
      <c r="S320" s="31">
        <f t="shared" si="245"/>
        <v>5.6159616846746807E-3</v>
      </c>
      <c r="T320" s="31">
        <f t="shared" si="246"/>
        <v>2.564669911896026E-3</v>
      </c>
      <c r="U320" s="31">
        <f t="shared" si="247"/>
        <v>1.0057529066258924E-4</v>
      </c>
      <c r="V320" s="31">
        <f t="shared" si="248"/>
        <v>6.7050193775059492E-5</v>
      </c>
      <c r="W320" s="31">
        <f t="shared" si="249"/>
        <v>4.0000000000000001E-3</v>
      </c>
      <c r="X320" s="31">
        <f t="shared" si="250"/>
        <v>8.9999999999999993E-3</v>
      </c>
      <c r="Y320" s="31">
        <f t="shared" si="251"/>
        <v>1.3999999999999999E-2</v>
      </c>
      <c r="Z320" s="31">
        <f t="shared" si="252"/>
        <v>1E-3</v>
      </c>
      <c r="AA320" s="31">
        <f t="shared" si="253"/>
        <v>0</v>
      </c>
      <c r="AB320" s="31">
        <f t="shared" si="256"/>
        <v>5.5276952047343128E-3</v>
      </c>
      <c r="AC320" s="31">
        <f t="shared" si="254"/>
        <v>1.1915809055075418E-2</v>
      </c>
      <c r="AD320" s="103">
        <f t="shared" si="257"/>
        <v>1.6296713878498494E-2</v>
      </c>
    </row>
    <row r="321" spans="16:30" x14ac:dyDescent="0.25">
      <c r="P321" s="36">
        <f t="shared" si="255"/>
        <v>29.922200000000228</v>
      </c>
      <c r="Q321" s="31">
        <f t="shared" si="243"/>
        <v>1.0127273496945437E-3</v>
      </c>
      <c r="R321" s="31">
        <f t="shared" si="244"/>
        <v>5.0636367484727185E-3</v>
      </c>
      <c r="S321" s="31">
        <f t="shared" si="245"/>
        <v>5.5983567891114373E-3</v>
      </c>
      <c r="T321" s="31">
        <f t="shared" si="246"/>
        <v>2.5566301943038753E-3</v>
      </c>
      <c r="U321" s="31">
        <f t="shared" si="247"/>
        <v>1.0026000761975981E-4</v>
      </c>
      <c r="V321" s="31">
        <f t="shared" si="248"/>
        <v>6.6840005079839886E-5</v>
      </c>
      <c r="W321" s="31">
        <f t="shared" si="249"/>
        <v>4.0000000000000001E-3</v>
      </c>
      <c r="X321" s="31">
        <f t="shared" si="250"/>
        <v>8.9999999999999993E-3</v>
      </c>
      <c r="Y321" s="31">
        <f t="shared" si="251"/>
        <v>1.3999999999999999E-2</v>
      </c>
      <c r="Z321" s="31">
        <f t="shared" si="252"/>
        <v>1E-3</v>
      </c>
      <c r="AA321" s="31">
        <f t="shared" si="253"/>
        <v>0</v>
      </c>
      <c r="AB321" s="31">
        <f t="shared" si="256"/>
        <v>5.5200145435880211E-3</v>
      </c>
      <c r="AC321" s="31">
        <f t="shared" si="254"/>
        <v>1.1900042183877984E-2</v>
      </c>
      <c r="AD321" s="103">
        <f t="shared" si="257"/>
        <v>1.6283536792394724E-2</v>
      </c>
    </row>
    <row r="322" spans="16:30" x14ac:dyDescent="0.25">
      <c r="P322" s="36">
        <f t="shared" si="255"/>
        <v>30.016000000000229</v>
      </c>
      <c r="Q322" s="31">
        <f t="shared" si="243"/>
        <v>1.0095625767267483E-3</v>
      </c>
      <c r="R322" s="31">
        <f t="shared" si="244"/>
        <v>5.0478128836337404E-3</v>
      </c>
      <c r="S322" s="31">
        <f t="shared" si="245"/>
        <v>5.5808619241454636E-3</v>
      </c>
      <c r="T322" s="31">
        <f t="shared" si="246"/>
        <v>2.5486407249466756E-3</v>
      </c>
      <c r="U322" s="31">
        <f t="shared" si="247"/>
        <v>9.9946695095948053E-5</v>
      </c>
      <c r="V322" s="31">
        <f t="shared" si="248"/>
        <v>6.6631130063965369E-5</v>
      </c>
      <c r="W322" s="31">
        <f t="shared" si="249"/>
        <v>4.0000000000000001E-3</v>
      </c>
      <c r="X322" s="31">
        <f t="shared" si="250"/>
        <v>8.9999999999999993E-3</v>
      </c>
      <c r="Y322" s="31">
        <f t="shared" si="251"/>
        <v>1.3999999999999999E-2</v>
      </c>
      <c r="Z322" s="31">
        <f t="shared" si="252"/>
        <v>1E-3</v>
      </c>
      <c r="AA322" s="31">
        <f t="shared" si="253"/>
        <v>0</v>
      </c>
      <c r="AB322" s="31">
        <f t="shared" si="256"/>
        <v>5.5123952240706906E-3</v>
      </c>
      <c r="AC322" s="31">
        <f t="shared" si="254"/>
        <v>1.1884402271125092E-2</v>
      </c>
      <c r="AD322" s="103">
        <f t="shared" si="257"/>
        <v>1.6270472525899526E-2</v>
      </c>
    </row>
    <row r="323" spans="16:30" x14ac:dyDescent="0.25">
      <c r="P323" s="36">
        <f t="shared" si="255"/>
        <v>30.109800000000231</v>
      </c>
      <c r="Q323" s="31">
        <f t="shared" ref="Q323:Q386" si="258">IF($I$13="no",IF($I$15="no",(Voe_25C_mV+Voe_drift_uV_C*10^(-3)*(0))/(Sensitivity_mV_A*P323),(Voe_drift_uV_C*10^(-3)*0)/(Sensitivity_mV_A*P323)),0)</f>
        <v>1.0064175219705901E-3</v>
      </c>
      <c r="R323" s="31">
        <f t="shared" ref="R323:R386" si="259">IF($I$13="no",IF($I$15="no",(Voe_25C_mV+Voe_drift_uV_C*10^(-3)*(Max_Temp_Delta))/(Sensitivity_mV_A*P323),(Voe_drift_uV_C*10^(-3)*Max_Temp_Delta)/(Sensitivity_mV_A*P323)),0)</f>
        <v>5.0320876098529504E-3</v>
      </c>
      <c r="S323" s="31">
        <f t="shared" ref="S323:S386" si="260">IF($I$13="no",IF($I$15="no",(Voe_25C_mV+Voe_drift_uV_C*10^(-3)*(Max_Temp_Delta))/(Sensitivity_mV_A*P323)+Lifetime_Offset_Error__mA*10^(-3)/P323,(Voe_drift_uV_C*10^(-3)*Max_Temp_Delta)/(Sensitivity_mV_A*P323)+Lifetime_Offset_Error__mA*10^(-3)/P323),Lifetime_Offset_Error__mA*10^(-3)/P323)</f>
        <v>5.5634760614534217E-3</v>
      </c>
      <c r="T323" s="31">
        <f t="shared" ref="T323:T386" si="261">IF(OR($I$13="yes",$I$15="yes"),0,((PSRR__mA_V/1000*ABS(Vs_1-Dataheet_Vs))/P323))</f>
        <v>2.5407010342147545E-3</v>
      </c>
      <c r="U323" s="31">
        <f t="shared" ref="U323:U386" si="262">IF(OR($I$13="yes",$I$15="yes"),0,(CMRR_uA_V*10^(-6)*Max_VCM/P323))</f>
        <v>9.9635334675088401E-5</v>
      </c>
      <c r="V323" s="31">
        <f t="shared" ref="V323:V386" si="263">IF($C$46="yes",ABS(BEXT__uT/G)/P323*10^(-3),(BEXT__uT*CMFR_mA_mT)/P323*10^(-6))</f>
        <v>6.6423556450058934E-5</v>
      </c>
      <c r="W323" s="31">
        <f t="shared" ref="W323:W386" si="264">IF($I$14="no",IF($I$16="no",Sensitivity_Error_25C+(Sensitivity_Drift_ppm_c*(0)*10^(-6)),Sensitivity_Drift_ppm_c*(0)*10^(-6)),0)</f>
        <v>4.0000000000000001E-3</v>
      </c>
      <c r="X323" s="31">
        <f t="shared" ref="X323:X386" si="265">IF($I$14="no",IF($I$16="no",Sensitivity_Error_25C+(Sensitivity_Drift_ppm_c*(Max_Temp_Delta)*10^(-6)),Sensitivity_Drift_ppm_c*(Max_Temp_Delta)*10^(-6)),0)</f>
        <v>8.9999999999999993E-3</v>
      </c>
      <c r="Y323" s="31">
        <f t="shared" ref="Y323:Y386" si="266">IF($I$14="no",IF($I$16="no",Sensitivity_Error_25C+(Sensitivity_Drift_ppm_c*(Max_Temp_Delta)*10^(-6))+Sensitivity_Lifetime_Error_max,Sensitivity_Drift_ppm_c*(Max_Temp_Delta)*10^(-6)+Sensitivity_Lifetime_Error_max),Sensitivity_Lifetime_Error_max)</f>
        <v>1.3999999999999999E-2</v>
      </c>
      <c r="Z323" s="31">
        <f t="shared" ref="Z323:Z386" si="267">$C$38</f>
        <v>1E-3</v>
      </c>
      <c r="AA323" s="31">
        <f t="shared" ref="AA323:AA386" si="268">IF(ISNUMBER(SEARCH("TMCS1100",$C$9)),ABS((RVRR__mV_V*(Vref-Vs_1/2)/Sensitivity_mV_A))/P323,0)</f>
        <v>0</v>
      </c>
      <c r="AB323" s="31">
        <f t="shared" si="256"/>
        <v>5.5048366033295824E-3</v>
      </c>
      <c r="AC323" s="31">
        <f t="shared" ref="AC323:AC386" si="269">SQRT((R323+T323+U323)^2+AA323^2+V323^2+X323^2+Z323^2)</f>
        <v>1.1868887976488735E-2</v>
      </c>
      <c r="AD323" s="103">
        <f t="shared" si="257"/>
        <v>1.6257519813338877E-2</v>
      </c>
    </row>
    <row r="324" spans="16:30" x14ac:dyDescent="0.25">
      <c r="P324" s="36">
        <f t="shared" ref="P324:P387" si="270">P323+$W$1</f>
        <v>30.203600000000232</v>
      </c>
      <c r="Q324" s="31">
        <f t="shared" si="258"/>
        <v>1.003292001716023E-3</v>
      </c>
      <c r="R324" s="31">
        <f t="shared" si="259"/>
        <v>5.0164600085801144E-3</v>
      </c>
      <c r="S324" s="31">
        <f t="shared" si="260"/>
        <v>5.5461981854861746E-3</v>
      </c>
      <c r="T324" s="31">
        <f t="shared" si="261"/>
        <v>2.5328106583320997E-3</v>
      </c>
      <c r="U324" s="31">
        <f t="shared" si="262"/>
        <v>9.932590816988626E-5</v>
      </c>
      <c r="V324" s="31">
        <f t="shared" si="263"/>
        <v>6.6217272113257511E-5</v>
      </c>
      <c r="W324" s="31">
        <f t="shared" si="264"/>
        <v>4.0000000000000001E-3</v>
      </c>
      <c r="X324" s="31">
        <f t="shared" si="265"/>
        <v>8.9999999999999993E-3</v>
      </c>
      <c r="Y324" s="31">
        <f t="shared" si="266"/>
        <v>1.3999999999999999E-2</v>
      </c>
      <c r="Z324" s="31">
        <f t="shared" si="267"/>
        <v>1E-3</v>
      </c>
      <c r="AA324" s="31">
        <f t="shared" si="268"/>
        <v>0</v>
      </c>
      <c r="AB324" s="31">
        <f t="shared" ref="AB324:AB387" si="271">IF(ISNUMBER(SEARCH("TMCS1100",$C$9)),SQRT((Q324+T324+U324)^2+AA324^2+V324^2+W324^2+Z324^2),SQRT((Q324+T324+U324)^2+V324^2+W324^2+Z324^2))</f>
        <v>5.4973380468861261E-3</v>
      </c>
      <c r="AC324" s="31">
        <f t="shared" si="269"/>
        <v>1.1853497977199968E-2</v>
      </c>
      <c r="AD324" s="103">
        <f t="shared" ref="AD324:AD387" si="272">SQRT((S324+T324+U324)^2+AA324^2+V324^2+Y324^2+Z324^2)</f>
        <v>1.6244677406544686E-2</v>
      </c>
    </row>
    <row r="325" spans="16:30" x14ac:dyDescent="0.25">
      <c r="P325" s="36">
        <f t="shared" si="270"/>
        <v>30.297400000000234</v>
      </c>
      <c r="Q325" s="31">
        <f t="shared" si="258"/>
        <v>1.0001858345280476E-3</v>
      </c>
      <c r="R325" s="31">
        <f t="shared" si="259"/>
        <v>5.0009291726402375E-3</v>
      </c>
      <c r="S325" s="31">
        <f t="shared" si="260"/>
        <v>5.5290272932710469E-3</v>
      </c>
      <c r="T325" s="31">
        <f t="shared" si="261"/>
        <v>2.5249691392660559E-3</v>
      </c>
      <c r="U325" s="31">
        <f t="shared" si="262"/>
        <v>9.9018397618276703E-5</v>
      </c>
      <c r="V325" s="31">
        <f t="shared" si="263"/>
        <v>6.601226507885114E-5</v>
      </c>
      <c r="W325" s="31">
        <f t="shared" si="264"/>
        <v>4.0000000000000001E-3</v>
      </c>
      <c r="X325" s="31">
        <f t="shared" si="265"/>
        <v>8.9999999999999993E-3</v>
      </c>
      <c r="Y325" s="31">
        <f t="shared" si="266"/>
        <v>1.3999999999999999E-2</v>
      </c>
      <c r="Z325" s="31">
        <f t="shared" si="267"/>
        <v>1E-3</v>
      </c>
      <c r="AA325" s="31">
        <f t="shared" si="268"/>
        <v>0</v>
      </c>
      <c r="AB325" s="31">
        <f t="shared" si="271"/>
        <v>5.489898928504551E-3</v>
      </c>
      <c r="AC325" s="31">
        <f t="shared" si="269"/>
        <v>1.1838230967772501E-2</v>
      </c>
      <c r="AD325" s="103">
        <f t="shared" si="272"/>
        <v>1.6231944074567111E-2</v>
      </c>
    </row>
    <row r="326" spans="16:30" x14ac:dyDescent="0.25">
      <c r="P326" s="36">
        <f t="shared" si="270"/>
        <v>30.391200000000236</v>
      </c>
      <c r="Q326" s="31">
        <f t="shared" si="258"/>
        <v>9.9709884121160284E-4</v>
      </c>
      <c r="R326" s="31">
        <f t="shared" si="259"/>
        <v>4.9854942060580144E-3</v>
      </c>
      <c r="S326" s="31">
        <f t="shared" si="260"/>
        <v>5.5119623942177405E-3</v>
      </c>
      <c r="T326" s="31">
        <f t="shared" si="261"/>
        <v>2.5171760246386916E-3</v>
      </c>
      <c r="U326" s="31">
        <f t="shared" si="262"/>
        <v>9.8712785279948679E-5</v>
      </c>
      <c r="V326" s="31">
        <f t="shared" si="263"/>
        <v>6.5808523519965786E-5</v>
      </c>
      <c r="W326" s="31">
        <f t="shared" si="264"/>
        <v>4.0000000000000001E-3</v>
      </c>
      <c r="X326" s="31">
        <f t="shared" si="265"/>
        <v>8.9999999999999993E-3</v>
      </c>
      <c r="Y326" s="31">
        <f t="shared" si="266"/>
        <v>1.3999999999999999E-2</v>
      </c>
      <c r="Z326" s="31">
        <f t="shared" si="267"/>
        <v>1E-3</v>
      </c>
      <c r="AA326" s="31">
        <f t="shared" si="268"/>
        <v>0</v>
      </c>
      <c r="AB326" s="31">
        <f t="shared" si="271"/>
        <v>5.4825186300629667E-3</v>
      </c>
      <c r="AC326" s="31">
        <f t="shared" si="269"/>
        <v>1.1823085659731397E-2</v>
      </c>
      <c r="AD326" s="103">
        <f t="shared" si="272"/>
        <v>1.6219318603392346E-2</v>
      </c>
    </row>
    <row r="327" spans="16:30" x14ac:dyDescent="0.25">
      <c r="P327" s="36">
        <f t="shared" si="270"/>
        <v>30.485000000000237</v>
      </c>
      <c r="Q327" s="31">
        <f t="shared" si="258"/>
        <v>9.940308447771056E-4</v>
      </c>
      <c r="R327" s="31">
        <f t="shared" si="259"/>
        <v>4.9701542238855282E-3</v>
      </c>
      <c r="S327" s="31">
        <f t="shared" si="260"/>
        <v>5.4950025099278401E-3</v>
      </c>
      <c r="T327" s="31">
        <f t="shared" si="261"/>
        <v>2.5094308676398033E-3</v>
      </c>
      <c r="U327" s="31">
        <f t="shared" si="262"/>
        <v>9.8409053632933448E-5</v>
      </c>
      <c r="V327" s="31">
        <f t="shared" si="263"/>
        <v>6.560603575528897E-5</v>
      </c>
      <c r="W327" s="31">
        <f t="shared" si="264"/>
        <v>4.0000000000000001E-3</v>
      </c>
      <c r="X327" s="31">
        <f t="shared" si="265"/>
        <v>8.9999999999999993E-3</v>
      </c>
      <c r="Y327" s="31">
        <f t="shared" si="266"/>
        <v>1.3999999999999999E-2</v>
      </c>
      <c r="Z327" s="31">
        <f t="shared" si="267"/>
        <v>1E-3</v>
      </c>
      <c r="AA327" s="31">
        <f t="shared" si="268"/>
        <v>0</v>
      </c>
      <c r="AB327" s="31">
        <f t="shared" si="271"/>
        <v>5.4751965414268008E-3</v>
      </c>
      <c r="AC327" s="31">
        <f t="shared" si="269"/>
        <v>1.1808060781346802E-2</v>
      </c>
      <c r="AD327" s="103">
        <f t="shared" si="272"/>
        <v>1.620679979566577E-2</v>
      </c>
    </row>
    <row r="328" spans="16:30" x14ac:dyDescent="0.25">
      <c r="P328" s="36">
        <f t="shared" si="270"/>
        <v>30.578800000000239</v>
      </c>
      <c r="Q328" s="31">
        <f t="shared" si="258"/>
        <v>9.9098167040662381E-4</v>
      </c>
      <c r="R328" s="31">
        <f t="shared" si="259"/>
        <v>4.9549083520331189E-3</v>
      </c>
      <c r="S328" s="31">
        <f t="shared" si="260"/>
        <v>5.4781466740078163E-3</v>
      </c>
      <c r="T328" s="31">
        <f t="shared" si="261"/>
        <v>2.5017332269415215E-3</v>
      </c>
      <c r="U328" s="31">
        <f t="shared" si="262"/>
        <v>9.810718537025574E-5</v>
      </c>
      <c r="V328" s="31">
        <f t="shared" si="263"/>
        <v>6.5404790246837165E-5</v>
      </c>
      <c r="W328" s="31">
        <f t="shared" si="264"/>
        <v>4.0000000000000001E-3</v>
      </c>
      <c r="X328" s="31">
        <f t="shared" si="265"/>
        <v>8.9999999999999993E-3</v>
      </c>
      <c r="Y328" s="31">
        <f t="shared" si="266"/>
        <v>1.3999999999999999E-2</v>
      </c>
      <c r="Z328" s="31">
        <f t="shared" si="267"/>
        <v>1E-3</v>
      </c>
      <c r="AA328" s="31">
        <f t="shared" si="268"/>
        <v>0</v>
      </c>
      <c r="AB328" s="31">
        <f t="shared" si="271"/>
        <v>5.4679320603245752E-3</v>
      </c>
      <c r="AC328" s="31">
        <f t="shared" si="269"/>
        <v>1.1793155077372551E-2</v>
      </c>
      <c r="AD328" s="103">
        <f t="shared" si="272"/>
        <v>1.619438647042034E-2</v>
      </c>
    </row>
    <row r="329" spans="16:30" x14ac:dyDescent="0.25">
      <c r="P329" s="36">
        <f t="shared" si="270"/>
        <v>30.672600000000241</v>
      </c>
      <c r="Q329" s="31">
        <f t="shared" si="258"/>
        <v>9.8795114542067066E-4</v>
      </c>
      <c r="R329" s="31">
        <f t="shared" si="259"/>
        <v>4.9397557271033538E-3</v>
      </c>
      <c r="S329" s="31">
        <f t="shared" si="260"/>
        <v>5.4613939318854682E-3</v>
      </c>
      <c r="T329" s="31">
        <f t="shared" si="261"/>
        <v>2.4940826666144831E-3</v>
      </c>
      <c r="U329" s="31">
        <f t="shared" si="262"/>
        <v>9.7807163396646386E-5</v>
      </c>
      <c r="V329" s="31">
        <f t="shared" si="263"/>
        <v>6.5204775597764271E-5</v>
      </c>
      <c r="W329" s="31">
        <f t="shared" si="264"/>
        <v>4.0000000000000001E-3</v>
      </c>
      <c r="X329" s="31">
        <f t="shared" si="265"/>
        <v>8.9999999999999993E-3</v>
      </c>
      <c r="Y329" s="31">
        <f t="shared" si="266"/>
        <v>1.3999999999999999E-2</v>
      </c>
      <c r="Z329" s="31">
        <f t="shared" si="267"/>
        <v>1E-3</v>
      </c>
      <c r="AA329" s="31">
        <f t="shared" si="268"/>
        <v>0</v>
      </c>
      <c r="AB329" s="31">
        <f t="shared" si="271"/>
        <v>5.460724592225949E-3</v>
      </c>
      <c r="AC329" s="31">
        <f t="shared" si="269"/>
        <v>1.1778367308789579E-2</v>
      </c>
      <c r="AD329" s="103">
        <f t="shared" si="272"/>
        <v>1.6182077462810147E-2</v>
      </c>
    </row>
    <row r="330" spans="16:30" x14ac:dyDescent="0.25">
      <c r="P330" s="36">
        <f t="shared" si="270"/>
        <v>30.766400000000242</v>
      </c>
      <c r="Q330" s="31">
        <f t="shared" si="258"/>
        <v>9.8493909924560782E-4</v>
      </c>
      <c r="R330" s="31">
        <f t="shared" si="259"/>
        <v>4.9246954962280385E-3</v>
      </c>
      <c r="S330" s="31">
        <f t="shared" si="260"/>
        <v>5.444743340629719E-3</v>
      </c>
      <c r="T330" s="31">
        <f t="shared" si="261"/>
        <v>2.4864787560455364E-3</v>
      </c>
      <c r="U330" s="31">
        <f t="shared" si="262"/>
        <v>9.7508970825315147E-5</v>
      </c>
      <c r="V330" s="31">
        <f t="shared" si="263"/>
        <v>6.5005980550210111E-5</v>
      </c>
      <c r="W330" s="31">
        <f t="shared" si="264"/>
        <v>4.0000000000000001E-3</v>
      </c>
      <c r="X330" s="31">
        <f t="shared" si="265"/>
        <v>8.9999999999999993E-3</v>
      </c>
      <c r="Y330" s="31">
        <f t="shared" si="266"/>
        <v>1.3999999999999999E-2</v>
      </c>
      <c r="Z330" s="31">
        <f t="shared" si="267"/>
        <v>1E-3</v>
      </c>
      <c r="AA330" s="31">
        <f t="shared" si="268"/>
        <v>0</v>
      </c>
      <c r="AB330" s="31">
        <f t="shared" si="271"/>
        <v>5.4535735502220014E-3</v>
      </c>
      <c r="AC330" s="31">
        <f t="shared" si="269"/>
        <v>1.1763696252554041E-2</v>
      </c>
      <c r="AD330" s="103">
        <f t="shared" si="272"/>
        <v>1.6169871623848971E-2</v>
      </c>
    </row>
    <row r="331" spans="16:30" x14ac:dyDescent="0.25">
      <c r="P331" s="36">
        <f t="shared" si="270"/>
        <v>30.860200000000244</v>
      </c>
      <c r="Q331" s="31">
        <f t="shared" si="258"/>
        <v>9.8194536338163936E-4</v>
      </c>
      <c r="R331" s="31">
        <f t="shared" si="259"/>
        <v>4.9097268169081961E-3</v>
      </c>
      <c r="S331" s="31">
        <f t="shared" si="260"/>
        <v>5.4281939687737014E-3</v>
      </c>
      <c r="T331" s="31">
        <f t="shared" si="261"/>
        <v>2.4789210698569482E-3</v>
      </c>
      <c r="U331" s="31">
        <f t="shared" si="262"/>
        <v>9.7212590974782271E-5</v>
      </c>
      <c r="V331" s="31">
        <f t="shared" si="263"/>
        <v>6.480839398318819E-5</v>
      </c>
      <c r="W331" s="31">
        <f t="shared" si="264"/>
        <v>4.0000000000000001E-3</v>
      </c>
      <c r="X331" s="31">
        <f t="shared" si="265"/>
        <v>8.9999999999999993E-3</v>
      </c>
      <c r="Y331" s="31">
        <f t="shared" si="266"/>
        <v>1.3999999999999999E-2</v>
      </c>
      <c r="Z331" s="31">
        <f t="shared" si="267"/>
        <v>1E-3</v>
      </c>
      <c r="AA331" s="31">
        <f t="shared" si="268"/>
        <v>0</v>
      </c>
      <c r="AB331" s="31">
        <f t="shared" si="271"/>
        <v>5.4464783549076782E-3</v>
      </c>
      <c r="AC331" s="31">
        <f t="shared" si="269"/>
        <v>1.1749140701350006E-2</v>
      </c>
      <c r="AD331" s="103">
        <f t="shared" si="272"/>
        <v>1.6157767820153733E-2</v>
      </c>
    </row>
    <row r="332" spans="16:30" x14ac:dyDescent="0.25">
      <c r="P332" s="36">
        <f t="shared" si="270"/>
        <v>30.954000000000246</v>
      </c>
      <c r="Q332" s="31">
        <f t="shared" si="258"/>
        <v>9.7896977137139178E-4</v>
      </c>
      <c r="R332" s="31">
        <f t="shared" si="259"/>
        <v>4.8948488568569589E-3</v>
      </c>
      <c r="S332" s="31">
        <f t="shared" si="260"/>
        <v>5.4117448961410542E-3</v>
      </c>
      <c r="T332" s="31">
        <f t="shared" si="261"/>
        <v>2.4714091878270785E-3</v>
      </c>
      <c r="U332" s="31">
        <f t="shared" si="262"/>
        <v>9.6918007365767782E-5</v>
      </c>
      <c r="V332" s="31">
        <f t="shared" si="263"/>
        <v>6.4612004910511855E-5</v>
      </c>
      <c r="W332" s="31">
        <f t="shared" si="264"/>
        <v>4.0000000000000001E-3</v>
      </c>
      <c r="X332" s="31">
        <f t="shared" si="265"/>
        <v>8.9999999999999993E-3</v>
      </c>
      <c r="Y332" s="31">
        <f t="shared" si="266"/>
        <v>1.3999999999999999E-2</v>
      </c>
      <c r="Z332" s="31">
        <f t="shared" si="267"/>
        <v>1E-3</v>
      </c>
      <c r="AA332" s="31">
        <f t="shared" si="268"/>
        <v>0</v>
      </c>
      <c r="AB332" s="31">
        <f t="shared" si="271"/>
        <v>5.4394384342663906E-3</v>
      </c>
      <c r="AC332" s="31">
        <f t="shared" si="269"/>
        <v>1.1734699463346654E-2</v>
      </c>
      <c r="AD332" s="103">
        <f t="shared" si="272"/>
        <v>1.6145764933692821E-2</v>
      </c>
    </row>
    <row r="333" spans="16:30" x14ac:dyDescent="0.25">
      <c r="P333" s="36">
        <f t="shared" si="270"/>
        <v>31.047800000000247</v>
      </c>
      <c r="Q333" s="31">
        <f t="shared" si="258"/>
        <v>9.7601215876906143E-4</v>
      </c>
      <c r="R333" s="31">
        <f t="shared" si="259"/>
        <v>4.8800607938453066E-3</v>
      </c>
      <c r="S333" s="31">
        <f t="shared" si="260"/>
        <v>5.3953952136753707E-3</v>
      </c>
      <c r="T333" s="31">
        <f t="shared" si="261"/>
        <v>2.4639426948124951E-3</v>
      </c>
      <c r="U333" s="31">
        <f t="shared" si="262"/>
        <v>9.6625203718137063E-5</v>
      </c>
      <c r="V333" s="31">
        <f t="shared" si="263"/>
        <v>6.4416802478758047E-5</v>
      </c>
      <c r="W333" s="31">
        <f t="shared" si="264"/>
        <v>4.0000000000000001E-3</v>
      </c>
      <c r="X333" s="31">
        <f t="shared" si="265"/>
        <v>8.9999999999999993E-3</v>
      </c>
      <c r="Y333" s="31">
        <f t="shared" si="266"/>
        <v>1.3999999999999999E-2</v>
      </c>
      <c r="Z333" s="31">
        <f t="shared" si="267"/>
        <v>1E-3</v>
      </c>
      <c r="AA333" s="31">
        <f t="shared" si="268"/>
        <v>0</v>
      </c>
      <c r="AB333" s="31">
        <f t="shared" si="271"/>
        <v>5.4324532235566917E-3</v>
      </c>
      <c r="AC333" s="31">
        <f t="shared" si="269"/>
        <v>1.1720371361959896E-2</v>
      </c>
      <c r="AD333" s="103">
        <f t="shared" si="272"/>
        <v>1.6133861861539048E-2</v>
      </c>
    </row>
    <row r="334" spans="16:30" x14ac:dyDescent="0.25">
      <c r="P334" s="36">
        <f t="shared" si="270"/>
        <v>31.141600000000249</v>
      </c>
      <c r="Q334" s="31">
        <f t="shared" si="258"/>
        <v>9.7307236311011832E-4</v>
      </c>
      <c r="R334" s="31">
        <f t="shared" si="259"/>
        <v>4.8653618155505918E-3</v>
      </c>
      <c r="S334" s="31">
        <f t="shared" si="260"/>
        <v>5.3791440232727342E-3</v>
      </c>
      <c r="T334" s="31">
        <f t="shared" si="261"/>
        <v>2.4565211806714935E-3</v>
      </c>
      <c r="U334" s="31">
        <f t="shared" si="262"/>
        <v>9.6334163947901699E-5</v>
      </c>
      <c r="V334" s="31">
        <f t="shared" si="263"/>
        <v>6.4222775965267813E-5</v>
      </c>
      <c r="W334" s="31">
        <f t="shared" si="264"/>
        <v>4.0000000000000001E-3</v>
      </c>
      <c r="X334" s="31">
        <f t="shared" si="265"/>
        <v>8.9999999999999993E-3</v>
      </c>
      <c r="Y334" s="31">
        <f t="shared" si="266"/>
        <v>1.3999999999999999E-2</v>
      </c>
      <c r="Z334" s="31">
        <f t="shared" si="267"/>
        <v>1E-3</v>
      </c>
      <c r="AA334" s="31">
        <f t="shared" si="268"/>
        <v>0</v>
      </c>
      <c r="AB334" s="31">
        <f t="shared" si="271"/>
        <v>5.4255221652010034E-3</v>
      </c>
      <c r="AC334" s="31">
        <f t="shared" si="269"/>
        <v>1.1706155235618276E-2</v>
      </c>
      <c r="AD334" s="103">
        <f t="shared" si="272"/>
        <v>1.6122057515627272E-2</v>
      </c>
    </row>
    <row r="335" spans="16:30" x14ac:dyDescent="0.25">
      <c r="P335" s="36">
        <f t="shared" si="270"/>
        <v>31.235400000000251</v>
      </c>
      <c r="Q335" s="31">
        <f t="shared" si="258"/>
        <v>9.7015022388155948E-4</v>
      </c>
      <c r="R335" s="31">
        <f t="shared" si="259"/>
        <v>4.8507511194077974E-3</v>
      </c>
      <c r="S335" s="31">
        <f t="shared" si="260"/>
        <v>5.3629904376172608E-3</v>
      </c>
      <c r="T335" s="31">
        <f t="shared" si="261"/>
        <v>2.4491442401889966E-3</v>
      </c>
      <c r="U335" s="31">
        <f t="shared" si="262"/>
        <v>9.6044872164274372E-5</v>
      </c>
      <c r="V335" s="31">
        <f t="shared" si="263"/>
        <v>6.4029914776182924E-5</v>
      </c>
      <c r="W335" s="31">
        <f t="shared" si="264"/>
        <v>4.0000000000000001E-3</v>
      </c>
      <c r="X335" s="31">
        <f t="shared" si="265"/>
        <v>8.9999999999999993E-3</v>
      </c>
      <c r="Y335" s="31">
        <f t="shared" si="266"/>
        <v>1.3999999999999999E-2</v>
      </c>
      <c r="Z335" s="31">
        <f t="shared" si="267"/>
        <v>1E-3</v>
      </c>
      <c r="AA335" s="31">
        <f t="shared" si="268"/>
        <v>0</v>
      </c>
      <c r="AB335" s="31">
        <f t="shared" si="271"/>
        <v>5.4186447086763479E-3</v>
      </c>
      <c r="AC335" s="31">
        <f t="shared" si="269"/>
        <v>1.1692049937533118E-2</v>
      </c>
      <c r="AD335" s="103">
        <f t="shared" si="272"/>
        <v>1.6110350822516509E-2</v>
      </c>
    </row>
    <row r="336" spans="16:30" x14ac:dyDescent="0.25">
      <c r="P336" s="36">
        <f t="shared" si="270"/>
        <v>31.329200000000252</v>
      </c>
      <c r="Q336" s="31">
        <f t="shared" si="258"/>
        <v>9.6724558249269247E-4</v>
      </c>
      <c r="R336" s="31">
        <f t="shared" si="259"/>
        <v>4.8362279124634618E-3</v>
      </c>
      <c r="S336" s="31">
        <f t="shared" si="260"/>
        <v>5.3469335800196034E-3</v>
      </c>
      <c r="T336" s="31">
        <f t="shared" si="261"/>
        <v>2.4418114730028018E-3</v>
      </c>
      <c r="U336" s="31">
        <f t="shared" si="262"/>
        <v>9.5757312666776542E-5</v>
      </c>
      <c r="V336" s="31">
        <f t="shared" si="263"/>
        <v>6.383820844451769E-5</v>
      </c>
      <c r="W336" s="31">
        <f t="shared" si="264"/>
        <v>4.0000000000000001E-3</v>
      </c>
      <c r="X336" s="31">
        <f t="shared" si="265"/>
        <v>8.9999999999999993E-3</v>
      </c>
      <c r="Y336" s="31">
        <f t="shared" si="266"/>
        <v>1.3999999999999999E-2</v>
      </c>
      <c r="Z336" s="31">
        <f t="shared" si="267"/>
        <v>1E-3</v>
      </c>
      <c r="AA336" s="31">
        <f t="shared" si="268"/>
        <v>0</v>
      </c>
      <c r="AB336" s="31">
        <f t="shared" si="271"/>
        <v>5.4118203104070355E-3</v>
      </c>
      <c r="AC336" s="31">
        <f t="shared" si="269"/>
        <v>1.1678054335472803E-2</v>
      </c>
      <c r="AD336" s="103">
        <f t="shared" si="272"/>
        <v>1.6098740723156445E-2</v>
      </c>
    </row>
    <row r="337" spans="16:30" x14ac:dyDescent="0.25">
      <c r="P337" s="36">
        <f t="shared" si="270"/>
        <v>31.423000000000254</v>
      </c>
      <c r="Q337" s="31">
        <f t="shared" si="258"/>
        <v>9.6435828224644541E-4</v>
      </c>
      <c r="R337" s="31">
        <f t="shared" si="259"/>
        <v>4.8217914112322268E-3</v>
      </c>
      <c r="S337" s="31">
        <f t="shared" si="260"/>
        <v>5.3309725842583498E-3</v>
      </c>
      <c r="T337" s="31">
        <f t="shared" si="261"/>
        <v>2.4345224835311519E-3</v>
      </c>
      <c r="U337" s="31">
        <f t="shared" si="262"/>
        <v>9.5471469942398101E-5</v>
      </c>
      <c r="V337" s="31">
        <f t="shared" si="263"/>
        <v>6.36476466282654E-5</v>
      </c>
      <c r="W337" s="31">
        <f t="shared" si="264"/>
        <v>4.0000000000000001E-3</v>
      </c>
      <c r="X337" s="31">
        <f t="shared" si="265"/>
        <v>8.9999999999999993E-3</v>
      </c>
      <c r="Y337" s="31">
        <f t="shared" si="266"/>
        <v>1.3999999999999999E-2</v>
      </c>
      <c r="Z337" s="31">
        <f t="shared" si="267"/>
        <v>1E-3</v>
      </c>
      <c r="AA337" s="31">
        <f t="shared" si="268"/>
        <v>0</v>
      </c>
      <c r="AB337" s="31">
        <f t="shared" si="271"/>
        <v>5.4050484336592812E-3</v>
      </c>
      <c r="AC337" s="31">
        <f t="shared" si="269"/>
        <v>1.1664167311541076E-2</v>
      </c>
      <c r="AD337" s="103">
        <f t="shared" si="272"/>
        <v>1.6087226172658294E-2</v>
      </c>
    </row>
    <row r="338" spans="16:30" x14ac:dyDescent="0.25">
      <c r="P338" s="36">
        <f t="shared" si="270"/>
        <v>31.516800000000256</v>
      </c>
      <c r="Q338" s="31">
        <f t="shared" si="258"/>
        <v>9.6148816831118826E-4</v>
      </c>
      <c r="R338" s="31">
        <f t="shared" si="259"/>
        <v>4.8074408415559418E-3</v>
      </c>
      <c r="S338" s="31">
        <f t="shared" si="260"/>
        <v>5.3151065944242494E-3</v>
      </c>
      <c r="T338" s="31">
        <f t="shared" si="261"/>
        <v>2.4272768809015946E-3</v>
      </c>
      <c r="U338" s="31">
        <f t="shared" si="262"/>
        <v>9.5187328662807617E-5</v>
      </c>
      <c r="V338" s="31">
        <f t="shared" si="263"/>
        <v>6.3458219108538416E-5</v>
      </c>
      <c r="W338" s="31">
        <f t="shared" si="264"/>
        <v>4.0000000000000001E-3</v>
      </c>
      <c r="X338" s="31">
        <f t="shared" si="265"/>
        <v>8.9999999999999993E-3</v>
      </c>
      <c r="Y338" s="31">
        <f t="shared" si="266"/>
        <v>1.3999999999999999E-2</v>
      </c>
      <c r="Z338" s="31">
        <f t="shared" si="267"/>
        <v>1E-3</v>
      </c>
      <c r="AA338" s="31">
        <f t="shared" si="268"/>
        <v>0</v>
      </c>
      <c r="AB338" s="31">
        <f t="shared" si="271"/>
        <v>5.3983285484376928E-3</v>
      </c>
      <c r="AC338" s="31">
        <f t="shared" si="269"/>
        <v>1.1650387761959339E-2</v>
      </c>
      <c r="AD338" s="103">
        <f t="shared" si="272"/>
        <v>1.6075806140069857E-2</v>
      </c>
    </row>
    <row r="339" spans="16:30" x14ac:dyDescent="0.25">
      <c r="P339" s="36">
        <f t="shared" si="270"/>
        <v>31.610600000000257</v>
      </c>
      <c r="Q339" s="31">
        <f t="shared" si="258"/>
        <v>9.586350876930541E-4</v>
      </c>
      <c r="R339" s="31">
        <f t="shared" si="259"/>
        <v>4.7931754384652704E-3</v>
      </c>
      <c r="S339" s="31">
        <f t="shared" si="260"/>
        <v>5.2993347647672029E-3</v>
      </c>
      <c r="T339" s="31">
        <f t="shared" si="261"/>
        <v>2.4200742788811152E-3</v>
      </c>
      <c r="U339" s="31">
        <f t="shared" si="262"/>
        <v>9.4904873681612352E-5</v>
      </c>
      <c r="V339" s="31">
        <f t="shared" si="263"/>
        <v>6.3269915787741573E-5</v>
      </c>
      <c r="W339" s="31">
        <f t="shared" si="264"/>
        <v>4.0000000000000001E-3</v>
      </c>
      <c r="X339" s="31">
        <f t="shared" si="265"/>
        <v>8.9999999999999993E-3</v>
      </c>
      <c r="Y339" s="31">
        <f t="shared" si="266"/>
        <v>1.3999999999999999E-2</v>
      </c>
      <c r="Z339" s="31">
        <f t="shared" si="267"/>
        <v>1E-3</v>
      </c>
      <c r="AA339" s="31">
        <f t="shared" si="268"/>
        <v>0</v>
      </c>
      <c r="AB339" s="31">
        <f t="shared" si="271"/>
        <v>5.391660131383611E-3</v>
      </c>
      <c r="AC339" s="31">
        <f t="shared" si="269"/>
        <v>1.1636714596852815E-2</v>
      </c>
      <c r="AD339" s="103">
        <f t="shared" si="272"/>
        <v>1.6064479608154755E-2</v>
      </c>
    </row>
    <row r="340" spans="16:30" x14ac:dyDescent="0.25">
      <c r="P340" s="36">
        <f t="shared" si="270"/>
        <v>31.704400000000259</v>
      </c>
      <c r="Q340" s="31">
        <f t="shared" si="258"/>
        <v>9.5579888920875513E-4</v>
      </c>
      <c r="R340" s="31">
        <f t="shared" si="259"/>
        <v>4.7789944460437756E-3</v>
      </c>
      <c r="S340" s="31">
        <f t="shared" si="260"/>
        <v>5.2836562595459987E-3</v>
      </c>
      <c r="T340" s="31">
        <f t="shared" si="261"/>
        <v>2.4129142958075021E-3</v>
      </c>
      <c r="U340" s="31">
        <f t="shared" si="262"/>
        <v>9.462409003166674E-5</v>
      </c>
      <c r="V340" s="31">
        <f t="shared" si="263"/>
        <v>6.3082726687777827E-5</v>
      </c>
      <c r="W340" s="31">
        <f t="shared" si="264"/>
        <v>4.0000000000000001E-3</v>
      </c>
      <c r="X340" s="31">
        <f t="shared" si="265"/>
        <v>8.9999999999999993E-3</v>
      </c>
      <c r="Y340" s="31">
        <f t="shared" si="266"/>
        <v>1.3999999999999999E-2</v>
      </c>
      <c r="Z340" s="31">
        <f t="shared" si="267"/>
        <v>1E-3</v>
      </c>
      <c r="AA340" s="31">
        <f t="shared" si="268"/>
        <v>0</v>
      </c>
      <c r="AB340" s="31">
        <f t="shared" si="271"/>
        <v>5.3850426656752446E-3</v>
      </c>
      <c r="AC340" s="31">
        <f t="shared" si="269"/>
        <v>1.1623146740040514E-2</v>
      </c>
      <c r="AD340" s="103">
        <f t="shared" si="272"/>
        <v>1.6053245573175688E-2</v>
      </c>
    </row>
    <row r="341" spans="16:30" x14ac:dyDescent="0.25">
      <c r="P341" s="36">
        <f t="shared" si="270"/>
        <v>31.798200000000261</v>
      </c>
      <c r="Q341" s="31">
        <f t="shared" si="258"/>
        <v>9.5297942345887675E-4</v>
      </c>
      <c r="R341" s="31">
        <f t="shared" si="259"/>
        <v>4.764897117294384E-3</v>
      </c>
      <c r="S341" s="31">
        <f t="shared" si="260"/>
        <v>5.268070252880671E-3</v>
      </c>
      <c r="T341" s="31">
        <f t="shared" si="261"/>
        <v>2.4057965545219344E-3</v>
      </c>
      <c r="U341" s="31">
        <f t="shared" si="262"/>
        <v>9.4344962922428781E-5</v>
      </c>
      <c r="V341" s="31">
        <f t="shared" si="263"/>
        <v>6.2896641948285859E-5</v>
      </c>
      <c r="W341" s="31">
        <f t="shared" si="264"/>
        <v>4.0000000000000001E-3</v>
      </c>
      <c r="X341" s="31">
        <f t="shared" si="265"/>
        <v>8.9999999999999993E-3</v>
      </c>
      <c r="Y341" s="31">
        <f t="shared" si="266"/>
        <v>1.3999999999999999E-2</v>
      </c>
      <c r="Z341" s="31">
        <f t="shared" si="267"/>
        <v>1E-3</v>
      </c>
      <c r="AA341" s="31">
        <f t="shared" si="268"/>
        <v>0</v>
      </c>
      <c r="AB341" s="31">
        <f t="shared" si="271"/>
        <v>5.3784756409295791E-3</v>
      </c>
      <c r="AC341" s="31">
        <f t="shared" si="269"/>
        <v>1.1609683128828926E-2</v>
      </c>
      <c r="AD341" s="103">
        <f t="shared" si="272"/>
        <v>1.6042103044681667E-2</v>
      </c>
    </row>
    <row r="342" spans="16:30" x14ac:dyDescent="0.25">
      <c r="P342" s="36">
        <f t="shared" si="270"/>
        <v>31.892000000000262</v>
      </c>
      <c r="Q342" s="31">
        <f t="shared" si="258"/>
        <v>9.5017654280164484E-4</v>
      </c>
      <c r="R342" s="31">
        <f t="shared" si="259"/>
        <v>4.7508827140082237E-3</v>
      </c>
      <c r="S342" s="31">
        <f t="shared" si="260"/>
        <v>5.2525759286074919E-3</v>
      </c>
      <c r="T342" s="31">
        <f t="shared" si="261"/>
        <v>2.3987206823027521E-3</v>
      </c>
      <c r="U342" s="31">
        <f t="shared" si="262"/>
        <v>9.4067477737362818E-5</v>
      </c>
      <c r="V342" s="31">
        <f t="shared" si="263"/>
        <v>6.2711651824908546E-5</v>
      </c>
      <c r="W342" s="31">
        <f t="shared" si="264"/>
        <v>4.0000000000000001E-3</v>
      </c>
      <c r="X342" s="31">
        <f t="shared" si="265"/>
        <v>8.9999999999999993E-3</v>
      </c>
      <c r="Y342" s="31">
        <f t="shared" si="266"/>
        <v>1.3999999999999999E-2</v>
      </c>
      <c r="Z342" s="31">
        <f t="shared" si="267"/>
        <v>1E-3</v>
      </c>
      <c r="AA342" s="31">
        <f t="shared" si="268"/>
        <v>0</v>
      </c>
      <c r="AB342" s="31">
        <f t="shared" si="271"/>
        <v>5.3719585531060137E-3</v>
      </c>
      <c r="AC342" s="31">
        <f t="shared" si="269"/>
        <v>1.1596322713809358E-2</v>
      </c>
      <c r="AD342" s="103">
        <f t="shared" si="272"/>
        <v>1.6031051045299137E-2</v>
      </c>
    </row>
    <row r="343" spans="16:30" x14ac:dyDescent="0.25">
      <c r="P343" s="36">
        <f t="shared" si="270"/>
        <v>31.985800000000264</v>
      </c>
      <c r="Q343" s="31">
        <f t="shared" si="258"/>
        <v>9.4739010132715304E-4</v>
      </c>
      <c r="R343" s="31">
        <f t="shared" si="259"/>
        <v>4.7369505066357656E-3</v>
      </c>
      <c r="S343" s="31">
        <f t="shared" si="260"/>
        <v>5.2371724801365026E-3</v>
      </c>
      <c r="T343" s="31">
        <f t="shared" si="261"/>
        <v>2.3916863108003981E-3</v>
      </c>
      <c r="U343" s="31">
        <f t="shared" si="262"/>
        <v>9.379162003138814E-5</v>
      </c>
      <c r="V343" s="31">
        <f t="shared" si="263"/>
        <v>6.2527746687592107E-5</v>
      </c>
      <c r="W343" s="31">
        <f t="shared" si="264"/>
        <v>4.0000000000000001E-3</v>
      </c>
      <c r="X343" s="31">
        <f t="shared" si="265"/>
        <v>8.9999999999999993E-3</v>
      </c>
      <c r="Y343" s="31">
        <f t="shared" si="266"/>
        <v>1.3999999999999999E-2</v>
      </c>
      <c r="Z343" s="31">
        <f t="shared" si="267"/>
        <v>1E-3</v>
      </c>
      <c r="AA343" s="31">
        <f t="shared" si="268"/>
        <v>0</v>
      </c>
      <c r="AB343" s="31">
        <f t="shared" si="271"/>
        <v>5.3654909044116936E-3</v>
      </c>
      <c r="AC343" s="31">
        <f t="shared" si="269"/>
        <v>1.1583064458658849E-2</v>
      </c>
      <c r="AD343" s="103">
        <f t="shared" si="272"/>
        <v>1.6020088610526926E-2</v>
      </c>
    </row>
    <row r="344" spans="16:30" x14ac:dyDescent="0.25">
      <c r="P344" s="36">
        <f t="shared" si="270"/>
        <v>32.079600000000262</v>
      </c>
      <c r="Q344" s="31">
        <f t="shared" si="258"/>
        <v>9.4461995483204454E-4</v>
      </c>
      <c r="R344" s="31">
        <f t="shared" si="259"/>
        <v>4.7230997741602226E-3</v>
      </c>
      <c r="S344" s="31">
        <f t="shared" si="260"/>
        <v>5.2218591103115417E-3</v>
      </c>
      <c r="T344" s="31">
        <f t="shared" si="261"/>
        <v>2.3846930759734964E-3</v>
      </c>
      <c r="U344" s="31">
        <f t="shared" si="262"/>
        <v>9.3517375528372402E-5</v>
      </c>
      <c r="V344" s="31">
        <f t="shared" si="263"/>
        <v>6.2344917018914944E-5</v>
      </c>
      <c r="W344" s="31">
        <f t="shared" si="264"/>
        <v>4.0000000000000001E-3</v>
      </c>
      <c r="X344" s="31">
        <f t="shared" si="265"/>
        <v>8.9999999999999993E-3</v>
      </c>
      <c r="Y344" s="31">
        <f t="shared" si="266"/>
        <v>1.3999999999999999E-2</v>
      </c>
      <c r="Z344" s="31">
        <f t="shared" si="267"/>
        <v>1E-3</v>
      </c>
      <c r="AA344" s="31">
        <f t="shared" si="268"/>
        <v>0</v>
      </c>
      <c r="AB344" s="31">
        <f t="shared" si="271"/>
        <v>5.3590722032085068E-3</v>
      </c>
      <c r="AC344" s="31">
        <f t="shared" si="269"/>
        <v>1.156990733994458E-2</v>
      </c>
      <c r="AD344" s="103">
        <f t="shared" si="272"/>
        <v>1.6009214788534867E-2</v>
      </c>
    </row>
    <row r="345" spans="16:30" x14ac:dyDescent="0.25">
      <c r="P345" s="36">
        <f t="shared" si="270"/>
        <v>32.173400000000264</v>
      </c>
      <c r="Q345" s="31">
        <f t="shared" si="258"/>
        <v>9.4186596079463315E-4</v>
      </c>
      <c r="R345" s="31">
        <f t="shared" si="259"/>
        <v>4.7093298039731658E-3</v>
      </c>
      <c r="S345" s="31">
        <f t="shared" si="260"/>
        <v>5.2066350312727321E-3</v>
      </c>
      <c r="T345" s="31">
        <f t="shared" si="261"/>
        <v>2.3777406180260515E-3</v>
      </c>
      <c r="U345" s="31">
        <f t="shared" si="262"/>
        <v>9.324473011866868E-5</v>
      </c>
      <c r="V345" s="31">
        <f t="shared" si="263"/>
        <v>6.2163153412445786E-5</v>
      </c>
      <c r="W345" s="31">
        <f t="shared" si="264"/>
        <v>4.0000000000000001E-3</v>
      </c>
      <c r="X345" s="31">
        <f t="shared" si="265"/>
        <v>8.9999999999999993E-3</v>
      </c>
      <c r="Y345" s="31">
        <f t="shared" si="266"/>
        <v>1.3999999999999999E-2</v>
      </c>
      <c r="Z345" s="31">
        <f t="shared" si="267"/>
        <v>1E-3</v>
      </c>
      <c r="AA345" s="31">
        <f t="shared" si="268"/>
        <v>0</v>
      </c>
      <c r="AB345" s="31">
        <f t="shared" si="271"/>
        <v>5.3527019639217016E-3</v>
      </c>
      <c r="AC345" s="31">
        <f t="shared" si="269"/>
        <v>1.1556850346931722E-2</v>
      </c>
      <c r="AD345" s="103">
        <f t="shared" si="272"/>
        <v>1.5998428639966124E-2</v>
      </c>
    </row>
    <row r="346" spans="16:30" x14ac:dyDescent="0.25">
      <c r="P346" s="36">
        <f t="shared" si="270"/>
        <v>32.267200000000265</v>
      </c>
      <c r="Q346" s="31">
        <f t="shared" si="258"/>
        <v>9.3912797835046281E-4</v>
      </c>
      <c r="R346" s="31">
        <f t="shared" si="259"/>
        <v>4.6956398917523141E-3</v>
      </c>
      <c r="S346" s="31">
        <f t="shared" si="260"/>
        <v>5.1914994643213587E-3</v>
      </c>
      <c r="T346" s="31">
        <f t="shared" si="261"/>
        <v>2.3708285813457434E-3</v>
      </c>
      <c r="U346" s="31">
        <f t="shared" si="262"/>
        <v>9.2973669856695807E-5</v>
      </c>
      <c r="V346" s="31">
        <f t="shared" si="263"/>
        <v>6.1982446571130542E-5</v>
      </c>
      <c r="W346" s="31">
        <f t="shared" si="264"/>
        <v>4.0000000000000001E-3</v>
      </c>
      <c r="X346" s="31">
        <f t="shared" si="265"/>
        <v>8.9999999999999993E-3</v>
      </c>
      <c r="Y346" s="31">
        <f t="shared" si="266"/>
        <v>1.3999999999999999E-2</v>
      </c>
      <c r="Z346" s="31">
        <f t="shared" si="267"/>
        <v>1E-3</v>
      </c>
      <c r="AA346" s="31">
        <f t="shared" si="268"/>
        <v>0</v>
      </c>
      <c r="AB346" s="31">
        <f t="shared" si="271"/>
        <v>5.346379706950107E-3</v>
      </c>
      <c r="AC346" s="31">
        <f t="shared" si="269"/>
        <v>1.1543892481394631E-2</v>
      </c>
      <c r="AD346" s="103">
        <f t="shared" si="272"/>
        <v>1.5987729237743067E-2</v>
      </c>
    </row>
    <row r="347" spans="16:30" x14ac:dyDescent="0.25">
      <c r="P347" s="36">
        <f t="shared" si="270"/>
        <v>32.361000000000267</v>
      </c>
      <c r="Q347" s="31">
        <f t="shared" si="258"/>
        <v>9.3640586826828753E-4</v>
      </c>
      <c r="R347" s="31">
        <f t="shared" si="259"/>
        <v>4.6820293413414376E-3</v>
      </c>
      <c r="S347" s="31">
        <f t="shared" si="260"/>
        <v>5.1764516397870934E-3</v>
      </c>
      <c r="T347" s="31">
        <f t="shared" si="261"/>
        <v>2.3639566144432918E-3</v>
      </c>
      <c r="U347" s="31">
        <f t="shared" si="262"/>
        <v>9.2704180958560459E-5</v>
      </c>
      <c r="V347" s="31">
        <f t="shared" si="263"/>
        <v>6.1802787305706972E-5</v>
      </c>
      <c r="W347" s="31">
        <f t="shared" si="264"/>
        <v>4.0000000000000001E-3</v>
      </c>
      <c r="X347" s="31">
        <f t="shared" si="265"/>
        <v>8.9999999999999993E-3</v>
      </c>
      <c r="Y347" s="31">
        <f t="shared" si="266"/>
        <v>1.3999999999999999E-2</v>
      </c>
      <c r="Z347" s="31">
        <f t="shared" si="267"/>
        <v>1E-3</v>
      </c>
      <c r="AA347" s="31">
        <f t="shared" si="268"/>
        <v>0</v>
      </c>
      <c r="AB347" s="31">
        <f t="shared" si="271"/>
        <v>5.3401049585779089E-3</v>
      </c>
      <c r="AC347" s="31">
        <f t="shared" si="269"/>
        <v>1.1531032757431343E-2</v>
      </c>
      <c r="AD347" s="103">
        <f t="shared" si="272"/>
        <v>1.5977115666876637E-2</v>
      </c>
    </row>
    <row r="348" spans="16:30" x14ac:dyDescent="0.25">
      <c r="P348" s="36">
        <f t="shared" si="270"/>
        <v>32.454800000000269</v>
      </c>
      <c r="Q348" s="31">
        <f t="shared" si="258"/>
        <v>9.3369949292647174E-4</v>
      </c>
      <c r="R348" s="31">
        <f t="shared" si="259"/>
        <v>4.6684974646323584E-3</v>
      </c>
      <c r="S348" s="31">
        <f t="shared" si="260"/>
        <v>5.1614907968975353E-3</v>
      </c>
      <c r="T348" s="31">
        <f t="shared" si="261"/>
        <v>2.3571243698928776E-3</v>
      </c>
      <c r="U348" s="31">
        <f t="shared" si="262"/>
        <v>9.2436249799720684E-5</v>
      </c>
      <c r="V348" s="31">
        <f t="shared" si="263"/>
        <v>6.1624166533147127E-5</v>
      </c>
      <c r="W348" s="31">
        <f t="shared" si="264"/>
        <v>4.0000000000000001E-3</v>
      </c>
      <c r="X348" s="31">
        <f t="shared" si="265"/>
        <v>8.9999999999999993E-3</v>
      </c>
      <c r="Y348" s="31">
        <f t="shared" si="266"/>
        <v>1.3999999999999999E-2</v>
      </c>
      <c r="Z348" s="31">
        <f t="shared" si="267"/>
        <v>1E-3</v>
      </c>
      <c r="AA348" s="31">
        <f t="shared" si="268"/>
        <v>0</v>
      </c>
      <c r="AB348" s="31">
        <f t="shared" si="271"/>
        <v>5.3338772508879605E-3</v>
      </c>
      <c r="AC348" s="31">
        <f t="shared" si="269"/>
        <v>1.1518270201281301E-2</v>
      </c>
      <c r="AD348" s="103">
        <f t="shared" si="272"/>
        <v>1.5966587024279156E-2</v>
      </c>
    </row>
    <row r="349" spans="16:30" x14ac:dyDescent="0.25">
      <c r="P349" s="36">
        <f t="shared" si="270"/>
        <v>32.54860000000027</v>
      </c>
      <c r="Q349" s="31">
        <f t="shared" si="258"/>
        <v>9.3100871628979591E-4</v>
      </c>
      <c r="R349" s="31">
        <f t="shared" si="259"/>
        <v>4.6550435814489794E-3</v>
      </c>
      <c r="S349" s="31">
        <f t="shared" si="260"/>
        <v>5.1466161836499916E-3</v>
      </c>
      <c r="T349" s="31">
        <f t="shared" si="261"/>
        <v>2.3503315042735897E-3</v>
      </c>
      <c r="U349" s="31">
        <f t="shared" si="262"/>
        <v>9.216986291268978E-5</v>
      </c>
      <c r="V349" s="31">
        <f t="shared" si="263"/>
        <v>6.144657527512652E-5</v>
      </c>
      <c r="W349" s="31">
        <f t="shared" si="264"/>
        <v>4.0000000000000001E-3</v>
      </c>
      <c r="X349" s="31">
        <f t="shared" si="265"/>
        <v>8.9999999999999993E-3</v>
      </c>
      <c r="Y349" s="31">
        <f t="shared" si="266"/>
        <v>1.3999999999999999E-2</v>
      </c>
      <c r="Z349" s="31">
        <f t="shared" si="267"/>
        <v>1E-3</v>
      </c>
      <c r="AA349" s="31">
        <f t="shared" si="268"/>
        <v>0</v>
      </c>
      <c r="AB349" s="31">
        <f t="shared" si="271"/>
        <v>5.3276961216765914E-3</v>
      </c>
      <c r="AC349" s="31">
        <f t="shared" si="269"/>
        <v>1.1505603851146228E-2</v>
      </c>
      <c r="AD349" s="103">
        <f t="shared" si="272"/>
        <v>1.5956142418580507E-2</v>
      </c>
    </row>
    <row r="350" spans="16:30" x14ac:dyDescent="0.25">
      <c r="P350" s="36">
        <f t="shared" si="270"/>
        <v>32.642400000000272</v>
      </c>
      <c r="Q350" s="31">
        <f t="shared" si="258"/>
        <v>9.2833340388666439E-4</v>
      </c>
      <c r="R350" s="31">
        <f t="shared" si="259"/>
        <v>4.6416670194333216E-3</v>
      </c>
      <c r="S350" s="31">
        <f t="shared" si="260"/>
        <v>5.1318270566854804E-3</v>
      </c>
      <c r="T350" s="31">
        <f t="shared" si="261"/>
        <v>2.3435776781118838E-3</v>
      </c>
      <c r="U350" s="31">
        <f t="shared" si="262"/>
        <v>9.1905006984779747E-5</v>
      </c>
      <c r="V350" s="31">
        <f t="shared" si="263"/>
        <v>6.1270004656519841E-5</v>
      </c>
      <c r="W350" s="31">
        <f t="shared" si="264"/>
        <v>4.0000000000000001E-3</v>
      </c>
      <c r="X350" s="31">
        <f t="shared" si="265"/>
        <v>8.9999999999999993E-3</v>
      </c>
      <c r="Y350" s="31">
        <f t="shared" si="266"/>
        <v>1.3999999999999999E-2</v>
      </c>
      <c r="Z350" s="31">
        <f t="shared" si="267"/>
        <v>1E-3</v>
      </c>
      <c r="AA350" s="31">
        <f t="shared" si="268"/>
        <v>0</v>
      </c>
      <c r="AB350" s="31">
        <f t="shared" si="271"/>
        <v>5.3215611143698893E-3</v>
      </c>
      <c r="AC350" s="31">
        <f t="shared" si="269"/>
        <v>1.1493032757014115E-2</v>
      </c>
      <c r="AD350" s="103">
        <f t="shared" si="272"/>
        <v>1.5945780969947553E-2</v>
      </c>
    </row>
    <row r="351" spans="16:30" x14ac:dyDescent="0.25">
      <c r="P351" s="36">
        <f t="shared" si="270"/>
        <v>32.736200000000274</v>
      </c>
      <c r="Q351" s="31">
        <f t="shared" si="258"/>
        <v>9.2567342278670247E-4</v>
      </c>
      <c r="R351" s="31">
        <f t="shared" si="259"/>
        <v>4.6283671139335123E-3</v>
      </c>
      <c r="S351" s="31">
        <f t="shared" si="260"/>
        <v>5.117122681164891E-3</v>
      </c>
      <c r="T351" s="31">
        <f t="shared" si="261"/>
        <v>2.3368625558250304E-3</v>
      </c>
      <c r="U351" s="31">
        <f t="shared" si="262"/>
        <v>9.1641668855883533E-5</v>
      </c>
      <c r="V351" s="31">
        <f t="shared" si="263"/>
        <v>6.1094445903922355E-5</v>
      </c>
      <c r="W351" s="31">
        <f t="shared" si="264"/>
        <v>4.0000000000000001E-3</v>
      </c>
      <c r="X351" s="31">
        <f t="shared" si="265"/>
        <v>8.9999999999999993E-3</v>
      </c>
      <c r="Y351" s="31">
        <f t="shared" si="266"/>
        <v>1.3999999999999999E-2</v>
      </c>
      <c r="Z351" s="31">
        <f t="shared" si="267"/>
        <v>1E-3</v>
      </c>
      <c r="AA351" s="31">
        <f t="shared" si="268"/>
        <v>0</v>
      </c>
      <c r="AB351" s="31">
        <f t="shared" si="271"/>
        <v>5.3154717779414174E-3</v>
      </c>
      <c r="AC351" s="31">
        <f t="shared" si="269"/>
        <v>1.1480555980486227E-2</v>
      </c>
      <c r="AD351" s="103">
        <f t="shared" si="272"/>
        <v>1.5935501809906848E-2</v>
      </c>
    </row>
    <row r="352" spans="16:30" x14ac:dyDescent="0.25">
      <c r="P352" s="36">
        <f t="shared" si="270"/>
        <v>32.830000000000275</v>
      </c>
      <c r="Q352" s="31">
        <f t="shared" si="258"/>
        <v>9.2302864157874033E-4</v>
      </c>
      <c r="R352" s="31">
        <f t="shared" si="259"/>
        <v>4.6151432078937018E-3</v>
      </c>
      <c r="S352" s="31">
        <f t="shared" si="260"/>
        <v>5.102502330647277E-3</v>
      </c>
      <c r="T352" s="31">
        <f t="shared" si="261"/>
        <v>2.3301858056655302E-3</v>
      </c>
      <c r="U352" s="31">
        <f t="shared" si="262"/>
        <v>9.137983551629529E-5</v>
      </c>
      <c r="V352" s="31">
        <f t="shared" si="263"/>
        <v>6.0919890344196871E-5</v>
      </c>
      <c r="W352" s="31">
        <f t="shared" si="264"/>
        <v>4.0000000000000001E-3</v>
      </c>
      <c r="X352" s="31">
        <f t="shared" si="265"/>
        <v>8.9999999999999993E-3</v>
      </c>
      <c r="Y352" s="31">
        <f t="shared" si="266"/>
        <v>1.3999999999999999E-2</v>
      </c>
      <c r="Z352" s="31">
        <f t="shared" si="267"/>
        <v>1E-3</v>
      </c>
      <c r="AA352" s="31">
        <f t="shared" si="268"/>
        <v>0</v>
      </c>
      <c r="AB352" s="31">
        <f t="shared" si="271"/>
        <v>5.3094276668313525E-3</v>
      </c>
      <c r="AC352" s="31">
        <f t="shared" si="269"/>
        <v>1.14681725946071E-2</v>
      </c>
      <c r="AD352" s="103">
        <f t="shared" si="272"/>
        <v>1.5925304081170447E-2</v>
      </c>
    </row>
    <row r="353" spans="16:30" x14ac:dyDescent="0.25">
      <c r="P353" s="36">
        <f t="shared" si="270"/>
        <v>32.923800000000277</v>
      </c>
      <c r="Q353" s="31">
        <f t="shared" si="258"/>
        <v>9.2039893034917141E-4</v>
      </c>
      <c r="R353" s="31">
        <f t="shared" si="259"/>
        <v>4.6019946517458568E-3</v>
      </c>
      <c r="S353" s="31">
        <f t="shared" si="260"/>
        <v>5.0879652869702191E-3</v>
      </c>
      <c r="T353" s="31">
        <f t="shared" si="261"/>
        <v>2.323547099666483E-3</v>
      </c>
      <c r="U353" s="31">
        <f t="shared" si="262"/>
        <v>9.111949410456795E-5</v>
      </c>
      <c r="V353" s="31">
        <f t="shared" si="263"/>
        <v>6.0746329403045304E-5</v>
      </c>
      <c r="W353" s="31">
        <f t="shared" si="264"/>
        <v>4.0000000000000001E-3</v>
      </c>
      <c r="X353" s="31">
        <f t="shared" si="265"/>
        <v>8.9999999999999993E-3</v>
      </c>
      <c r="Y353" s="31">
        <f t="shared" si="266"/>
        <v>1.3999999999999999E-2</v>
      </c>
      <c r="Z353" s="31">
        <f t="shared" si="267"/>
        <v>1E-3</v>
      </c>
      <c r="AA353" s="31">
        <f t="shared" si="268"/>
        <v>0</v>
      </c>
      <c r="AB353" s="31">
        <f t="shared" si="271"/>
        <v>5.3034283408669941E-3</v>
      </c>
      <c r="AC353" s="31">
        <f t="shared" si="269"/>
        <v>1.1455881683697454E-2</v>
      </c>
      <c r="AD353" s="103">
        <f t="shared" si="272"/>
        <v>1.5915186937464833E-2</v>
      </c>
    </row>
    <row r="354" spans="16:30" x14ac:dyDescent="0.25">
      <c r="P354" s="36">
        <f t="shared" si="270"/>
        <v>33.017600000000279</v>
      </c>
      <c r="Q354" s="31">
        <f t="shared" si="258"/>
        <v>9.1778416066067925E-4</v>
      </c>
      <c r="R354" s="31">
        <f t="shared" si="259"/>
        <v>4.5889208033033967E-3</v>
      </c>
      <c r="S354" s="31">
        <f t="shared" si="260"/>
        <v>5.0735108401322353E-3</v>
      </c>
      <c r="T354" s="31">
        <f t="shared" si="261"/>
        <v>2.316946113587885E-3</v>
      </c>
      <c r="U354" s="31">
        <f t="shared" si="262"/>
        <v>9.0860631905407253E-5</v>
      </c>
      <c r="V354" s="31">
        <f t="shared" si="263"/>
        <v>6.057375460360484E-5</v>
      </c>
      <c r="W354" s="31">
        <f t="shared" si="264"/>
        <v>4.0000000000000001E-3</v>
      </c>
      <c r="X354" s="31">
        <f t="shared" si="265"/>
        <v>8.9999999999999993E-3</v>
      </c>
      <c r="Y354" s="31">
        <f t="shared" si="266"/>
        <v>1.3999999999999999E-2</v>
      </c>
      <c r="Z354" s="31">
        <f t="shared" si="267"/>
        <v>1E-3</v>
      </c>
      <c r="AA354" s="31">
        <f t="shared" si="268"/>
        <v>0</v>
      </c>
      <c r="AB354" s="31">
        <f t="shared" si="271"/>
        <v>5.2974733651846495E-3</v>
      </c>
      <c r="AC354" s="31">
        <f t="shared" si="269"/>
        <v>1.1443682343189944E-2</v>
      </c>
      <c r="AD354" s="103">
        <f t="shared" si="272"/>
        <v>1.5905149543362883E-2</v>
      </c>
    </row>
    <row r="355" spans="16:30" x14ac:dyDescent="0.25">
      <c r="P355" s="36">
        <f t="shared" si="270"/>
        <v>33.11140000000028</v>
      </c>
      <c r="Q355" s="31">
        <f t="shared" si="258"/>
        <v>9.1518420553132903E-4</v>
      </c>
      <c r="R355" s="31">
        <f t="shared" si="259"/>
        <v>4.5759210276566454E-3</v>
      </c>
      <c r="S355" s="31">
        <f t="shared" si="260"/>
        <v>5.0591382881771873E-3</v>
      </c>
      <c r="T355" s="31">
        <f t="shared" si="261"/>
        <v>2.31038252686384E-3</v>
      </c>
      <c r="U355" s="31">
        <f t="shared" si="262"/>
        <v>9.0603236347601564E-5</v>
      </c>
      <c r="V355" s="31">
        <f t="shared" si="263"/>
        <v>6.0402157565067705E-5</v>
      </c>
      <c r="W355" s="31">
        <f t="shared" si="264"/>
        <v>4.0000000000000001E-3</v>
      </c>
      <c r="X355" s="31">
        <f t="shared" si="265"/>
        <v>8.9999999999999993E-3</v>
      </c>
      <c r="Y355" s="31">
        <f t="shared" si="266"/>
        <v>1.3999999999999999E-2</v>
      </c>
      <c r="Z355" s="31">
        <f t="shared" si="267"/>
        <v>1E-3</v>
      </c>
      <c r="AA355" s="31">
        <f t="shared" si="268"/>
        <v>0</v>
      </c>
      <c r="AB355" s="31">
        <f t="shared" si="271"/>
        <v>5.2915623101528284E-3</v>
      </c>
      <c r="AC355" s="31">
        <f t="shared" si="269"/>
        <v>1.1431573679467745E-2</v>
      </c>
      <c r="AD355" s="103">
        <f t="shared" si="272"/>
        <v>1.5895191074118787E-2</v>
      </c>
    </row>
    <row r="356" spans="16:30" x14ac:dyDescent="0.25">
      <c r="P356" s="36">
        <f t="shared" si="270"/>
        <v>33.205200000000282</v>
      </c>
      <c r="Q356" s="31">
        <f t="shared" si="258"/>
        <v>9.1259893941400875E-4</v>
      </c>
      <c r="R356" s="31">
        <f t="shared" si="259"/>
        <v>4.562994697070044E-3</v>
      </c>
      <c r="S356" s="31">
        <f t="shared" si="260"/>
        <v>5.0448469370806409E-3</v>
      </c>
      <c r="T356" s="31">
        <f t="shared" si="261"/>
        <v>2.3038560225506653E-3</v>
      </c>
      <c r="U356" s="31">
        <f t="shared" si="262"/>
        <v>9.0347295001986863E-5</v>
      </c>
      <c r="V356" s="31">
        <f t="shared" si="263"/>
        <v>6.0231530001324573E-5</v>
      </c>
      <c r="W356" s="31">
        <f t="shared" si="264"/>
        <v>4.0000000000000001E-3</v>
      </c>
      <c r="X356" s="31">
        <f t="shared" si="265"/>
        <v>8.9999999999999993E-3</v>
      </c>
      <c r="Y356" s="31">
        <f t="shared" si="266"/>
        <v>1.3999999999999999E-2</v>
      </c>
      <c r="Z356" s="31">
        <f t="shared" si="267"/>
        <v>1E-3</v>
      </c>
      <c r="AA356" s="31">
        <f t="shared" si="268"/>
        <v>0</v>
      </c>
      <c r="AB356" s="31">
        <f t="shared" si="271"/>
        <v>5.2856947512967588E-3</v>
      </c>
      <c r="AC356" s="31">
        <f t="shared" si="269"/>
        <v>1.1419554809705862E-2</v>
      </c>
      <c r="AD356" s="103">
        <f t="shared" si="272"/>
        <v>1.588531071550588E-2</v>
      </c>
    </row>
    <row r="357" spans="16:30" x14ac:dyDescent="0.25">
      <c r="P357" s="36">
        <f t="shared" si="270"/>
        <v>33.299000000000284</v>
      </c>
      <c r="Q357" s="31">
        <f t="shared" si="258"/>
        <v>9.1002823817622289E-4</v>
      </c>
      <c r="R357" s="31">
        <f t="shared" si="259"/>
        <v>4.5501411908811145E-3</v>
      </c>
      <c r="S357" s="31">
        <f t="shared" si="260"/>
        <v>5.0306361006381599E-3</v>
      </c>
      <c r="T357" s="31">
        <f t="shared" si="261"/>
        <v>2.2973662872758744E-3</v>
      </c>
      <c r="U357" s="31">
        <f t="shared" si="262"/>
        <v>9.0092795579446049E-5</v>
      </c>
      <c r="V357" s="31">
        <f t="shared" si="263"/>
        <v>6.0061863719630702E-5</v>
      </c>
      <c r="W357" s="31">
        <f t="shared" si="264"/>
        <v>4.0000000000000001E-3</v>
      </c>
      <c r="X357" s="31">
        <f t="shared" si="265"/>
        <v>8.9999999999999993E-3</v>
      </c>
      <c r="Y357" s="31">
        <f t="shared" si="266"/>
        <v>1.3999999999999999E-2</v>
      </c>
      <c r="Z357" s="31">
        <f t="shared" si="267"/>
        <v>1E-3</v>
      </c>
      <c r="AA357" s="31">
        <f t="shared" si="268"/>
        <v>0</v>
      </c>
      <c r="AB357" s="31">
        <f t="shared" si="271"/>
        <v>5.2798702692241654E-3</v>
      </c>
      <c r="AC357" s="31">
        <f t="shared" si="269"/>
        <v>1.1407624861715138E-2</v>
      </c>
      <c r="AD357" s="103">
        <f t="shared" si="272"/>
        <v>1.5875507663657331E-2</v>
      </c>
    </row>
    <row r="358" spans="16:30" x14ac:dyDescent="0.25">
      <c r="P358" s="36">
        <f t="shared" si="270"/>
        <v>33.392800000000285</v>
      </c>
      <c r="Q358" s="31">
        <f t="shared" si="258"/>
        <v>9.0747197908022214E-4</v>
      </c>
      <c r="R358" s="31">
        <f t="shared" si="259"/>
        <v>4.5373598954011113E-3</v>
      </c>
      <c r="S358" s="31">
        <f t="shared" si="260"/>
        <v>5.0165051003554688E-3</v>
      </c>
      <c r="T358" s="31">
        <f t="shared" si="261"/>
        <v>2.2909130111880209E-3</v>
      </c>
      <c r="U358" s="31">
        <f t="shared" si="262"/>
        <v>8.983972592894199E-5</v>
      </c>
      <c r="V358" s="31">
        <f t="shared" si="263"/>
        <v>5.9893150619294662E-5</v>
      </c>
      <c r="W358" s="31">
        <f t="shared" si="264"/>
        <v>4.0000000000000001E-3</v>
      </c>
      <c r="X358" s="31">
        <f t="shared" si="265"/>
        <v>8.9999999999999993E-3</v>
      </c>
      <c r="Y358" s="31">
        <f t="shared" si="266"/>
        <v>1.3999999999999999E-2</v>
      </c>
      <c r="Z358" s="31">
        <f t="shared" si="267"/>
        <v>1E-3</v>
      </c>
      <c r="AA358" s="31">
        <f t="shared" si="268"/>
        <v>0</v>
      </c>
      <c r="AB358" s="31">
        <f t="shared" si="271"/>
        <v>5.2740884495523169E-3</v>
      </c>
      <c r="AC358" s="31">
        <f t="shared" si="269"/>
        <v>1.1395782973788912E-2</v>
      </c>
      <c r="AD358" s="103">
        <f t="shared" si="272"/>
        <v>1.586578112490962E-2</v>
      </c>
    </row>
    <row r="359" spans="16:30" x14ac:dyDescent="0.25">
      <c r="P359" s="36">
        <f t="shared" si="270"/>
        <v>33.486600000000287</v>
      </c>
      <c r="Q359" s="31">
        <f t="shared" si="258"/>
        <v>9.0493004076347091E-4</v>
      </c>
      <c r="R359" s="31">
        <f t="shared" si="259"/>
        <v>4.5246502038173543E-3</v>
      </c>
      <c r="S359" s="31">
        <f t="shared" si="260"/>
        <v>5.0024532653404671E-3</v>
      </c>
      <c r="T359" s="31">
        <f t="shared" si="261"/>
        <v>2.2844958879073823E-3</v>
      </c>
      <c r="U359" s="31">
        <f t="shared" si="262"/>
        <v>8.9588074035583609E-5</v>
      </c>
      <c r="V359" s="31">
        <f t="shared" si="263"/>
        <v>5.9725382690389071E-5</v>
      </c>
      <c r="W359" s="31">
        <f t="shared" si="264"/>
        <v>4.0000000000000001E-3</v>
      </c>
      <c r="X359" s="31">
        <f t="shared" si="265"/>
        <v>8.9999999999999993E-3</v>
      </c>
      <c r="Y359" s="31">
        <f t="shared" si="266"/>
        <v>1.3999999999999999E-2</v>
      </c>
      <c r="Z359" s="31">
        <f t="shared" si="267"/>
        <v>1E-3</v>
      </c>
      <c r="AA359" s="31">
        <f t="shared" si="268"/>
        <v>0</v>
      </c>
      <c r="AB359" s="31">
        <f t="shared" si="271"/>
        <v>5.268348882836291E-3</v>
      </c>
      <c r="AC359" s="31">
        <f t="shared" si="269"/>
        <v>1.1384028294552252E-2</v>
      </c>
      <c r="AD359" s="103">
        <f t="shared" si="272"/>
        <v>1.5856130315648767E-2</v>
      </c>
    </row>
    <row r="360" spans="16:30" x14ac:dyDescent="0.25">
      <c r="P360" s="36">
        <f t="shared" si="270"/>
        <v>33.580400000000289</v>
      </c>
      <c r="Q360" s="31">
        <f t="shared" si="258"/>
        <v>9.0240230321943877E-4</v>
      </c>
      <c r="R360" s="31">
        <f t="shared" si="259"/>
        <v>4.5120115160971943E-3</v>
      </c>
      <c r="S360" s="31">
        <f t="shared" si="260"/>
        <v>4.9884799321970579E-3</v>
      </c>
      <c r="T360" s="31">
        <f t="shared" si="261"/>
        <v>2.2781146144774732E-3</v>
      </c>
      <c r="U360" s="31">
        <f t="shared" si="262"/>
        <v>8.9337828018724429E-5</v>
      </c>
      <c r="V360" s="31">
        <f t="shared" si="263"/>
        <v>5.955855201248296E-5</v>
      </c>
      <c r="W360" s="31">
        <f t="shared" si="264"/>
        <v>4.0000000000000001E-3</v>
      </c>
      <c r="X360" s="31">
        <f t="shared" si="265"/>
        <v>8.9999999999999993E-3</v>
      </c>
      <c r="Y360" s="31">
        <f t="shared" si="266"/>
        <v>1.3999999999999999E-2</v>
      </c>
      <c r="Z360" s="31">
        <f t="shared" si="267"/>
        <v>1E-3</v>
      </c>
      <c r="AA360" s="31">
        <f t="shared" si="268"/>
        <v>0</v>
      </c>
      <c r="AB360" s="31">
        <f t="shared" si="271"/>
        <v>5.2626511644984506E-3</v>
      </c>
      <c r="AC360" s="31">
        <f t="shared" si="269"/>
        <v>1.1372359982813739E-2</v>
      </c>
      <c r="AD360" s="103">
        <f t="shared" si="272"/>
        <v>1.5846554462159216E-2</v>
      </c>
    </row>
    <row r="361" spans="16:30" x14ac:dyDescent="0.25">
      <c r="P361" s="36">
        <f t="shared" si="270"/>
        <v>33.67420000000029</v>
      </c>
      <c r="Q361" s="31">
        <f t="shared" si="258"/>
        <v>8.9988864777871603E-4</v>
      </c>
      <c r="R361" s="31">
        <f t="shared" si="259"/>
        <v>4.4994432388935799E-3</v>
      </c>
      <c r="S361" s="31">
        <f t="shared" si="260"/>
        <v>4.9745844449207424E-3</v>
      </c>
      <c r="T361" s="31">
        <f t="shared" si="261"/>
        <v>2.2717688913173688E-3</v>
      </c>
      <c r="U361" s="31">
        <f t="shared" si="262"/>
        <v>8.9088976130092878E-5</v>
      </c>
      <c r="V361" s="31">
        <f t="shared" si="263"/>
        <v>5.9392650753395266E-5</v>
      </c>
      <c r="W361" s="31">
        <f t="shared" si="264"/>
        <v>4.0000000000000001E-3</v>
      </c>
      <c r="X361" s="31">
        <f t="shared" si="265"/>
        <v>8.9999999999999993E-3</v>
      </c>
      <c r="Y361" s="31">
        <f t="shared" si="266"/>
        <v>1.3999999999999999E-2</v>
      </c>
      <c r="Z361" s="31">
        <f t="shared" si="267"/>
        <v>1E-3</v>
      </c>
      <c r="AA361" s="31">
        <f t="shared" si="268"/>
        <v>0</v>
      </c>
      <c r="AB361" s="31">
        <f t="shared" si="271"/>
        <v>5.2569948947590942E-3</v>
      </c>
      <c r="AC361" s="31">
        <f t="shared" si="269"/>
        <v>1.1360777207419728E-2</v>
      </c>
      <c r="AD361" s="103">
        <f t="shared" si="272"/>
        <v>1.5837052800475385E-2</v>
      </c>
    </row>
    <row r="362" spans="16:30" x14ac:dyDescent="0.25">
      <c r="P362" s="36">
        <f t="shared" si="270"/>
        <v>33.768000000000292</v>
      </c>
      <c r="Q362" s="31">
        <f t="shared" si="258"/>
        <v>8.9738895709044189E-4</v>
      </c>
      <c r="R362" s="31">
        <f t="shared" si="259"/>
        <v>4.4869447854522099E-3</v>
      </c>
      <c r="S362" s="31">
        <f t="shared" si="260"/>
        <v>4.9607661547959635E-3</v>
      </c>
      <c r="T362" s="31">
        <f t="shared" si="261"/>
        <v>2.2654584221748204E-3</v>
      </c>
      <c r="U362" s="31">
        <f t="shared" si="262"/>
        <v>8.8841506751953739E-5</v>
      </c>
      <c r="V362" s="31">
        <f t="shared" si="263"/>
        <v>5.9227671167969157E-5</v>
      </c>
      <c r="W362" s="31">
        <f t="shared" si="264"/>
        <v>4.0000000000000001E-3</v>
      </c>
      <c r="X362" s="31">
        <f t="shared" si="265"/>
        <v>8.9999999999999993E-3</v>
      </c>
      <c r="Y362" s="31">
        <f t="shared" si="266"/>
        <v>1.3999999999999999E-2</v>
      </c>
      <c r="Z362" s="31">
        <f t="shared" si="267"/>
        <v>1E-3</v>
      </c>
      <c r="AA362" s="31">
        <f t="shared" si="268"/>
        <v>0</v>
      </c>
      <c r="AB362" s="31">
        <f t="shared" si="271"/>
        <v>5.2513796785682776E-3</v>
      </c>
      <c r="AC362" s="31">
        <f t="shared" si="269"/>
        <v>1.1349279147111079E-2</v>
      </c>
      <c r="AD362" s="103">
        <f t="shared" si="272"/>
        <v>1.5827624576235773E-2</v>
      </c>
    </row>
    <row r="363" spans="16:30" x14ac:dyDescent="0.25">
      <c r="P363" s="36">
        <f t="shared" si="270"/>
        <v>33.861800000000294</v>
      </c>
      <c r="Q363" s="31">
        <f t="shared" si="258"/>
        <v>8.949031151040417E-4</v>
      </c>
      <c r="R363" s="31">
        <f t="shared" si="259"/>
        <v>4.474515575520208E-3</v>
      </c>
      <c r="S363" s="31">
        <f t="shared" si="260"/>
        <v>4.947024420295142E-3</v>
      </c>
      <c r="T363" s="31">
        <f t="shared" si="261"/>
        <v>2.2591829140801534E-3</v>
      </c>
      <c r="U363" s="31">
        <f t="shared" si="262"/>
        <v>8.8595408395300123E-5</v>
      </c>
      <c r="V363" s="31">
        <f t="shared" si="263"/>
        <v>5.9063605596866749E-5</v>
      </c>
      <c r="W363" s="31">
        <f t="shared" si="264"/>
        <v>4.0000000000000001E-3</v>
      </c>
      <c r="X363" s="31">
        <f t="shared" si="265"/>
        <v>8.9999999999999993E-3</v>
      </c>
      <c r="Y363" s="31">
        <f t="shared" si="266"/>
        <v>1.3999999999999999E-2</v>
      </c>
      <c r="Z363" s="31">
        <f t="shared" si="267"/>
        <v>1E-3</v>
      </c>
      <c r="AA363" s="31">
        <f t="shared" si="268"/>
        <v>0</v>
      </c>
      <c r="AB363" s="31">
        <f t="shared" si="271"/>
        <v>5.2458051255387592E-3</v>
      </c>
      <c r="AC363" s="31">
        <f t="shared" si="269"/>
        <v>1.1337864990382225E-2</v>
      </c>
      <c r="AD363" s="103">
        <f t="shared" si="272"/>
        <v>1.5818269044539594E-2</v>
      </c>
    </row>
    <row r="364" spans="16:30" x14ac:dyDescent="0.25">
      <c r="P364" s="36">
        <f t="shared" si="270"/>
        <v>33.955600000000295</v>
      </c>
      <c r="Q364" s="31">
        <f t="shared" si="258"/>
        <v>8.9243100705126816E-4</v>
      </c>
      <c r="R364" s="31">
        <f t="shared" si="259"/>
        <v>4.462155035256341E-3</v>
      </c>
      <c r="S364" s="31">
        <f t="shared" si="260"/>
        <v>4.9333586069794108E-3</v>
      </c>
      <c r="T364" s="31">
        <f t="shared" si="261"/>
        <v>2.2529420773009265E-3</v>
      </c>
      <c r="U364" s="31">
        <f t="shared" si="262"/>
        <v>8.8350669698075539E-5</v>
      </c>
      <c r="V364" s="31">
        <f t="shared" si="263"/>
        <v>5.8900446465383695E-5</v>
      </c>
      <c r="W364" s="31">
        <f t="shared" si="264"/>
        <v>4.0000000000000001E-3</v>
      </c>
      <c r="X364" s="31">
        <f t="shared" si="265"/>
        <v>8.9999999999999993E-3</v>
      </c>
      <c r="Y364" s="31">
        <f t="shared" si="266"/>
        <v>1.3999999999999999E-2</v>
      </c>
      <c r="Z364" s="31">
        <f t="shared" si="267"/>
        <v>1E-3</v>
      </c>
      <c r="AA364" s="31">
        <f t="shared" si="268"/>
        <v>0</v>
      </c>
      <c r="AB364" s="31">
        <f t="shared" si="271"/>
        <v>5.24027084988007E-3</v>
      </c>
      <c r="AC364" s="31">
        <f t="shared" si="269"/>
        <v>1.1326533935342662E-2</v>
      </c>
      <c r="AD364" s="103">
        <f t="shared" si="272"/>
        <v>1.580898546980589E-2</v>
      </c>
    </row>
    <row r="365" spans="16:30" x14ac:dyDescent="0.25">
      <c r="P365" s="36">
        <f t="shared" si="270"/>
        <v>34.049400000000297</v>
      </c>
      <c r="Q365" s="31">
        <f t="shared" si="258"/>
        <v>8.8997251942853734E-4</v>
      </c>
      <c r="R365" s="31">
        <f t="shared" si="259"/>
        <v>4.4498625971426866E-3</v>
      </c>
      <c r="S365" s="31">
        <f t="shared" si="260"/>
        <v>4.9197680874009542E-3</v>
      </c>
      <c r="T365" s="31">
        <f t="shared" si="261"/>
        <v>2.2467356252973423E-3</v>
      </c>
      <c r="U365" s="31">
        <f t="shared" si="262"/>
        <v>8.8107279423425182E-5</v>
      </c>
      <c r="V365" s="31">
        <f t="shared" si="263"/>
        <v>5.8738186282283462E-5</v>
      </c>
      <c r="W365" s="31">
        <f t="shared" si="264"/>
        <v>4.0000000000000001E-3</v>
      </c>
      <c r="X365" s="31">
        <f t="shared" si="265"/>
        <v>8.9999999999999993E-3</v>
      </c>
      <c r="Y365" s="31">
        <f t="shared" si="266"/>
        <v>1.3999999999999999E-2</v>
      </c>
      <c r="Z365" s="31">
        <f t="shared" si="267"/>
        <v>1E-3</v>
      </c>
      <c r="AA365" s="31">
        <f t="shared" si="268"/>
        <v>0</v>
      </c>
      <c r="AB365" s="31">
        <f t="shared" si="271"/>
        <v>5.2347764703336661E-3</v>
      </c>
      <c r="AC365" s="31">
        <f t="shared" si="269"/>
        <v>1.1315285189580682E-2</v>
      </c>
      <c r="AD365" s="103">
        <f t="shared" si="272"/>
        <v>1.5799773125635096E-2</v>
      </c>
    </row>
    <row r="366" spans="16:30" x14ac:dyDescent="0.25">
      <c r="P366" s="36">
        <f t="shared" si="270"/>
        <v>34.143200000000299</v>
      </c>
      <c r="Q366" s="31">
        <f t="shared" si="258"/>
        <v>8.8752753997955785E-4</v>
      </c>
      <c r="R366" s="31">
        <f t="shared" si="259"/>
        <v>4.4376376998977894E-3</v>
      </c>
      <c r="S366" s="31">
        <f t="shared" si="260"/>
        <v>4.9062522410069963E-3</v>
      </c>
      <c r="T366" s="31">
        <f t="shared" si="261"/>
        <v>2.2405632746783934E-3</v>
      </c>
      <c r="U366" s="31">
        <f t="shared" si="262"/>
        <v>8.7865226457976218E-5</v>
      </c>
      <c r="V366" s="31">
        <f t="shared" si="263"/>
        <v>5.8576817638650812E-5</v>
      </c>
      <c r="W366" s="31">
        <f t="shared" si="264"/>
        <v>4.0000000000000001E-3</v>
      </c>
      <c r="X366" s="31">
        <f t="shared" si="265"/>
        <v>8.9999999999999993E-3</v>
      </c>
      <c r="Y366" s="31">
        <f t="shared" si="266"/>
        <v>1.3999999999999999E-2</v>
      </c>
      <c r="Z366" s="31">
        <f t="shared" si="267"/>
        <v>1E-3</v>
      </c>
      <c r="AA366" s="31">
        <f t="shared" si="268"/>
        <v>0</v>
      </c>
      <c r="AB366" s="31">
        <f t="shared" si="271"/>
        <v>5.229321610109164E-3</v>
      </c>
      <c r="AC366" s="31">
        <f t="shared" si="269"/>
        <v>1.1304117970029394E-2</v>
      </c>
      <c r="AD366" s="103">
        <f t="shared" si="272"/>
        <v>1.5790631294672952E-2</v>
      </c>
    </row>
    <row r="367" spans="16:30" x14ac:dyDescent="0.25">
      <c r="P367" s="36">
        <f t="shared" si="270"/>
        <v>34.2370000000003</v>
      </c>
      <c r="Q367" s="31">
        <f t="shared" si="258"/>
        <v>8.8509595767824391E-4</v>
      </c>
      <c r="R367" s="31">
        <f t="shared" si="259"/>
        <v>4.4254797883912199E-3</v>
      </c>
      <c r="S367" s="31">
        <f t="shared" si="260"/>
        <v>4.8928104540453326E-3</v>
      </c>
      <c r="T367" s="31">
        <f t="shared" si="261"/>
        <v>2.2344247451587269E-3</v>
      </c>
      <c r="U367" s="31">
        <f t="shared" si="262"/>
        <v>8.7624499810146138E-5</v>
      </c>
      <c r="V367" s="31">
        <f t="shared" si="263"/>
        <v>5.8416333206764099E-5</v>
      </c>
      <c r="W367" s="31">
        <f t="shared" si="264"/>
        <v>4.0000000000000001E-3</v>
      </c>
      <c r="X367" s="31">
        <f t="shared" si="265"/>
        <v>8.9999999999999993E-3</v>
      </c>
      <c r="Y367" s="31">
        <f t="shared" si="266"/>
        <v>1.3999999999999999E-2</v>
      </c>
      <c r="Z367" s="31">
        <f t="shared" si="267"/>
        <v>1E-3</v>
      </c>
      <c r="AA367" s="31">
        <f t="shared" si="268"/>
        <v>0</v>
      </c>
      <c r="AB367" s="31">
        <f t="shared" si="271"/>
        <v>5.2239058968216248E-3</v>
      </c>
      <c r="AC367" s="31">
        <f t="shared" si="269"/>
        <v>1.1293031502834954E-2</v>
      </c>
      <c r="AD367" s="103">
        <f t="shared" si="272"/>
        <v>1.5781559268476759E-2</v>
      </c>
    </row>
    <row r="368" spans="16:30" x14ac:dyDescent="0.25">
      <c r="P368" s="36">
        <f t="shared" si="270"/>
        <v>34.330800000000302</v>
      </c>
      <c r="Q368" s="31">
        <f t="shared" si="258"/>
        <v>8.8267766271190977E-4</v>
      </c>
      <c r="R368" s="31">
        <f t="shared" si="259"/>
        <v>4.4133883135595488E-3</v>
      </c>
      <c r="S368" s="31">
        <f t="shared" si="260"/>
        <v>4.8794421194714374E-3</v>
      </c>
      <c r="T368" s="31">
        <f t="shared" si="261"/>
        <v>2.2283197595162167E-3</v>
      </c>
      <c r="U368" s="31">
        <f t="shared" si="262"/>
        <v>8.7385088608479066E-5</v>
      </c>
      <c r="V368" s="31">
        <f t="shared" si="263"/>
        <v>5.825672573898605E-5</v>
      </c>
      <c r="W368" s="31">
        <f t="shared" si="264"/>
        <v>4.0000000000000001E-3</v>
      </c>
      <c r="X368" s="31">
        <f t="shared" si="265"/>
        <v>8.9999999999999993E-3</v>
      </c>
      <c r="Y368" s="31">
        <f t="shared" si="266"/>
        <v>1.3999999999999999E-2</v>
      </c>
      <c r="Z368" s="31">
        <f t="shared" si="267"/>
        <v>1E-3</v>
      </c>
      <c r="AA368" s="31">
        <f t="shared" si="268"/>
        <v>0</v>
      </c>
      <c r="AB368" s="31">
        <f t="shared" si="271"/>
        <v>5.2185289624298624E-3</v>
      </c>
      <c r="AC368" s="31">
        <f t="shared" si="269"/>
        <v>1.1282025023226968E-2</v>
      </c>
      <c r="AD368" s="103">
        <f t="shared" si="272"/>
        <v>1.5772556347383948E-2</v>
      </c>
    </row>
    <row r="369" spans="16:30" x14ac:dyDescent="0.25">
      <c r="P369" s="36">
        <f t="shared" si="270"/>
        <v>34.424600000000304</v>
      </c>
      <c r="Q369" s="31">
        <f t="shared" si="258"/>
        <v>8.8027254646473845E-4</v>
      </c>
      <c r="R369" s="31">
        <f t="shared" si="259"/>
        <v>4.4013627323236928E-3</v>
      </c>
      <c r="S369" s="31">
        <f t="shared" si="260"/>
        <v>4.8661466368570749E-3</v>
      </c>
      <c r="T369" s="31">
        <f t="shared" si="261"/>
        <v>2.222248043550232E-3</v>
      </c>
      <c r="U369" s="31">
        <f t="shared" si="262"/>
        <v>8.7146982100009101E-5</v>
      </c>
      <c r="V369" s="31">
        <f t="shared" si="263"/>
        <v>5.809798806667274E-5</v>
      </c>
      <c r="W369" s="31">
        <f t="shared" si="264"/>
        <v>4.0000000000000001E-3</v>
      </c>
      <c r="X369" s="31">
        <f t="shared" si="265"/>
        <v>8.9999999999999993E-3</v>
      </c>
      <c r="Y369" s="31">
        <f t="shared" si="266"/>
        <v>1.3999999999999999E-2</v>
      </c>
      <c r="Z369" s="31">
        <f t="shared" si="267"/>
        <v>1E-3</v>
      </c>
      <c r="AA369" s="31">
        <f t="shared" si="268"/>
        <v>0</v>
      </c>
      <c r="AB369" s="31">
        <f t="shared" si="271"/>
        <v>5.2131904431757777E-3</v>
      </c>
      <c r="AC369" s="31">
        <f t="shared" si="269"/>
        <v>1.1271097775391033E-2</v>
      </c>
      <c r="AD369" s="103">
        <f t="shared" si="272"/>
        <v>1.5763621840382862E-2</v>
      </c>
    </row>
    <row r="370" spans="16:30" x14ac:dyDescent="0.25">
      <c r="P370" s="36">
        <f t="shared" si="270"/>
        <v>34.518400000000305</v>
      </c>
      <c r="Q370" s="31">
        <f t="shared" si="258"/>
        <v>8.7788050150151896E-4</v>
      </c>
      <c r="R370" s="31">
        <f t="shared" si="259"/>
        <v>4.3894025075075947E-3</v>
      </c>
      <c r="S370" s="31">
        <f t="shared" si="260"/>
        <v>4.8529234123003964E-3</v>
      </c>
      <c r="T370" s="31">
        <f t="shared" si="261"/>
        <v>2.216209326040585E-3</v>
      </c>
      <c r="U370" s="31">
        <f t="shared" si="262"/>
        <v>8.6910169648650372E-5</v>
      </c>
      <c r="V370" s="31">
        <f t="shared" si="263"/>
        <v>5.794011309910026E-5</v>
      </c>
      <c r="W370" s="31">
        <f t="shared" si="264"/>
        <v>4.0000000000000001E-3</v>
      </c>
      <c r="X370" s="31">
        <f t="shared" si="265"/>
        <v>8.9999999999999993E-3</v>
      </c>
      <c r="Y370" s="31">
        <f t="shared" si="266"/>
        <v>1.3999999999999999E-2</v>
      </c>
      <c r="Z370" s="31">
        <f t="shared" si="267"/>
        <v>1E-3</v>
      </c>
      <c r="AA370" s="31">
        <f t="shared" si="268"/>
        <v>0</v>
      </c>
      <c r="AB370" s="31">
        <f t="shared" si="271"/>
        <v>5.2078899795246743E-3</v>
      </c>
      <c r="AC370" s="31">
        <f t="shared" si="269"/>
        <v>1.1260249012343361E-2</v>
      </c>
      <c r="AD370" s="103">
        <f t="shared" si="272"/>
        <v>1.5754755064985766E-2</v>
      </c>
    </row>
    <row r="371" spans="16:30" x14ac:dyDescent="0.25">
      <c r="P371" s="36">
        <f t="shared" si="270"/>
        <v>34.612200000000307</v>
      </c>
      <c r="Q371" s="31">
        <f t="shared" si="258"/>
        <v>8.7550142155165046E-4</v>
      </c>
      <c r="R371" s="31">
        <f t="shared" si="259"/>
        <v>4.3775071077582521E-3</v>
      </c>
      <c r="S371" s="31">
        <f t="shared" si="260"/>
        <v>4.8397718583375231E-3</v>
      </c>
      <c r="T371" s="31">
        <f t="shared" si="261"/>
        <v>2.2102033387071413E-3</v>
      </c>
      <c r="U371" s="31">
        <f t="shared" si="262"/>
        <v>8.6674640733613373E-5</v>
      </c>
      <c r="V371" s="31">
        <f t="shared" si="263"/>
        <v>5.7783093822408927E-5</v>
      </c>
      <c r="W371" s="31">
        <f t="shared" si="264"/>
        <v>4.0000000000000001E-3</v>
      </c>
      <c r="X371" s="31">
        <f t="shared" si="265"/>
        <v>8.9999999999999993E-3</v>
      </c>
      <c r="Y371" s="31">
        <f t="shared" si="266"/>
        <v>1.3999999999999999E-2</v>
      </c>
      <c r="Z371" s="31">
        <f t="shared" si="267"/>
        <v>1E-3</v>
      </c>
      <c r="AA371" s="31">
        <f t="shared" si="268"/>
        <v>0</v>
      </c>
      <c r="AB371" s="31">
        <f t="shared" si="271"/>
        <v>5.2026272161065524E-3</v>
      </c>
      <c r="AC371" s="31">
        <f t="shared" si="269"/>
        <v>1.1249477995807456E-2</v>
      </c>
      <c r="AD371" s="103">
        <f t="shared" si="272"/>
        <v>1.574595534710398E-2</v>
      </c>
    </row>
    <row r="372" spans="16:30" x14ac:dyDescent="0.25">
      <c r="P372" s="36">
        <f t="shared" si="270"/>
        <v>34.706000000000309</v>
      </c>
      <c r="Q372" s="31">
        <f t="shared" si="258"/>
        <v>8.7313520149340262E-4</v>
      </c>
      <c r="R372" s="31">
        <f t="shared" si="259"/>
        <v>4.3656760074670129E-3</v>
      </c>
      <c r="S372" s="31">
        <f t="shared" si="260"/>
        <v>4.8266913938555291E-3</v>
      </c>
      <c r="T372" s="31">
        <f t="shared" si="261"/>
        <v>2.2042298161700949E-3</v>
      </c>
      <c r="U372" s="31">
        <f t="shared" si="262"/>
        <v>8.6440384947846852E-5</v>
      </c>
      <c r="V372" s="31">
        <f t="shared" si="263"/>
        <v>5.7626923298564577E-5</v>
      </c>
      <c r="W372" s="31">
        <f t="shared" si="264"/>
        <v>4.0000000000000001E-3</v>
      </c>
      <c r="X372" s="31">
        <f t="shared" si="265"/>
        <v>8.9999999999999993E-3</v>
      </c>
      <c r="Y372" s="31">
        <f t="shared" si="266"/>
        <v>1.3999999999999999E-2</v>
      </c>
      <c r="Z372" s="31">
        <f t="shared" si="267"/>
        <v>1E-3</v>
      </c>
      <c r="AA372" s="31">
        <f t="shared" si="268"/>
        <v>0</v>
      </c>
      <c r="AB372" s="31">
        <f t="shared" si="271"/>
        <v>5.197401801658362E-3</v>
      </c>
      <c r="AC372" s="31">
        <f t="shared" si="269"/>
        <v>1.1238783996092822E-2</v>
      </c>
      <c r="AD372" s="103">
        <f t="shared" si="272"/>
        <v>1.5737222020925173E-2</v>
      </c>
    </row>
    <row r="373" spans="16:30" x14ac:dyDescent="0.25">
      <c r="P373" s="36">
        <f t="shared" si="270"/>
        <v>34.79980000000031</v>
      </c>
      <c r="Q373" s="31">
        <f t="shared" si="258"/>
        <v>8.7078173733843396E-4</v>
      </c>
      <c r="R373" s="31">
        <f t="shared" si="259"/>
        <v>4.3539086866921702E-3</v>
      </c>
      <c r="S373" s="31">
        <f t="shared" si="260"/>
        <v>4.8136814440068636E-3</v>
      </c>
      <c r="T373" s="31">
        <f t="shared" si="261"/>
        <v>2.1982884959108762E-3</v>
      </c>
      <c r="U373" s="31">
        <f t="shared" si="262"/>
        <v>8.6207391996504954E-5</v>
      </c>
      <c r="V373" s="31">
        <f t="shared" si="263"/>
        <v>5.7471594664336639E-5</v>
      </c>
      <c r="W373" s="31">
        <f t="shared" si="264"/>
        <v>4.0000000000000001E-3</v>
      </c>
      <c r="X373" s="31">
        <f t="shared" si="265"/>
        <v>8.9999999999999993E-3</v>
      </c>
      <c r="Y373" s="31">
        <f t="shared" si="266"/>
        <v>1.3999999999999999E-2</v>
      </c>
      <c r="Z373" s="31">
        <f t="shared" si="267"/>
        <v>1E-3</v>
      </c>
      <c r="AA373" s="31">
        <f t="shared" si="268"/>
        <v>0</v>
      </c>
      <c r="AB373" s="31">
        <f t="shared" si="271"/>
        <v>5.1922133889671877E-3</v>
      </c>
      <c r="AC373" s="31">
        <f t="shared" si="269"/>
        <v>1.1228166291975619E-2</v>
      </c>
      <c r="AD373" s="103">
        <f t="shared" si="272"/>
        <v>1.5728554428792701E-2</v>
      </c>
    </row>
    <row r="374" spans="16:30" x14ac:dyDescent="0.25">
      <c r="P374" s="36">
        <f t="shared" si="270"/>
        <v>34.893600000000312</v>
      </c>
      <c r="Q374" s="31">
        <f t="shared" si="258"/>
        <v>8.6844092621655641E-4</v>
      </c>
      <c r="R374" s="31">
        <f t="shared" si="259"/>
        <v>4.3422046310827821E-3</v>
      </c>
      <c r="S374" s="31">
        <f t="shared" si="260"/>
        <v>4.8007414401251237E-3</v>
      </c>
      <c r="T374" s="31">
        <f t="shared" si="261"/>
        <v>2.1923791182336966E-3</v>
      </c>
      <c r="U374" s="31">
        <f t="shared" si="262"/>
        <v>8.5975651695439071E-5</v>
      </c>
      <c r="V374" s="31">
        <f t="shared" si="263"/>
        <v>5.7317101130292719E-5</v>
      </c>
      <c r="W374" s="31">
        <f t="shared" si="264"/>
        <v>4.0000000000000001E-3</v>
      </c>
      <c r="X374" s="31">
        <f t="shared" si="265"/>
        <v>8.9999999999999993E-3</v>
      </c>
      <c r="Y374" s="31">
        <f t="shared" si="266"/>
        <v>1.3999999999999999E-2</v>
      </c>
      <c r="Z374" s="31">
        <f t="shared" si="267"/>
        <v>1E-3</v>
      </c>
      <c r="AA374" s="31">
        <f t="shared" si="268"/>
        <v>0</v>
      </c>
      <c r="AB374" s="31">
        <f t="shared" si="271"/>
        <v>5.1870616348143614E-3</v>
      </c>
      <c r="AC374" s="31">
        <f t="shared" si="269"/>
        <v>1.1217624170581275E-2</v>
      </c>
      <c r="AD374" s="103">
        <f t="shared" si="272"/>
        <v>1.5719951921086991E-2</v>
      </c>
    </row>
    <row r="375" spans="16:30" x14ac:dyDescent="0.25">
      <c r="P375" s="36">
        <f t="shared" si="270"/>
        <v>34.987400000000314</v>
      </c>
      <c r="Q375" s="31">
        <f t="shared" si="258"/>
        <v>8.6611266636074798E-4</v>
      </c>
      <c r="R375" s="31">
        <f t="shared" si="259"/>
        <v>4.3305633318037398E-3</v>
      </c>
      <c r="S375" s="31">
        <f t="shared" si="260"/>
        <v>4.7878708196422148E-3</v>
      </c>
      <c r="T375" s="31">
        <f t="shared" si="261"/>
        <v>2.1865014262277081E-3</v>
      </c>
      <c r="U375" s="31">
        <f t="shared" si="262"/>
        <v>8.5745153969714026E-5</v>
      </c>
      <c r="V375" s="31">
        <f t="shared" si="263"/>
        <v>5.7163435979809364E-5</v>
      </c>
      <c r="W375" s="31">
        <f t="shared" si="264"/>
        <v>4.0000000000000001E-3</v>
      </c>
      <c r="X375" s="31">
        <f t="shared" si="265"/>
        <v>8.9999999999999993E-3</v>
      </c>
      <c r="Y375" s="31">
        <f t="shared" si="266"/>
        <v>1.3999999999999999E-2</v>
      </c>
      <c r="Z375" s="31">
        <f t="shared" si="267"/>
        <v>1E-3</v>
      </c>
      <c r="AA375" s="31">
        <f t="shared" si="268"/>
        <v>0</v>
      </c>
      <c r="AB375" s="31">
        <f t="shared" si="271"/>
        <v>5.1819461999204688E-3</v>
      </c>
      <c r="AC375" s="31">
        <f t="shared" si="269"/>
        <v>1.1207156927269011E-2</v>
      </c>
      <c r="AD375" s="103">
        <f t="shared" si="272"/>
        <v>1.571141385610892E-2</v>
      </c>
    </row>
    <row r="376" spans="16:30" x14ac:dyDescent="0.25">
      <c r="P376" s="36">
        <f t="shared" si="270"/>
        <v>35.081200000000315</v>
      </c>
      <c r="Q376" s="31">
        <f t="shared" si="258"/>
        <v>8.6379685709240368E-4</v>
      </c>
      <c r="R376" s="31">
        <f t="shared" si="259"/>
        <v>4.3189842854620183E-3</v>
      </c>
      <c r="S376" s="31">
        <f t="shared" si="260"/>
        <v>4.7750690260068077E-3</v>
      </c>
      <c r="T376" s="31">
        <f t="shared" si="261"/>
        <v>2.1806551657297729E-3</v>
      </c>
      <c r="U376" s="31">
        <f t="shared" si="262"/>
        <v>8.5515888852147955E-5</v>
      </c>
      <c r="V376" s="31">
        <f t="shared" si="263"/>
        <v>5.7010592568098632E-5</v>
      </c>
      <c r="W376" s="31">
        <f t="shared" si="264"/>
        <v>4.0000000000000001E-3</v>
      </c>
      <c r="X376" s="31">
        <f t="shared" si="265"/>
        <v>8.9999999999999993E-3</v>
      </c>
      <c r="Y376" s="31">
        <f t="shared" si="266"/>
        <v>1.3999999999999999E-2</v>
      </c>
      <c r="Z376" s="31">
        <f t="shared" si="267"/>
        <v>1E-3</v>
      </c>
      <c r="AA376" s="31">
        <f t="shared" si="268"/>
        <v>0</v>
      </c>
      <c r="AB376" s="31">
        <f t="shared" si="271"/>
        <v>5.1768667488912542E-3</v>
      </c>
      <c r="AC376" s="31">
        <f t="shared" si="269"/>
        <v>1.1196763865518204E-2</v>
      </c>
      <c r="AD376" s="103">
        <f t="shared" si="272"/>
        <v>1.5702939599965163E-2</v>
      </c>
    </row>
    <row r="377" spans="16:30" x14ac:dyDescent="0.25">
      <c r="P377" s="36">
        <f t="shared" si="270"/>
        <v>35.175000000000317</v>
      </c>
      <c r="Q377" s="31">
        <f t="shared" si="258"/>
        <v>8.6149339880682379E-4</v>
      </c>
      <c r="R377" s="31">
        <f t="shared" si="259"/>
        <v>4.3074669940341192E-3</v>
      </c>
      <c r="S377" s="31">
        <f t="shared" si="260"/>
        <v>4.7623355086041218E-3</v>
      </c>
      <c r="T377" s="31">
        <f t="shared" si="261"/>
        <v>2.1748400852878266E-3</v>
      </c>
      <c r="U377" s="31">
        <f t="shared" si="262"/>
        <v>8.5287846481875559E-5</v>
      </c>
      <c r="V377" s="31">
        <f t="shared" si="263"/>
        <v>5.6858564321250377E-5</v>
      </c>
      <c r="W377" s="31">
        <f t="shared" si="264"/>
        <v>4.0000000000000001E-3</v>
      </c>
      <c r="X377" s="31">
        <f t="shared" si="265"/>
        <v>8.9999999999999993E-3</v>
      </c>
      <c r="Y377" s="31">
        <f t="shared" si="266"/>
        <v>1.3999999999999999E-2</v>
      </c>
      <c r="Z377" s="31">
        <f t="shared" si="267"/>
        <v>1E-3</v>
      </c>
      <c r="AA377" s="31">
        <f t="shared" si="268"/>
        <v>0</v>
      </c>
      <c r="AB377" s="31">
        <f t="shared" si="271"/>
        <v>5.1718229501643842E-3</v>
      </c>
      <c r="AC377" s="31">
        <f t="shared" si="269"/>
        <v>1.1186444296816606E-2</v>
      </c>
      <c r="AD377" s="103">
        <f t="shared" si="272"/>
        <v>1.5694528526455441E-2</v>
      </c>
    </row>
    <row r="378" spans="16:30" x14ac:dyDescent="0.25">
      <c r="P378" s="36">
        <f t="shared" si="270"/>
        <v>35.268800000000319</v>
      </c>
      <c r="Q378" s="31">
        <f t="shared" si="258"/>
        <v>8.5920219295893344E-4</v>
      </c>
      <c r="R378" s="31">
        <f t="shared" si="259"/>
        <v>4.2960109647946672E-3</v>
      </c>
      <c r="S378" s="31">
        <f t="shared" si="260"/>
        <v>4.749669722676984E-3</v>
      </c>
      <c r="T378" s="31">
        <f t="shared" si="261"/>
        <v>2.1690559361248274E-3</v>
      </c>
      <c r="U378" s="31">
        <f t="shared" si="262"/>
        <v>8.5061017102934389E-5</v>
      </c>
      <c r="V378" s="31">
        <f t="shared" si="263"/>
        <v>5.6707344735289602E-5</v>
      </c>
      <c r="W378" s="31">
        <f t="shared" si="264"/>
        <v>4.0000000000000001E-3</v>
      </c>
      <c r="X378" s="31">
        <f t="shared" si="265"/>
        <v>8.9999999999999993E-3</v>
      </c>
      <c r="Y378" s="31">
        <f t="shared" si="266"/>
        <v>1.3999999999999999E-2</v>
      </c>
      <c r="Z378" s="31">
        <f t="shared" si="267"/>
        <v>1E-3</v>
      </c>
      <c r="AA378" s="31">
        <f t="shared" si="268"/>
        <v>0</v>
      </c>
      <c r="AB378" s="31">
        <f t="shared" si="271"/>
        <v>5.1668144759570746E-3</v>
      </c>
      <c r="AC378" s="31">
        <f t="shared" si="269"/>
        <v>1.1176197540550352E-2</v>
      </c>
      <c r="AD378" s="103">
        <f t="shared" si="272"/>
        <v>1.5686180016961676E-2</v>
      </c>
    </row>
    <row r="379" spans="16:30" x14ac:dyDescent="0.25">
      <c r="P379" s="36">
        <f t="shared" si="270"/>
        <v>35.36260000000032</v>
      </c>
      <c r="Q379" s="31">
        <f t="shared" si="258"/>
        <v>8.5692314204922795E-4</v>
      </c>
      <c r="R379" s="31">
        <f t="shared" si="259"/>
        <v>4.28461571024614E-3</v>
      </c>
      <c r="S379" s="31">
        <f t="shared" si="260"/>
        <v>4.737071129248132E-3</v>
      </c>
      <c r="T379" s="31">
        <f t="shared" si="261"/>
        <v>2.1633024721032759E-3</v>
      </c>
      <c r="U379" s="31">
        <f t="shared" si="262"/>
        <v>8.4835391062873554E-5</v>
      </c>
      <c r="V379" s="31">
        <f t="shared" si="263"/>
        <v>5.6556927375249041E-5</v>
      </c>
      <c r="W379" s="31">
        <f t="shared" si="264"/>
        <v>4.0000000000000001E-3</v>
      </c>
      <c r="X379" s="31">
        <f t="shared" si="265"/>
        <v>8.9999999999999993E-3</v>
      </c>
      <c r="Y379" s="31">
        <f t="shared" si="266"/>
        <v>1.3999999999999999E-2</v>
      </c>
      <c r="Z379" s="31">
        <f t="shared" si="267"/>
        <v>1E-3</v>
      </c>
      <c r="AA379" s="31">
        <f t="shared" si="268"/>
        <v>0</v>
      </c>
      <c r="AB379" s="31">
        <f t="shared" si="271"/>
        <v>5.1618410022145449E-3</v>
      </c>
      <c r="AC379" s="31">
        <f t="shared" si="269"/>
        <v>1.1166022923895739E-2</v>
      </c>
      <c r="AD379" s="103">
        <f t="shared" si="272"/>
        <v>1.567789346033897E-2</v>
      </c>
    </row>
    <row r="380" spans="16:30" x14ac:dyDescent="0.25">
      <c r="P380" s="36">
        <f t="shared" si="270"/>
        <v>35.456400000000322</v>
      </c>
      <c r="Q380" s="31">
        <f t="shared" si="258"/>
        <v>8.546561496099443E-4</v>
      </c>
      <c r="R380" s="31">
        <f t="shared" si="259"/>
        <v>4.273280748049722E-3</v>
      </c>
      <c r="S380" s="31">
        <f t="shared" si="260"/>
        <v>4.7245391950437726E-3</v>
      </c>
      <c r="T380" s="31">
        <f t="shared" si="261"/>
        <v>2.1575794496903043E-3</v>
      </c>
      <c r="U380" s="31">
        <f t="shared" si="262"/>
        <v>8.4610958811384473E-5</v>
      </c>
      <c r="V380" s="31">
        <f t="shared" si="263"/>
        <v>5.640730587425632E-5</v>
      </c>
      <c r="W380" s="31">
        <f t="shared" si="264"/>
        <v>4.0000000000000001E-3</v>
      </c>
      <c r="X380" s="31">
        <f t="shared" si="265"/>
        <v>8.9999999999999993E-3</v>
      </c>
      <c r="Y380" s="31">
        <f t="shared" si="266"/>
        <v>1.3999999999999999E-2</v>
      </c>
      <c r="Z380" s="31">
        <f t="shared" si="267"/>
        <v>1E-3</v>
      </c>
      <c r="AA380" s="31">
        <f t="shared" si="268"/>
        <v>0</v>
      </c>
      <c r="AB380" s="31">
        <f t="shared" si="271"/>
        <v>5.1569022085593075E-3</v>
      </c>
      <c r="AC380" s="31">
        <f t="shared" si="269"/>
        <v>1.1155919781712728E-2</v>
      </c>
      <c r="AD380" s="103">
        <f t="shared" si="272"/>
        <v>1.5669668252808439E-2</v>
      </c>
    </row>
    <row r="381" spans="16:30" x14ac:dyDescent="0.25">
      <c r="P381" s="36">
        <f t="shared" si="270"/>
        <v>35.550200000000324</v>
      </c>
      <c r="Q381" s="31">
        <f t="shared" si="258"/>
        <v>8.5240112019144829E-4</v>
      </c>
      <c r="R381" s="31">
        <f t="shared" si="259"/>
        <v>4.2620056009572416E-3</v>
      </c>
      <c r="S381" s="31">
        <f t="shared" si="260"/>
        <v>4.7120733924183259E-3</v>
      </c>
      <c r="T381" s="31">
        <f t="shared" si="261"/>
        <v>2.1518866279233114E-3</v>
      </c>
      <c r="U381" s="31">
        <f t="shared" si="262"/>
        <v>8.4387710898953383E-5</v>
      </c>
      <c r="V381" s="31">
        <f t="shared" si="263"/>
        <v>5.6258473932635584E-5</v>
      </c>
      <c r="W381" s="31">
        <f t="shared" si="264"/>
        <v>4.0000000000000001E-3</v>
      </c>
      <c r="X381" s="31">
        <f t="shared" si="265"/>
        <v>8.9999999999999993E-3</v>
      </c>
      <c r="Y381" s="31">
        <f t="shared" si="266"/>
        <v>1.3999999999999999E-2</v>
      </c>
      <c r="Z381" s="31">
        <f t="shared" si="267"/>
        <v>1E-3</v>
      </c>
      <c r="AA381" s="31">
        <f t="shared" si="268"/>
        <v>0</v>
      </c>
      <c r="AB381" s="31">
        <f t="shared" si="271"/>
        <v>5.1519977782412529E-3</v>
      </c>
      <c r="AC381" s="31">
        <f t="shared" si="269"/>
        <v>1.1145887456440153E-2</v>
      </c>
      <c r="AD381" s="103">
        <f t="shared" si="272"/>
        <v>1.5661503797851771E-2</v>
      </c>
    </row>
    <row r="382" spans="16:30" x14ac:dyDescent="0.25">
      <c r="P382" s="36">
        <f t="shared" si="270"/>
        <v>35.644000000000325</v>
      </c>
      <c r="Q382" s="31">
        <f t="shared" si="258"/>
        <v>8.5015795934883934E-4</v>
      </c>
      <c r="R382" s="31">
        <f t="shared" si="259"/>
        <v>4.2507897967441963E-3</v>
      </c>
      <c r="S382" s="31">
        <f t="shared" si="260"/>
        <v>4.6996731992803836E-3</v>
      </c>
      <c r="T382" s="31">
        <f t="shared" si="261"/>
        <v>2.1462237683761449E-3</v>
      </c>
      <c r="U382" s="31">
        <f t="shared" si="262"/>
        <v>8.4165637975535076E-5</v>
      </c>
      <c r="V382" s="31">
        <f t="shared" si="263"/>
        <v>5.6110425317023391E-5</v>
      </c>
      <c r="W382" s="31">
        <f t="shared" si="264"/>
        <v>4.0000000000000001E-3</v>
      </c>
      <c r="X382" s="31">
        <f t="shared" si="265"/>
        <v>8.9999999999999993E-3</v>
      </c>
      <c r="Y382" s="31">
        <f t="shared" si="266"/>
        <v>1.3999999999999999E-2</v>
      </c>
      <c r="Z382" s="31">
        <f t="shared" si="267"/>
        <v>1E-3</v>
      </c>
      <c r="AA382" s="31">
        <f t="shared" si="268"/>
        <v>0</v>
      </c>
      <c r="AB382" s="31">
        <f t="shared" si="271"/>
        <v>5.1471273980885366E-3</v>
      </c>
      <c r="AC382" s="31">
        <f t="shared" si="269"/>
        <v>1.1135925297992608E-2</v>
      </c>
      <c r="AD382" s="103">
        <f t="shared" si="272"/>
        <v>1.5653399506107581E-2</v>
      </c>
    </row>
    <row r="383" spans="16:30" x14ac:dyDescent="0.25">
      <c r="P383" s="36">
        <f t="shared" si="270"/>
        <v>35.737800000000327</v>
      </c>
      <c r="Q383" s="31">
        <f t="shared" si="258"/>
        <v>8.4792657362876356E-4</v>
      </c>
      <c r="R383" s="31">
        <f t="shared" si="259"/>
        <v>4.2396328681438174E-3</v>
      </c>
      <c r="S383" s="31">
        <f t="shared" si="260"/>
        <v>4.6873380990198046E-3</v>
      </c>
      <c r="T383" s="31">
        <f t="shared" si="261"/>
        <v>2.1405906351258134E-3</v>
      </c>
      <c r="U383" s="31">
        <f t="shared" si="262"/>
        <v>8.3944730789247578E-5</v>
      </c>
      <c r="V383" s="31">
        <f t="shared" si="263"/>
        <v>5.596315385949839E-5</v>
      </c>
      <c r="W383" s="31">
        <f t="shared" si="264"/>
        <v>4.0000000000000001E-3</v>
      </c>
      <c r="X383" s="31">
        <f t="shared" si="265"/>
        <v>8.9999999999999993E-3</v>
      </c>
      <c r="Y383" s="31">
        <f t="shared" si="266"/>
        <v>1.3999999999999999E-2</v>
      </c>
      <c r="Z383" s="31">
        <f t="shared" si="267"/>
        <v>1E-3</v>
      </c>
      <c r="AA383" s="31">
        <f t="shared" si="268"/>
        <v>0</v>
      </c>
      <c r="AB383" s="31">
        <f t="shared" si="271"/>
        <v>5.1422907584592397E-3</v>
      </c>
      <c r="AC383" s="31">
        <f t="shared" si="269"/>
        <v>1.1126032663658946E-2</v>
      </c>
      <c r="AD383" s="103">
        <f t="shared" si="272"/>
        <v>1.5645354795269444E-2</v>
      </c>
    </row>
    <row r="384" spans="16:30" x14ac:dyDescent="0.25">
      <c r="P384" s="36">
        <f t="shared" si="270"/>
        <v>35.831600000000329</v>
      </c>
      <c r="Q384" s="31">
        <f t="shared" si="258"/>
        <v>8.4570687055643683E-4</v>
      </c>
      <c r="R384" s="31">
        <f t="shared" si="259"/>
        <v>4.2285343527821845E-3</v>
      </c>
      <c r="S384" s="31">
        <f t="shared" si="260"/>
        <v>4.6750675804359829E-3</v>
      </c>
      <c r="T384" s="31">
        <f t="shared" si="261"/>
        <v>2.1349869947197252E-3</v>
      </c>
      <c r="U384" s="31">
        <f t="shared" si="262"/>
        <v>8.3724980185087244E-5</v>
      </c>
      <c r="V384" s="31">
        <f t="shared" si="263"/>
        <v>5.5816653456724836E-5</v>
      </c>
      <c r="W384" s="31">
        <f t="shared" si="264"/>
        <v>4.0000000000000001E-3</v>
      </c>
      <c r="X384" s="31">
        <f t="shared" si="265"/>
        <v>8.9999999999999993E-3</v>
      </c>
      <c r="Y384" s="31">
        <f t="shared" si="266"/>
        <v>1.3999999999999999E-2</v>
      </c>
      <c r="Z384" s="31">
        <f t="shared" si="267"/>
        <v>1E-3</v>
      </c>
      <c r="AA384" s="31">
        <f t="shared" si="268"/>
        <v>0</v>
      </c>
      <c r="AB384" s="31">
        <f t="shared" si="271"/>
        <v>5.1374875531937942E-3</v>
      </c>
      <c r="AC384" s="31">
        <f t="shared" si="269"/>
        <v>1.1116208918002421E-2</v>
      </c>
      <c r="AD384" s="103">
        <f t="shared" si="272"/>
        <v>1.5637369089985625E-2</v>
      </c>
    </row>
    <row r="385" spans="16:30" x14ac:dyDescent="0.25">
      <c r="P385" s="36">
        <f t="shared" si="270"/>
        <v>35.92540000000033</v>
      </c>
      <c r="Q385" s="31">
        <f t="shared" si="258"/>
        <v>8.434987586228692E-4</v>
      </c>
      <c r="R385" s="31">
        <f t="shared" si="259"/>
        <v>4.217493793114346E-3</v>
      </c>
      <c r="S385" s="31">
        <f t="shared" si="260"/>
        <v>4.6628611376672213E-3</v>
      </c>
      <c r="T385" s="31">
        <f t="shared" si="261"/>
        <v>2.1294126161434334E-3</v>
      </c>
      <c r="U385" s="31">
        <f t="shared" si="262"/>
        <v>8.3506377103664033E-5</v>
      </c>
      <c r="V385" s="31">
        <f t="shared" si="263"/>
        <v>5.5670918069109369E-5</v>
      </c>
      <c r="W385" s="31">
        <f t="shared" si="264"/>
        <v>4.0000000000000001E-3</v>
      </c>
      <c r="X385" s="31">
        <f t="shared" si="265"/>
        <v>8.9999999999999993E-3</v>
      </c>
      <c r="Y385" s="31">
        <f t="shared" si="266"/>
        <v>1.3999999999999999E-2</v>
      </c>
      <c r="Z385" s="31">
        <f t="shared" si="267"/>
        <v>1E-3</v>
      </c>
      <c r="AA385" s="31">
        <f t="shared" si="268"/>
        <v>0</v>
      </c>
      <c r="AB385" s="31">
        <f t="shared" si="271"/>
        <v>5.1327174795681588E-3</v>
      </c>
      <c r="AC385" s="31">
        <f t="shared" si="269"/>
        <v>1.1106453432762385E-2</v>
      </c>
      <c r="AD385" s="103">
        <f t="shared" si="272"/>
        <v>1.5629441821760456E-2</v>
      </c>
    </row>
    <row r="386" spans="16:30" x14ac:dyDescent="0.25">
      <c r="P386" s="36">
        <f t="shared" si="270"/>
        <v>36.019200000000332</v>
      </c>
      <c r="Q386" s="31">
        <f t="shared" si="258"/>
        <v>8.413021472722887E-4</v>
      </c>
      <c r="R386" s="31">
        <f t="shared" si="259"/>
        <v>4.2065107363614433E-3</v>
      </c>
      <c r="S386" s="31">
        <f t="shared" si="260"/>
        <v>4.6507182701212117E-3</v>
      </c>
      <c r="T386" s="31">
        <f t="shared" si="261"/>
        <v>2.1238672707888928E-3</v>
      </c>
      <c r="U386" s="31">
        <f t="shared" si="262"/>
        <v>8.3288912579956582E-5</v>
      </c>
      <c r="V386" s="31">
        <f t="shared" si="263"/>
        <v>5.5525941719971055E-5</v>
      </c>
      <c r="W386" s="31">
        <f t="shared" si="264"/>
        <v>4.0000000000000001E-3</v>
      </c>
      <c r="X386" s="31">
        <f t="shared" si="265"/>
        <v>8.9999999999999993E-3</v>
      </c>
      <c r="Y386" s="31">
        <f t="shared" si="266"/>
        <v>1.3999999999999999E-2</v>
      </c>
      <c r="Z386" s="31">
        <f t="shared" si="267"/>
        <v>1E-3</v>
      </c>
      <c r="AA386" s="31">
        <f t="shared" si="268"/>
        <v>0</v>
      </c>
      <c r="AB386" s="31">
        <f t="shared" si="271"/>
        <v>5.1279802382477296E-3</v>
      </c>
      <c r="AC386" s="31">
        <f t="shared" si="269"/>
        <v>1.1096765586757545E-2</v>
      </c>
      <c r="AD386" s="103">
        <f t="shared" si="272"/>
        <v>1.5621572428857328E-2</v>
      </c>
    </row>
    <row r="387" spans="16:30" x14ac:dyDescent="0.25">
      <c r="P387" s="36">
        <f t="shared" si="270"/>
        <v>36.113000000000334</v>
      </c>
      <c r="Q387" s="31">
        <f t="shared" ref="Q387:Q450" si="273">IF($I$13="no",IF($I$15="no",(Voe_25C_mV+Voe_drift_uV_C*10^(-3)*(0))/(Sensitivity_mV_A*P387),(Voe_drift_uV_C*10^(-3)*0)/(Sensitivity_mV_A*P387)),0)</f>
        <v>8.3911694688976331E-4</v>
      </c>
      <c r="R387" s="31">
        <f t="shared" ref="R387:R450" si="274">IF($I$13="no",IF($I$15="no",(Voe_25C_mV+Voe_drift_uV_C*10^(-3)*(Max_Temp_Delta))/(Sensitivity_mV_A*P387),(Voe_drift_uV_C*10^(-3)*Max_Temp_Delta)/(Sensitivity_mV_A*P387)),0)</f>
        <v>4.1955847344488165E-3</v>
      </c>
      <c r="S387" s="31">
        <f t="shared" ref="S387:S450" si="275">IF($I$13="no",IF($I$15="no",(Voe_25C_mV+Voe_drift_uV_C*10^(-3)*(Max_Temp_Delta))/(Sensitivity_mV_A*P387)+Lifetime_Offset_Error__mA*10^(-3)/P387,(Voe_drift_uV_C*10^(-3)*Max_Temp_Delta)/(Sensitivity_mV_A*P387)+Lifetime_Offset_Error__mA*10^(-3)/P387),Lifetime_Offset_Error__mA*10^(-3)/P387)</f>
        <v>4.6386384824066117E-3</v>
      </c>
      <c r="T387" s="31">
        <f t="shared" ref="T387:T450" si="276">IF(OR($I$13="yes",$I$15="yes"),0,((PSRR__mA_V/1000*ABS(Vs_1-Dataheet_Vs))/P387))</f>
        <v>2.1183507324232073E-3</v>
      </c>
      <c r="U387" s="31">
        <f t="shared" ref="U387:U450" si="277">IF(OR($I$13="yes",$I$15="yes"),0,(CMRR_uA_V*10^(-6)*Max_VCM/P387))</f>
        <v>8.307257774208656E-5</v>
      </c>
      <c r="V387" s="31">
        <f t="shared" ref="V387:V450" si="278">IF($C$46="yes",ABS(BEXT__uT/G)/P387*10^(-3),(BEXT__uT*CMFR_mA_mT)/P387*10^(-6))</f>
        <v>5.538171849472438E-5</v>
      </c>
      <c r="W387" s="31">
        <f t="shared" ref="W387:W450" si="279">IF($I$14="no",IF($I$16="no",Sensitivity_Error_25C+(Sensitivity_Drift_ppm_c*(0)*10^(-6)),Sensitivity_Drift_ppm_c*(0)*10^(-6)),0)</f>
        <v>4.0000000000000001E-3</v>
      </c>
      <c r="X387" s="31">
        <f t="shared" ref="X387:X450" si="280">IF($I$14="no",IF($I$16="no",Sensitivity_Error_25C+(Sensitivity_Drift_ppm_c*(Max_Temp_Delta)*10^(-6)),Sensitivity_Drift_ppm_c*(Max_Temp_Delta)*10^(-6)),0)</f>
        <v>8.9999999999999993E-3</v>
      </c>
      <c r="Y387" s="31">
        <f t="shared" ref="Y387:Y450" si="281">IF($I$14="no",IF($I$16="no",Sensitivity_Error_25C+(Sensitivity_Drift_ppm_c*(Max_Temp_Delta)*10^(-6))+Sensitivity_Lifetime_Error_max,Sensitivity_Drift_ppm_c*(Max_Temp_Delta)*10^(-6)+Sensitivity_Lifetime_Error_max),Sensitivity_Lifetime_Error_max)</f>
        <v>1.3999999999999999E-2</v>
      </c>
      <c r="Z387" s="31">
        <f t="shared" ref="Z387:Z450" si="282">$C$38</f>
        <v>1E-3</v>
      </c>
      <c r="AA387" s="31">
        <f t="shared" ref="AA387:AA450" si="283">IF(ISNUMBER(SEARCH("TMCS1100",$C$9)),ABS((RVRR__mV_V*(Vref-Vs_1/2)/Sensitivity_mV_A))/P387,0)</f>
        <v>0</v>
      </c>
      <c r="AB387" s="31">
        <f t="shared" si="271"/>
        <v>5.1232755332419767E-3</v>
      </c>
      <c r="AC387" s="31">
        <f t="shared" ref="AC387:AC450" si="284">SQRT((R387+T387+U387)^2+AA387^2+V387^2+X387^2+Z387^2)</f>
        <v>1.1087144765790743E-2</v>
      </c>
      <c r="AD387" s="103">
        <f t="shared" si="272"/>
        <v>1.5613760356203286E-2</v>
      </c>
    </row>
    <row r="388" spans="16:30" x14ac:dyDescent="0.25">
      <c r="P388" s="36">
        <f t="shared" ref="P388:P451" si="285">P387+$W$1</f>
        <v>36.206800000000335</v>
      </c>
      <c r="Q388" s="31">
        <f t="shared" si="273"/>
        <v>8.3694306878901261E-4</v>
      </c>
      <c r="R388" s="31">
        <f t="shared" si="274"/>
        <v>4.1847153439450628E-3</v>
      </c>
      <c r="S388" s="31">
        <f t="shared" si="275"/>
        <v>4.6266212842656614E-3</v>
      </c>
      <c r="T388" s="31">
        <f t="shared" si="276"/>
        <v>2.1128627771578624E-3</v>
      </c>
      <c r="U388" s="31">
        <f t="shared" si="277"/>
        <v>8.2857363810112241E-5</v>
      </c>
      <c r="V388" s="31">
        <f t="shared" si="278"/>
        <v>5.5238242540074832E-5</v>
      </c>
      <c r="W388" s="31">
        <f t="shared" si="279"/>
        <v>4.0000000000000001E-3</v>
      </c>
      <c r="X388" s="31">
        <f t="shared" si="280"/>
        <v>8.9999999999999993E-3</v>
      </c>
      <c r="Y388" s="31">
        <f t="shared" si="281"/>
        <v>1.3999999999999999E-2</v>
      </c>
      <c r="Z388" s="31">
        <f t="shared" si="282"/>
        <v>1E-3</v>
      </c>
      <c r="AA388" s="31">
        <f t="shared" si="283"/>
        <v>0</v>
      </c>
      <c r="AB388" s="31">
        <f t="shared" ref="AB388:AB451" si="286">IF(ISNUMBER(SEARCH("TMCS1100",$C$9)),SQRT((Q388+T388+U388)^2+AA388^2+V388^2+W388^2+Z388^2),SQRT((Q388+T388+U388)^2+V388^2+W388^2+Z388^2))</f>
        <v>5.1186030718597892E-3</v>
      </c>
      <c r="AC388" s="31">
        <f t="shared" si="284"/>
        <v>1.1077590362555224E-2</v>
      </c>
      <c r="AD388" s="103">
        <f t="shared" ref="AD388:AD451" si="287">SQRT((S388+T388+U388)^2+AA388^2+V388^2+Y388^2+Z388^2)</f>
        <v>1.560600505529515E-2</v>
      </c>
    </row>
    <row r="389" spans="16:30" x14ac:dyDescent="0.25">
      <c r="P389" s="36">
        <f t="shared" si="285"/>
        <v>36.300600000000337</v>
      </c>
      <c r="Q389" s="31">
        <f t="shared" si="273"/>
        <v>8.3478042520041061E-4</v>
      </c>
      <c r="R389" s="31">
        <f t="shared" si="274"/>
        <v>4.1739021260020527E-3</v>
      </c>
      <c r="S389" s="31">
        <f t="shared" si="275"/>
        <v>4.6146661905078698E-3</v>
      </c>
      <c r="T389" s="31">
        <f t="shared" si="276"/>
        <v>2.1074031834184361E-3</v>
      </c>
      <c r="U389" s="31">
        <f t="shared" si="277"/>
        <v>8.2643262094840637E-5</v>
      </c>
      <c r="V389" s="31">
        <f t="shared" si="278"/>
        <v>5.5095508063227089E-5</v>
      </c>
      <c r="W389" s="31">
        <f t="shared" si="279"/>
        <v>4.0000000000000001E-3</v>
      </c>
      <c r="X389" s="31">
        <f t="shared" si="280"/>
        <v>8.9999999999999993E-3</v>
      </c>
      <c r="Y389" s="31">
        <f t="shared" si="281"/>
        <v>1.3999999999999999E-2</v>
      </c>
      <c r="Z389" s="31">
        <f t="shared" si="282"/>
        <v>1E-3</v>
      </c>
      <c r="AA389" s="31">
        <f t="shared" si="283"/>
        <v>0</v>
      </c>
      <c r="AB389" s="31">
        <f t="shared" si="286"/>
        <v>5.1139625646655163E-3</v>
      </c>
      <c r="AC389" s="31">
        <f t="shared" si="284"/>
        <v>1.1068101776542386E-2</v>
      </c>
      <c r="AD389" s="103">
        <f t="shared" si="287"/>
        <v>1.5598305984107204E-2</v>
      </c>
    </row>
    <row r="390" spans="16:30" x14ac:dyDescent="0.25">
      <c r="P390" s="36">
        <f t="shared" si="285"/>
        <v>36.394400000000338</v>
      </c>
      <c r="Q390" s="31">
        <f t="shared" si="273"/>
        <v>8.3262892925917229E-4</v>
      </c>
      <c r="R390" s="31">
        <f t="shared" si="274"/>
        <v>4.1631446462958611E-3</v>
      </c>
      <c r="S390" s="31">
        <f t="shared" si="275"/>
        <v>4.6027727209447039E-3</v>
      </c>
      <c r="T390" s="31">
        <f t="shared" si="276"/>
        <v>2.1019717319147803E-3</v>
      </c>
      <c r="U390" s="31">
        <f t="shared" si="277"/>
        <v>8.2430263996658053E-5</v>
      </c>
      <c r="V390" s="31">
        <f t="shared" si="278"/>
        <v>5.4953509331105368E-5</v>
      </c>
      <c r="W390" s="31">
        <f t="shared" si="279"/>
        <v>4.0000000000000001E-3</v>
      </c>
      <c r="X390" s="31">
        <f t="shared" si="280"/>
        <v>8.9999999999999993E-3</v>
      </c>
      <c r="Y390" s="31">
        <f t="shared" si="281"/>
        <v>1.3999999999999999E-2</v>
      </c>
      <c r="Z390" s="31">
        <f t="shared" si="282"/>
        <v>1E-3</v>
      </c>
      <c r="AA390" s="31">
        <f t="shared" si="283"/>
        <v>0</v>
      </c>
      <c r="AB390" s="31">
        <f t="shared" si="286"/>
        <v>5.1093537254356964E-3</v>
      </c>
      <c r="AC390" s="31">
        <f t="shared" si="284"/>
        <v>1.1058678413950961E-2</v>
      </c>
      <c r="AD390" s="103">
        <f t="shared" si="287"/>
        <v>1.5590662607000353E-2</v>
      </c>
    </row>
    <row r="391" spans="16:30" x14ac:dyDescent="0.25">
      <c r="P391" s="36">
        <f t="shared" si="285"/>
        <v>36.48820000000034</v>
      </c>
      <c r="Q391" s="31">
        <f t="shared" si="273"/>
        <v>8.3048849499372461E-4</v>
      </c>
      <c r="R391" s="31">
        <f t="shared" si="274"/>
        <v>4.1524424749686236E-3</v>
      </c>
      <c r="S391" s="31">
        <f t="shared" si="275"/>
        <v>4.5909404003253102E-3</v>
      </c>
      <c r="T391" s="31">
        <f t="shared" si="276"/>
        <v>2.0965682056116575E-3</v>
      </c>
      <c r="U391" s="31">
        <f t="shared" si="277"/>
        <v>8.2218361004378725E-5</v>
      </c>
      <c r="V391" s="31">
        <f t="shared" si="278"/>
        <v>5.4812240669585819E-5</v>
      </c>
      <c r="W391" s="31">
        <f t="shared" si="279"/>
        <v>4.0000000000000001E-3</v>
      </c>
      <c r="X391" s="31">
        <f t="shared" si="280"/>
        <v>8.9999999999999993E-3</v>
      </c>
      <c r="Y391" s="31">
        <f t="shared" si="281"/>
        <v>1.3999999999999999E-2</v>
      </c>
      <c r="Z391" s="31">
        <f t="shared" si="282"/>
        <v>1E-3</v>
      </c>
      <c r="AA391" s="31">
        <f t="shared" si="283"/>
        <v>0</v>
      </c>
      <c r="AB391" s="31">
        <f t="shared" si="286"/>
        <v>5.1047762711164584E-3</v>
      </c>
      <c r="AC391" s="31">
        <f t="shared" si="284"/>
        <v>1.1049319687597613E-2</v>
      </c>
      <c r="AD391" s="103">
        <f t="shared" si="287"/>
        <v>1.5583074394632789E-2</v>
      </c>
    </row>
    <row r="392" spans="16:30" x14ac:dyDescent="0.25">
      <c r="P392" s="36">
        <f t="shared" si="285"/>
        <v>36.582000000000342</v>
      </c>
      <c r="Q392" s="31">
        <f t="shared" si="273"/>
        <v>8.2835903731425344E-4</v>
      </c>
      <c r="R392" s="31">
        <f t="shared" si="274"/>
        <v>4.1417951865712673E-3</v>
      </c>
      <c r="S392" s="31">
        <f t="shared" si="275"/>
        <v>4.5791687582731931E-3</v>
      </c>
      <c r="T392" s="31">
        <f t="shared" si="276"/>
        <v>2.0911923896998327E-3</v>
      </c>
      <c r="U392" s="31">
        <f t="shared" si="277"/>
        <v>8.200754469411108E-5</v>
      </c>
      <c r="V392" s="31">
        <f t="shared" si="278"/>
        <v>5.4671696462740722E-5</v>
      </c>
      <c r="W392" s="31">
        <f t="shared" si="279"/>
        <v>4.0000000000000001E-3</v>
      </c>
      <c r="X392" s="31">
        <f t="shared" si="280"/>
        <v>8.9999999999999993E-3</v>
      </c>
      <c r="Y392" s="31">
        <f t="shared" si="281"/>
        <v>1.3999999999999999E-2</v>
      </c>
      <c r="Z392" s="31">
        <f t="shared" si="282"/>
        <v>1E-3</v>
      </c>
      <c r="AA392" s="31">
        <f t="shared" si="283"/>
        <v>0</v>
      </c>
      <c r="AB392" s="31">
        <f t="shared" si="286"/>
        <v>5.1002299217815742E-3</v>
      </c>
      <c r="AC392" s="31">
        <f t="shared" si="284"/>
        <v>1.1040025016828926E-2</v>
      </c>
      <c r="AD392" s="103">
        <f t="shared" si="287"/>
        <v>1.5575540823872068E-2</v>
      </c>
    </row>
    <row r="393" spans="16:30" x14ac:dyDescent="0.25">
      <c r="P393" s="36">
        <f t="shared" si="285"/>
        <v>36.675800000000343</v>
      </c>
      <c r="Q393" s="31">
        <f t="shared" si="273"/>
        <v>8.2624047200142916E-4</v>
      </c>
      <c r="R393" s="31">
        <f t="shared" si="274"/>
        <v>4.1312023600071461E-3</v>
      </c>
      <c r="S393" s="31">
        <f t="shared" si="275"/>
        <v>4.5674573292239003E-3</v>
      </c>
      <c r="T393" s="31">
        <f t="shared" si="276"/>
        <v>2.0858440715676081E-3</v>
      </c>
      <c r="U393" s="31">
        <f t="shared" si="277"/>
        <v>8.1797806728141486E-5</v>
      </c>
      <c r="V393" s="31">
        <f t="shared" si="278"/>
        <v>5.4531871152094333E-5</v>
      </c>
      <c r="W393" s="31">
        <f t="shared" si="279"/>
        <v>4.0000000000000001E-3</v>
      </c>
      <c r="X393" s="31">
        <f t="shared" si="280"/>
        <v>8.9999999999999993E-3</v>
      </c>
      <c r="Y393" s="31">
        <f t="shared" si="281"/>
        <v>1.3999999999999999E-2</v>
      </c>
      <c r="Z393" s="31">
        <f t="shared" si="282"/>
        <v>1E-3</v>
      </c>
      <c r="AA393" s="31">
        <f t="shared" si="283"/>
        <v>0</v>
      </c>
      <c r="AB393" s="31">
        <f t="shared" si="286"/>
        <v>5.0957144005911777E-3</v>
      </c>
      <c r="AC393" s="31">
        <f t="shared" si="284"/>
        <v>1.1030793827434765E-2</v>
      </c>
      <c r="AD393" s="103">
        <f t="shared" si="287"/>
        <v>1.5568061377708631E-2</v>
      </c>
    </row>
    <row r="394" spans="16:30" x14ac:dyDescent="0.25">
      <c r="P394" s="36">
        <f t="shared" si="285"/>
        <v>36.769600000000345</v>
      </c>
      <c r="Q394" s="31">
        <f t="shared" si="273"/>
        <v>8.2413271569530314E-4</v>
      </c>
      <c r="R394" s="31">
        <f t="shared" si="274"/>
        <v>4.1206635784765159E-3</v>
      </c>
      <c r="S394" s="31">
        <f t="shared" si="275"/>
        <v>4.5558056523636358E-3</v>
      </c>
      <c r="T394" s="31">
        <f t="shared" si="276"/>
        <v>2.0805230407727926E-3</v>
      </c>
      <c r="U394" s="31">
        <f t="shared" si="277"/>
        <v>8.1589138853835E-5</v>
      </c>
      <c r="V394" s="31">
        <f t="shared" si="278"/>
        <v>5.4392759235890002E-5</v>
      </c>
      <c r="W394" s="31">
        <f t="shared" si="279"/>
        <v>4.0000000000000001E-3</v>
      </c>
      <c r="X394" s="31">
        <f t="shared" si="280"/>
        <v>8.9999999999999993E-3</v>
      </c>
      <c r="Y394" s="31">
        <f t="shared" si="281"/>
        <v>1.3999999999999999E-2</v>
      </c>
      <c r="Z394" s="31">
        <f t="shared" si="282"/>
        <v>1E-3</v>
      </c>
      <c r="AA394" s="31">
        <f t="shared" si="283"/>
        <v>0</v>
      </c>
      <c r="AB394" s="31">
        <f t="shared" si="286"/>
        <v>5.0912294337511037E-3</v>
      </c>
      <c r="AC394" s="31">
        <f t="shared" si="284"/>
        <v>1.1021625551562973E-2</v>
      </c>
      <c r="AD394" s="103">
        <f t="shared" si="287"/>
        <v>1.5560635545170705E-2</v>
      </c>
    </row>
    <row r="395" spans="16:30" x14ac:dyDescent="0.25">
      <c r="P395" s="36">
        <f t="shared" si="285"/>
        <v>36.863400000000347</v>
      </c>
      <c r="Q395" s="31">
        <f t="shared" si="273"/>
        <v>8.2203568588437353E-4</v>
      </c>
      <c r="R395" s="31">
        <f t="shared" si="274"/>
        <v>4.1101784294218678E-3</v>
      </c>
      <c r="S395" s="31">
        <f t="shared" si="275"/>
        <v>4.544213271568817E-3</v>
      </c>
      <c r="T395" s="31">
        <f t="shared" si="276"/>
        <v>2.0752290890151013E-3</v>
      </c>
      <c r="U395" s="31">
        <f t="shared" si="277"/>
        <v>8.1381532902552976E-5</v>
      </c>
      <c r="V395" s="31">
        <f t="shared" si="278"/>
        <v>5.4254355268368651E-5</v>
      </c>
      <c r="W395" s="31">
        <f t="shared" si="279"/>
        <v>4.0000000000000001E-3</v>
      </c>
      <c r="X395" s="31">
        <f t="shared" si="280"/>
        <v>8.9999999999999993E-3</v>
      </c>
      <c r="Y395" s="31">
        <f t="shared" si="281"/>
        <v>1.3999999999999999E-2</v>
      </c>
      <c r="Z395" s="31">
        <f t="shared" si="282"/>
        <v>1E-3</v>
      </c>
      <c r="AA395" s="31">
        <f t="shared" si="283"/>
        <v>0</v>
      </c>
      <c r="AB395" s="31">
        <f t="shared" si="286"/>
        <v>5.0867747504728614E-3</v>
      </c>
      <c r="AC395" s="31">
        <f t="shared" si="284"/>
        <v>1.101251962763538E-2</v>
      </c>
      <c r="AD395" s="103">
        <f t="shared" si="287"/>
        <v>1.5553262821240588E-2</v>
      </c>
    </row>
    <row r="396" spans="16:30" x14ac:dyDescent="0.25">
      <c r="P396" s="36">
        <f t="shared" si="285"/>
        <v>36.957200000000348</v>
      </c>
      <c r="Q396" s="31">
        <f t="shared" si="273"/>
        <v>8.1994930089481942E-4</v>
      </c>
      <c r="R396" s="31">
        <f t="shared" si="274"/>
        <v>4.0997465044740966E-3</v>
      </c>
      <c r="S396" s="31">
        <f t="shared" si="275"/>
        <v>4.5326797353465609E-3</v>
      </c>
      <c r="T396" s="31">
        <f t="shared" si="276"/>
        <v>2.0699620101089712E-3</v>
      </c>
      <c r="U396" s="31">
        <f t="shared" si="277"/>
        <v>8.1174980788587111E-5</v>
      </c>
      <c r="V396" s="31">
        <f t="shared" si="278"/>
        <v>5.4116653859058072E-5</v>
      </c>
      <c r="W396" s="31">
        <f t="shared" si="279"/>
        <v>4.0000000000000001E-3</v>
      </c>
      <c r="X396" s="31">
        <f t="shared" si="280"/>
        <v>8.9999999999999993E-3</v>
      </c>
      <c r="Y396" s="31">
        <f t="shared" si="281"/>
        <v>1.3999999999999999E-2</v>
      </c>
      <c r="Z396" s="31">
        <f t="shared" si="282"/>
        <v>1E-3</v>
      </c>
      <c r="AA396" s="31">
        <f t="shared" si="283"/>
        <v>0</v>
      </c>
      <c r="AB396" s="31">
        <f t="shared" si="286"/>
        <v>5.0823500829342214E-3</v>
      </c>
      <c r="AC396" s="31">
        <f t="shared" si="284"/>
        <v>1.1003475500265116E-2</v>
      </c>
      <c r="AD396" s="103">
        <f t="shared" si="287"/>
        <v>1.5545942706772257E-2</v>
      </c>
    </row>
    <row r="397" spans="16:30" x14ac:dyDescent="0.25">
      <c r="P397" s="36">
        <f t="shared" si="285"/>
        <v>37.05100000000035</v>
      </c>
      <c r="Q397" s="31">
        <f t="shared" si="273"/>
        <v>8.1787347987989569E-4</v>
      </c>
      <c r="R397" s="31">
        <f t="shared" si="274"/>
        <v>4.0893673993994788E-3</v>
      </c>
      <c r="S397" s="31">
        <f t="shared" si="275"/>
        <v>4.5212045967760635E-3</v>
      </c>
      <c r="T397" s="31">
        <f t="shared" si="276"/>
        <v>2.0647215999567967E-3</v>
      </c>
      <c r="U397" s="31">
        <f t="shared" si="277"/>
        <v>8.0969474508109661E-5</v>
      </c>
      <c r="V397" s="31">
        <f t="shared" si="278"/>
        <v>5.3979649672073116E-5</v>
      </c>
      <c r="W397" s="31">
        <f t="shared" si="279"/>
        <v>4.0000000000000001E-3</v>
      </c>
      <c r="X397" s="31">
        <f t="shared" si="280"/>
        <v>8.9999999999999993E-3</v>
      </c>
      <c r="Y397" s="31">
        <f t="shared" si="281"/>
        <v>1.3999999999999999E-2</v>
      </c>
      <c r="Z397" s="31">
        <f t="shared" si="282"/>
        <v>1E-3</v>
      </c>
      <c r="AA397" s="31">
        <f t="shared" si="283"/>
        <v>0</v>
      </c>
      <c r="AB397" s="31">
        <f t="shared" si="286"/>
        <v>5.0779551662404054E-3</v>
      </c>
      <c r="AC397" s="31">
        <f t="shared" si="284"/>
        <v>1.0994492620175194E-2</v>
      </c>
      <c r="AD397" s="103">
        <f t="shared" si="287"/>
        <v>1.5538674708410312E-2</v>
      </c>
    </row>
    <row r="398" spans="16:30" x14ac:dyDescent="0.25">
      <c r="P398" s="36">
        <f t="shared" si="285"/>
        <v>37.144800000000352</v>
      </c>
      <c r="Q398" s="31">
        <f t="shared" si="273"/>
        <v>8.1580814280949199E-4</v>
      </c>
      <c r="R398" s="31">
        <f t="shared" si="274"/>
        <v>4.07904071404746E-3</v>
      </c>
      <c r="S398" s="31">
        <f t="shared" si="275"/>
        <v>4.509787413450872E-3</v>
      </c>
      <c r="T398" s="31">
        <f t="shared" si="276"/>
        <v>2.0595076565225624E-3</v>
      </c>
      <c r="U398" s="31">
        <f t="shared" si="277"/>
        <v>8.0765006138139696E-5</v>
      </c>
      <c r="V398" s="31">
        <f t="shared" si="278"/>
        <v>5.3843337425426466E-5</v>
      </c>
      <c r="W398" s="31">
        <f t="shared" si="279"/>
        <v>4.0000000000000001E-3</v>
      </c>
      <c r="X398" s="31">
        <f t="shared" si="280"/>
        <v>8.9999999999999993E-3</v>
      </c>
      <c r="Y398" s="31">
        <f t="shared" si="281"/>
        <v>1.3999999999999999E-2</v>
      </c>
      <c r="Z398" s="31">
        <f t="shared" si="282"/>
        <v>1E-3</v>
      </c>
      <c r="AA398" s="31">
        <f t="shared" si="283"/>
        <v>0</v>
      </c>
      <c r="AB398" s="31">
        <f t="shared" si="286"/>
        <v>5.0735897383858714E-3</v>
      </c>
      <c r="AC398" s="31">
        <f t="shared" si="284"/>
        <v>1.0985570444118329E-2</v>
      </c>
      <c r="AD398" s="103">
        <f t="shared" si="287"/>
        <v>1.5531458338510204E-2</v>
      </c>
    </row>
    <row r="399" spans="16:30" x14ac:dyDescent="0.25">
      <c r="P399" s="36">
        <f t="shared" si="285"/>
        <v>37.238600000000353</v>
      </c>
      <c r="Q399" s="31">
        <f t="shared" si="273"/>
        <v>8.137532104598458E-4</v>
      </c>
      <c r="R399" s="31">
        <f t="shared" si="274"/>
        <v>4.0687660522992289E-3</v>
      </c>
      <c r="S399" s="31">
        <f t="shared" si="275"/>
        <v>4.4984277474220272E-3</v>
      </c>
      <c r="T399" s="31">
        <f t="shared" si="276"/>
        <v>2.0543199798058807E-3</v>
      </c>
      <c r="U399" s="31">
        <f t="shared" si="277"/>
        <v>8.0561567835524725E-5</v>
      </c>
      <c r="V399" s="31">
        <f t="shared" si="278"/>
        <v>5.3707711890349823E-5</v>
      </c>
      <c r="W399" s="31">
        <f t="shared" si="279"/>
        <v>4.0000000000000001E-3</v>
      </c>
      <c r="X399" s="31">
        <f t="shared" si="280"/>
        <v>8.9999999999999993E-3</v>
      </c>
      <c r="Y399" s="31">
        <f t="shared" si="281"/>
        <v>1.3999999999999999E-2</v>
      </c>
      <c r="Z399" s="31">
        <f t="shared" si="282"/>
        <v>1E-3</v>
      </c>
      <c r="AA399" s="31">
        <f t="shared" si="283"/>
        <v>0</v>
      </c>
      <c r="AB399" s="31">
        <f t="shared" si="286"/>
        <v>5.0692535402166779E-3</v>
      </c>
      <c r="AC399" s="31">
        <f t="shared" si="284"/>
        <v>1.0976708434798005E-2</v>
      </c>
      <c r="AD399" s="103">
        <f t="shared" si="287"/>
        <v>1.5524293115059744E-2</v>
      </c>
    </row>
    <row r="400" spans="16:30" x14ac:dyDescent="0.25">
      <c r="P400" s="36">
        <f t="shared" si="285"/>
        <v>37.332400000000355</v>
      </c>
      <c r="Q400" s="31">
        <f t="shared" si="273"/>
        <v>8.11708604403414E-4</v>
      </c>
      <c r="R400" s="31">
        <f t="shared" si="274"/>
        <v>4.05854302201707E-3</v>
      </c>
      <c r="S400" s="31">
        <f t="shared" si="275"/>
        <v>4.4871251651420726E-3</v>
      </c>
      <c r="T400" s="31">
        <f t="shared" si="276"/>
        <v>2.0491583718164189E-3</v>
      </c>
      <c r="U400" s="31">
        <f t="shared" si="277"/>
        <v>8.0359151835937982E-5</v>
      </c>
      <c r="V400" s="31">
        <f t="shared" si="278"/>
        <v>5.3572767890625328E-5</v>
      </c>
      <c r="W400" s="31">
        <f t="shared" si="279"/>
        <v>4.0000000000000001E-3</v>
      </c>
      <c r="X400" s="31">
        <f t="shared" si="280"/>
        <v>8.9999999999999993E-3</v>
      </c>
      <c r="Y400" s="31">
        <f t="shared" si="281"/>
        <v>1.3999999999999999E-2</v>
      </c>
      <c r="Z400" s="31">
        <f t="shared" si="282"/>
        <v>1E-3</v>
      </c>
      <c r="AA400" s="31">
        <f t="shared" si="283"/>
        <v>0</v>
      </c>
      <c r="AB400" s="31">
        <f t="shared" si="286"/>
        <v>5.0649463153934222E-3</v>
      </c>
      <c r="AC400" s="31">
        <f t="shared" si="284"/>
        <v>1.0967906060790731E-2</v>
      </c>
      <c r="AD400" s="103">
        <f t="shared" si="287"/>
        <v>1.5517178561601855E-2</v>
      </c>
    </row>
    <row r="401" spans="16:30" x14ac:dyDescent="0.25">
      <c r="P401" s="36">
        <f t="shared" si="285"/>
        <v>37.426200000000357</v>
      </c>
      <c r="Q401" s="31">
        <f t="shared" si="273"/>
        <v>8.0967424699889424E-4</v>
      </c>
      <c r="R401" s="31">
        <f t="shared" si="274"/>
        <v>4.0483712349944712E-3</v>
      </c>
      <c r="S401" s="31">
        <f t="shared" si="275"/>
        <v>4.4758792374098872E-3</v>
      </c>
      <c r="T401" s="31">
        <f t="shared" si="276"/>
        <v>2.0440226365487082E-3</v>
      </c>
      <c r="U401" s="31">
        <f t="shared" si="277"/>
        <v>8.0157750452890516E-5</v>
      </c>
      <c r="V401" s="31">
        <f t="shared" si="278"/>
        <v>5.3438500301927015E-5</v>
      </c>
      <c r="W401" s="31">
        <f t="shared" si="279"/>
        <v>4.0000000000000001E-3</v>
      </c>
      <c r="X401" s="31">
        <f t="shared" si="280"/>
        <v>8.9999999999999993E-3</v>
      </c>
      <c r="Y401" s="31">
        <f t="shared" si="281"/>
        <v>1.3999999999999999E-2</v>
      </c>
      <c r="Z401" s="31">
        <f t="shared" si="282"/>
        <v>1E-3</v>
      </c>
      <c r="AA401" s="31">
        <f t="shared" si="283"/>
        <v>0</v>
      </c>
      <c r="AB401" s="31">
        <f t="shared" si="286"/>
        <v>5.0606678103547447E-3</v>
      </c>
      <c r="AC401" s="31">
        <f t="shared" si="284"/>
        <v>1.0959162796469482E-2</v>
      </c>
      <c r="AD401" s="103">
        <f t="shared" si="287"/>
        <v>1.5510114207158539E-2</v>
      </c>
    </row>
    <row r="402" spans="16:30" x14ac:dyDescent="0.25">
      <c r="P402" s="36">
        <f t="shared" si="285"/>
        <v>37.520000000000358</v>
      </c>
      <c r="Q402" s="31">
        <f t="shared" si="273"/>
        <v>8.0765006138139685E-4</v>
      </c>
      <c r="R402" s="31">
        <f t="shared" si="274"/>
        <v>4.0382503069069844E-3</v>
      </c>
      <c r="S402" s="31">
        <f t="shared" si="275"/>
        <v>4.4646895393163615E-3</v>
      </c>
      <c r="T402" s="31">
        <f t="shared" si="276"/>
        <v>2.0389125799573364E-3</v>
      </c>
      <c r="U402" s="31">
        <f t="shared" si="277"/>
        <v>7.9957356076758282E-5</v>
      </c>
      <c r="V402" s="31">
        <f t="shared" si="278"/>
        <v>5.3304904051172197E-5</v>
      </c>
      <c r="W402" s="31">
        <f t="shared" si="279"/>
        <v>4.0000000000000001E-3</v>
      </c>
      <c r="X402" s="31">
        <f t="shared" si="280"/>
        <v>8.9999999999999993E-3</v>
      </c>
      <c r="Y402" s="31">
        <f t="shared" si="281"/>
        <v>1.3999999999999999E-2</v>
      </c>
      <c r="Z402" s="31">
        <f t="shared" si="282"/>
        <v>1E-3</v>
      </c>
      <c r="AA402" s="31">
        <f t="shared" si="283"/>
        <v>0</v>
      </c>
      <c r="AB402" s="31">
        <f t="shared" si="286"/>
        <v>5.0564177742813809E-3</v>
      </c>
      <c r="AC402" s="31">
        <f t="shared" si="284"/>
        <v>1.0950478121928316E-2</v>
      </c>
      <c r="AD402" s="103">
        <f t="shared" si="287"/>
        <v>1.5503099586156074E-2</v>
      </c>
    </row>
    <row r="403" spans="16:30" x14ac:dyDescent="0.25">
      <c r="P403" s="36">
        <f t="shared" si="285"/>
        <v>37.61380000000036</v>
      </c>
      <c r="Q403" s="31">
        <f t="shared" si="273"/>
        <v>8.0563597145276509E-4</v>
      </c>
      <c r="R403" s="31">
        <f t="shared" si="274"/>
        <v>4.0281798572638257E-3</v>
      </c>
      <c r="S403" s="31">
        <f t="shared" si="275"/>
        <v>4.4535556501908852E-3</v>
      </c>
      <c r="T403" s="31">
        <f t="shared" si="276"/>
        <v>2.0338280099325055E-3</v>
      </c>
      <c r="U403" s="31">
        <f t="shared" si="277"/>
        <v>7.9757961173823722E-5</v>
      </c>
      <c r="V403" s="31">
        <f t="shared" si="278"/>
        <v>5.317197411588249E-5</v>
      </c>
      <c r="W403" s="31">
        <f t="shared" si="279"/>
        <v>4.0000000000000001E-3</v>
      </c>
      <c r="X403" s="31">
        <f t="shared" si="280"/>
        <v>8.9999999999999993E-3</v>
      </c>
      <c r="Y403" s="31">
        <f t="shared" si="281"/>
        <v>1.3999999999999999E-2</v>
      </c>
      <c r="Z403" s="31">
        <f t="shared" si="282"/>
        <v>1E-3</v>
      </c>
      <c r="AA403" s="31">
        <f t="shared" si="283"/>
        <v>0</v>
      </c>
      <c r="AB403" s="31">
        <f t="shared" si="286"/>
        <v>5.0521959590607603E-3</v>
      </c>
      <c r="AC403" s="31">
        <f t="shared" si="284"/>
        <v>1.0941851522908119E-2</v>
      </c>
      <c r="AD403" s="103">
        <f t="shared" si="287"/>
        <v>1.5496134238351368E-2</v>
      </c>
    </row>
    <row r="404" spans="16:30" x14ac:dyDescent="0.25">
      <c r="P404" s="36">
        <f t="shared" si="285"/>
        <v>37.707600000000362</v>
      </c>
      <c r="Q404" s="31">
        <f t="shared" si="273"/>
        <v>8.0363190187203665E-4</v>
      </c>
      <c r="R404" s="31">
        <f t="shared" si="274"/>
        <v>4.0181595093601837E-3</v>
      </c>
      <c r="S404" s="31">
        <f t="shared" si="275"/>
        <v>4.4424771535486194E-3</v>
      </c>
      <c r="T404" s="31">
        <f t="shared" si="276"/>
        <v>2.0287687362759567E-3</v>
      </c>
      <c r="U404" s="31">
        <f t="shared" si="277"/>
        <v>7.9559558285331622E-5</v>
      </c>
      <c r="V404" s="31">
        <f t="shared" si="278"/>
        <v>5.3039705523554419E-5</v>
      </c>
      <c r="W404" s="31">
        <f t="shared" si="279"/>
        <v>4.0000000000000001E-3</v>
      </c>
      <c r="X404" s="31">
        <f t="shared" si="280"/>
        <v>8.9999999999999993E-3</v>
      </c>
      <c r="Y404" s="31">
        <f t="shared" si="281"/>
        <v>1.3999999999999999E-2</v>
      </c>
      <c r="Z404" s="31">
        <f t="shared" si="282"/>
        <v>1E-3</v>
      </c>
      <c r="AA404" s="31">
        <f t="shared" si="283"/>
        <v>0</v>
      </c>
      <c r="AB404" s="31">
        <f t="shared" si="286"/>
        <v>5.0480021192521336E-3</v>
      </c>
      <c r="AC404" s="31">
        <f t="shared" si="284"/>
        <v>1.0933282490723477E-2</v>
      </c>
      <c r="AD404" s="103">
        <f t="shared" si="287"/>
        <v>1.5489217708759485E-2</v>
      </c>
    </row>
    <row r="405" spans="16:30" x14ac:dyDescent="0.25">
      <c r="P405" s="36">
        <f t="shared" si="285"/>
        <v>37.801400000000363</v>
      </c>
      <c r="Q405" s="31">
        <f t="shared" si="273"/>
        <v>8.0163777804605153E-4</v>
      </c>
      <c r="R405" s="31">
        <f t="shared" si="274"/>
        <v>4.0081888902302578E-3</v>
      </c>
      <c r="S405" s="31">
        <f t="shared" si="275"/>
        <v>4.4314536370385731E-3</v>
      </c>
      <c r="T405" s="31">
        <f t="shared" si="276"/>
        <v>2.0237345706772569E-3</v>
      </c>
      <c r="U405" s="31">
        <f t="shared" si="277"/>
        <v>7.9362140026559091E-5</v>
      </c>
      <c r="V405" s="31">
        <f t="shared" si="278"/>
        <v>5.2908093351039398E-5</v>
      </c>
      <c r="W405" s="31">
        <f t="shared" si="279"/>
        <v>4.0000000000000001E-3</v>
      </c>
      <c r="X405" s="31">
        <f t="shared" si="280"/>
        <v>8.9999999999999993E-3</v>
      </c>
      <c r="Y405" s="31">
        <f t="shared" si="281"/>
        <v>1.3999999999999999E-2</v>
      </c>
      <c r="Z405" s="31">
        <f t="shared" si="282"/>
        <v>1E-3</v>
      </c>
      <c r="AA405" s="31">
        <f t="shared" si="283"/>
        <v>0</v>
      </c>
      <c r="AB405" s="31">
        <f t="shared" si="286"/>
        <v>5.0438360120522354E-3</v>
      </c>
      <c r="AC405" s="31">
        <f t="shared" si="284"/>
        <v>1.0924770522190669E-2</v>
      </c>
      <c r="AD405" s="103">
        <f t="shared" si="287"/>
        <v>1.5482349547582311E-2</v>
      </c>
    </row>
    <row r="406" spans="16:30" x14ac:dyDescent="0.25">
      <c r="P406" s="36">
        <f t="shared" si="285"/>
        <v>37.895200000000365</v>
      </c>
      <c r="Q406" s="31">
        <f t="shared" si="273"/>
        <v>7.9965352612019493E-4</v>
      </c>
      <c r="R406" s="31">
        <f t="shared" si="274"/>
        <v>3.9982676306009749E-3</v>
      </c>
      <c r="S406" s="31">
        <f t="shared" si="275"/>
        <v>4.4204846923924374E-3</v>
      </c>
      <c r="T406" s="31">
        <f t="shared" si="276"/>
        <v>2.0187253266904319E-3</v>
      </c>
      <c r="U406" s="31">
        <f t="shared" si="277"/>
        <v>7.9165699085899282E-5</v>
      </c>
      <c r="V406" s="31">
        <f t="shared" si="278"/>
        <v>5.2777132723932864E-5</v>
      </c>
      <c r="W406" s="31">
        <f t="shared" si="279"/>
        <v>4.0000000000000001E-3</v>
      </c>
      <c r="X406" s="31">
        <f t="shared" si="280"/>
        <v>8.9999999999999993E-3</v>
      </c>
      <c r="Y406" s="31">
        <f t="shared" si="281"/>
        <v>1.3999999999999999E-2</v>
      </c>
      <c r="Z406" s="31">
        <f t="shared" si="282"/>
        <v>1E-3</v>
      </c>
      <c r="AA406" s="31">
        <f t="shared" si="283"/>
        <v>0</v>
      </c>
      <c r="AB406" s="31">
        <f t="shared" si="286"/>
        <v>5.0396973972614469E-3</v>
      </c>
      <c r="AC406" s="31">
        <f t="shared" si="284"/>
        <v>1.0916315119556715E-2</v>
      </c>
      <c r="AD406" s="103">
        <f t="shared" si="287"/>
        <v>1.5475529310138337E-2</v>
      </c>
    </row>
    <row r="407" spans="16:30" x14ac:dyDescent="0.25">
      <c r="P407" s="36">
        <f t="shared" si="285"/>
        <v>37.989000000000367</v>
      </c>
      <c r="Q407" s="31">
        <f t="shared" si="273"/>
        <v>7.9767907296928093E-4</v>
      </c>
      <c r="R407" s="31">
        <f t="shared" si="274"/>
        <v>3.9883953648464044E-3</v>
      </c>
      <c r="S407" s="31">
        <f t="shared" si="275"/>
        <v>4.4095699153741848E-3</v>
      </c>
      <c r="T407" s="31">
        <f t="shared" si="276"/>
        <v>2.0137408197109497E-3</v>
      </c>
      <c r="U407" s="31">
        <f t="shared" si="277"/>
        <v>7.8970228223958799E-5</v>
      </c>
      <c r="V407" s="31">
        <f t="shared" si="278"/>
        <v>5.2646818815972535E-5</v>
      </c>
      <c r="W407" s="31">
        <f t="shared" si="279"/>
        <v>4.0000000000000001E-3</v>
      </c>
      <c r="X407" s="31">
        <f t="shared" si="280"/>
        <v>8.9999999999999993E-3</v>
      </c>
      <c r="Y407" s="31">
        <f t="shared" si="281"/>
        <v>1.3999999999999999E-2</v>
      </c>
      <c r="Z407" s="31">
        <f t="shared" si="282"/>
        <v>1E-3</v>
      </c>
      <c r="AA407" s="31">
        <f t="shared" si="283"/>
        <v>0</v>
      </c>
      <c r="AB407" s="31">
        <f t="shared" si="286"/>
        <v>5.0355860372504786E-3</v>
      </c>
      <c r="AC407" s="31">
        <f t="shared" si="284"/>
        <v>1.0907915790429509E-2</v>
      </c>
      <c r="AD407" s="103">
        <f t="shared" si="287"/>
        <v>1.5468756556793544E-2</v>
      </c>
    </row>
    <row r="408" spans="16:30" x14ac:dyDescent="0.25">
      <c r="P408" s="36">
        <f t="shared" si="285"/>
        <v>38.082800000000368</v>
      </c>
      <c r="Q408" s="31">
        <f t="shared" si="273"/>
        <v>7.9571434618856836E-4</v>
      </c>
      <c r="R408" s="31">
        <f t="shared" si="274"/>
        <v>3.978571730942842E-3</v>
      </c>
      <c r="S408" s="31">
        <f t="shared" si="275"/>
        <v>4.3987089057304059E-3</v>
      </c>
      <c r="T408" s="31">
        <f t="shared" si="276"/>
        <v>2.0087808669530405E-3</v>
      </c>
      <c r="U408" s="31">
        <f t="shared" si="277"/>
        <v>7.8775720272668254E-5</v>
      </c>
      <c r="V408" s="31">
        <f t="shared" si="278"/>
        <v>5.2517146848445505E-5</v>
      </c>
      <c r="W408" s="31">
        <f t="shared" si="279"/>
        <v>4.0000000000000001E-3</v>
      </c>
      <c r="X408" s="31">
        <f t="shared" si="280"/>
        <v>8.9999999999999993E-3</v>
      </c>
      <c r="Y408" s="31">
        <f t="shared" si="281"/>
        <v>1.3999999999999999E-2</v>
      </c>
      <c r="Z408" s="31">
        <f t="shared" si="282"/>
        <v>1E-3</v>
      </c>
      <c r="AA408" s="31">
        <f t="shared" si="283"/>
        <v>0</v>
      </c>
      <c r="AB408" s="31">
        <f t="shared" si="286"/>
        <v>5.0315016969275424E-3</v>
      </c>
      <c r="AC408" s="31">
        <f t="shared" si="284"/>
        <v>1.0899572047709007E-2</v>
      </c>
      <c r="AD408" s="103">
        <f t="shared" si="287"/>
        <v>1.5462030852893365E-2</v>
      </c>
    </row>
    <row r="409" spans="16:30" x14ac:dyDescent="0.25">
      <c r="P409" s="36">
        <f t="shared" si="285"/>
        <v>38.17660000000037</v>
      </c>
      <c r="Q409" s="31">
        <f t="shared" si="273"/>
        <v>7.937592740849108E-4</v>
      </c>
      <c r="R409" s="31">
        <f t="shared" si="274"/>
        <v>3.968796370424554E-3</v>
      </c>
      <c r="S409" s="31">
        <f t="shared" si="275"/>
        <v>4.3879012671413867E-3</v>
      </c>
      <c r="T409" s="31">
        <f t="shared" si="276"/>
        <v>2.0038452874273577E-3</v>
      </c>
      <c r="U409" s="31">
        <f t="shared" si="277"/>
        <v>7.8582168134406165E-5</v>
      </c>
      <c r="V409" s="31">
        <f t="shared" si="278"/>
        <v>5.2388112089604119E-5</v>
      </c>
      <c r="W409" s="31">
        <f t="shared" si="279"/>
        <v>4.0000000000000001E-3</v>
      </c>
      <c r="X409" s="31">
        <f t="shared" si="280"/>
        <v>8.9999999999999993E-3</v>
      </c>
      <c r="Y409" s="31">
        <f t="shared" si="281"/>
        <v>1.3999999999999999E-2</v>
      </c>
      <c r="Z409" s="31">
        <f t="shared" si="282"/>
        <v>1E-3</v>
      </c>
      <c r="AA409" s="31">
        <f t="shared" si="283"/>
        <v>0</v>
      </c>
      <c r="AB409" s="31">
        <f t="shared" si="286"/>
        <v>5.0274441437060191E-3</v>
      </c>
      <c r="AC409" s="31">
        <f t="shared" si="284"/>
        <v>1.0891283409519411E-2</v>
      </c>
      <c r="AD409" s="103">
        <f t="shared" si="287"/>
        <v>1.5455351768695712E-2</v>
      </c>
    </row>
    <row r="410" spans="16:30" x14ac:dyDescent="0.25">
      <c r="P410" s="36">
        <f t="shared" si="285"/>
        <v>38.270400000000372</v>
      </c>
      <c r="Q410" s="31">
        <f t="shared" si="273"/>
        <v>7.918137856680361E-4</v>
      </c>
      <c r="R410" s="31">
        <f t="shared" si="274"/>
        <v>3.9590689283401804E-3</v>
      </c>
      <c r="S410" s="31">
        <f t="shared" si="275"/>
        <v>4.3771466071729033E-3</v>
      </c>
      <c r="T410" s="31">
        <f t="shared" si="276"/>
        <v>1.9989339019189571E-3</v>
      </c>
      <c r="U410" s="31">
        <f t="shared" si="277"/>
        <v>7.8389564781135567E-5</v>
      </c>
      <c r="V410" s="31">
        <f t="shared" si="278"/>
        <v>5.225970985409038E-5</v>
      </c>
      <c r="W410" s="31">
        <f t="shared" si="279"/>
        <v>4.0000000000000001E-3</v>
      </c>
      <c r="X410" s="31">
        <f t="shared" si="280"/>
        <v>8.9999999999999993E-3</v>
      </c>
      <c r="Y410" s="31">
        <f t="shared" si="281"/>
        <v>1.3999999999999999E-2</v>
      </c>
      <c r="Z410" s="31">
        <f t="shared" si="282"/>
        <v>1E-3</v>
      </c>
      <c r="AA410" s="31">
        <f t="shared" si="283"/>
        <v>0</v>
      </c>
      <c r="AB410" s="31">
        <f t="shared" si="286"/>
        <v>5.0234131474725992E-3</v>
      </c>
      <c r="AC410" s="31">
        <f t="shared" si="284"/>
        <v>1.0883049399142416E-2</v>
      </c>
      <c r="AD410" s="103">
        <f t="shared" si="287"/>
        <v>1.5448718879305044E-2</v>
      </c>
    </row>
    <row r="411" spans="16:30" x14ac:dyDescent="0.25">
      <c r="P411" s="36">
        <f t="shared" si="285"/>
        <v>38.364200000000373</v>
      </c>
      <c r="Q411" s="31">
        <f t="shared" si="273"/>
        <v>7.8987781064195279E-4</v>
      </c>
      <c r="R411" s="31">
        <f t="shared" si="274"/>
        <v>3.9493890532097641E-3</v>
      </c>
      <c r="S411" s="31">
        <f t="shared" si="275"/>
        <v>4.3664445372287152E-3</v>
      </c>
      <c r="T411" s="31">
        <f t="shared" si="276"/>
        <v>1.9940465329656098E-3</v>
      </c>
      <c r="U411" s="31">
        <f t="shared" si="277"/>
        <v>7.819790325355333E-5</v>
      </c>
      <c r="V411" s="31">
        <f t="shared" si="278"/>
        <v>5.2131935502368889E-5</v>
      </c>
      <c r="W411" s="31">
        <f t="shared" si="279"/>
        <v>4.0000000000000001E-3</v>
      </c>
      <c r="X411" s="31">
        <f t="shared" si="280"/>
        <v>8.9999999999999993E-3</v>
      </c>
      <c r="Y411" s="31">
        <f t="shared" si="281"/>
        <v>1.3999999999999999E-2</v>
      </c>
      <c r="Z411" s="31">
        <f t="shared" si="282"/>
        <v>1E-3</v>
      </c>
      <c r="AA411" s="31">
        <f t="shared" si="283"/>
        <v>0</v>
      </c>
      <c r="AB411" s="31">
        <f t="shared" si="286"/>
        <v>5.0194084805559053E-3</v>
      </c>
      <c r="AC411" s="31">
        <f t="shared" si="284"/>
        <v>1.0874869544951388E-2</v>
      </c>
      <c r="AD411" s="103">
        <f t="shared" si="287"/>
        <v>1.5442131764607453E-2</v>
      </c>
    </row>
    <row r="412" spans="16:30" x14ac:dyDescent="0.25">
      <c r="P412" s="36">
        <f t="shared" si="285"/>
        <v>38.458000000000375</v>
      </c>
      <c r="Q412" s="31">
        <f t="shared" si="273"/>
        <v>7.8795127939648474E-4</v>
      </c>
      <c r="R412" s="31">
        <f t="shared" si="274"/>
        <v>3.9397563969824235E-3</v>
      </c>
      <c r="S412" s="31">
        <f t="shared" si="275"/>
        <v>4.3557946725037676E-3</v>
      </c>
      <c r="T412" s="31">
        <f t="shared" si="276"/>
        <v>1.9891830048364254E-3</v>
      </c>
      <c r="U412" s="31">
        <f t="shared" si="277"/>
        <v>7.8007176660251979E-5</v>
      </c>
      <c r="V412" s="31">
        <f t="shared" si="278"/>
        <v>5.2004784440167986E-5</v>
      </c>
      <c r="W412" s="31">
        <f t="shared" si="279"/>
        <v>4.0000000000000001E-3</v>
      </c>
      <c r="X412" s="31">
        <f t="shared" si="280"/>
        <v>8.9999999999999993E-3</v>
      </c>
      <c r="Y412" s="31">
        <f t="shared" si="281"/>
        <v>1.3999999999999999E-2</v>
      </c>
      <c r="Z412" s="31">
        <f t="shared" si="282"/>
        <v>1E-3</v>
      </c>
      <c r="AA412" s="31">
        <f t="shared" si="283"/>
        <v>0</v>
      </c>
      <c r="AB412" s="31">
        <f t="shared" si="286"/>
        <v>5.0154299176955724E-3</v>
      </c>
      <c r="AC412" s="31">
        <f t="shared" si="284"/>
        <v>1.0866743380346589E-2</v>
      </c>
      <c r="AD412" s="103">
        <f t="shared" si="287"/>
        <v>1.5435590009206766E-2</v>
      </c>
    </row>
    <row r="413" spans="16:30" x14ac:dyDescent="0.25">
      <c r="P413" s="36">
        <f t="shared" si="285"/>
        <v>38.551800000000377</v>
      </c>
      <c r="Q413" s="31">
        <f t="shared" si="273"/>
        <v>7.8603412299892627E-4</v>
      </c>
      <c r="R413" s="31">
        <f t="shared" si="274"/>
        <v>3.9301706149946318E-3</v>
      </c>
      <c r="S413" s="31">
        <f t="shared" si="275"/>
        <v>4.3451966319380652E-3</v>
      </c>
      <c r="T413" s="31">
        <f t="shared" si="276"/>
        <v>1.9843431435107896E-3</v>
      </c>
      <c r="U413" s="31">
        <f t="shared" si="277"/>
        <v>7.7817378176893694E-5</v>
      </c>
      <c r="V413" s="31">
        <f t="shared" si="278"/>
        <v>5.1878252117929134E-5</v>
      </c>
      <c r="W413" s="31">
        <f t="shared" si="279"/>
        <v>4.0000000000000001E-3</v>
      </c>
      <c r="X413" s="31">
        <f t="shared" si="280"/>
        <v>8.9999999999999993E-3</v>
      </c>
      <c r="Y413" s="31">
        <f t="shared" si="281"/>
        <v>1.3999999999999999E-2</v>
      </c>
      <c r="Z413" s="31">
        <f t="shared" si="282"/>
        <v>1E-3</v>
      </c>
      <c r="AA413" s="31">
        <f t="shared" si="283"/>
        <v>0</v>
      </c>
      <c r="AB413" s="31">
        <f t="shared" si="286"/>
        <v>5.0114772360117825E-3</v>
      </c>
      <c r="AC413" s="31">
        <f t="shared" si="284"/>
        <v>1.0858670443691307E-2</v>
      </c>
      <c r="AD413" s="103">
        <f t="shared" si="287"/>
        <v>1.5429093202361629E-2</v>
      </c>
    </row>
    <row r="414" spans="16:30" x14ac:dyDescent="0.25">
      <c r="P414" s="36">
        <f t="shared" si="285"/>
        <v>38.645600000000378</v>
      </c>
      <c r="Q414" s="31">
        <f t="shared" si="273"/>
        <v>7.8412627318582217E-4</v>
      </c>
      <c r="R414" s="31">
        <f t="shared" si="274"/>
        <v>3.9206313659291107E-3</v>
      </c>
      <c r="S414" s="31">
        <f t="shared" si="275"/>
        <v>4.3346500381712246E-3</v>
      </c>
      <c r="T414" s="31">
        <f t="shared" si="276"/>
        <v>1.9795267766576077E-3</v>
      </c>
      <c r="U414" s="31">
        <f t="shared" si="277"/>
        <v>7.7628501045396372E-5</v>
      </c>
      <c r="V414" s="31">
        <f t="shared" si="278"/>
        <v>5.1752334030264259E-5</v>
      </c>
      <c r="W414" s="31">
        <f t="shared" si="279"/>
        <v>4.0000000000000001E-3</v>
      </c>
      <c r="X414" s="31">
        <f t="shared" si="280"/>
        <v>8.9999999999999993E-3</v>
      </c>
      <c r="Y414" s="31">
        <f t="shared" si="281"/>
        <v>1.3999999999999999E-2</v>
      </c>
      <c r="Z414" s="31">
        <f t="shared" si="282"/>
        <v>1E-3</v>
      </c>
      <c r="AA414" s="31">
        <f t="shared" si="283"/>
        <v>0</v>
      </c>
      <c r="AB414" s="31">
        <f t="shared" si="286"/>
        <v>5.0075502149752619E-3</v>
      </c>
      <c r="AC414" s="31">
        <f t="shared" si="284"/>
        <v>1.0850650278248953E-2</v>
      </c>
      <c r="AD414" s="103">
        <f t="shared" si="287"/>
        <v>1.5422640937923556E-2</v>
      </c>
    </row>
    <row r="415" spans="16:30" x14ac:dyDescent="0.25">
      <c r="P415" s="36">
        <f t="shared" si="285"/>
        <v>38.73940000000038</v>
      </c>
      <c r="Q415" s="31">
        <f t="shared" si="273"/>
        <v>7.822276623548637E-4</v>
      </c>
      <c r="R415" s="31">
        <f t="shared" si="274"/>
        <v>3.9111383117743179E-3</v>
      </c>
      <c r="S415" s="31">
        <f t="shared" si="275"/>
        <v>4.3241545174976855E-3</v>
      </c>
      <c r="T415" s="31">
        <f t="shared" si="276"/>
        <v>1.9747337336148531E-3</v>
      </c>
      <c r="U415" s="31">
        <f t="shared" si="277"/>
        <v>7.744053857313149E-5</v>
      </c>
      <c r="V415" s="31">
        <f t="shared" si="278"/>
        <v>5.1627025715421002E-5</v>
      </c>
      <c r="W415" s="31">
        <f t="shared" si="279"/>
        <v>4.0000000000000001E-3</v>
      </c>
      <c r="X415" s="31">
        <f t="shared" si="280"/>
        <v>8.9999999999999993E-3</v>
      </c>
      <c r="Y415" s="31">
        <f t="shared" si="281"/>
        <v>1.3999999999999999E-2</v>
      </c>
      <c r="Z415" s="31">
        <f t="shared" si="282"/>
        <v>1E-3</v>
      </c>
      <c r="AA415" s="31">
        <f t="shared" si="283"/>
        <v>0</v>
      </c>
      <c r="AB415" s="31">
        <f t="shared" si="286"/>
        <v>5.0036486363777043E-3</v>
      </c>
      <c r="AC415" s="31">
        <f t="shared" si="284"/>
        <v>1.0842682432121092E-2</v>
      </c>
      <c r="AD415" s="103">
        <f t="shared" si="287"/>
        <v>1.5416232814275947E-2</v>
      </c>
    </row>
    <row r="416" spans="16:30" x14ac:dyDescent="0.25">
      <c r="P416" s="36">
        <f t="shared" si="285"/>
        <v>38.833200000000382</v>
      </c>
      <c r="Q416" s="31">
        <f t="shared" si="273"/>
        <v>7.8033822355690497E-4</v>
      </c>
      <c r="R416" s="31">
        <f t="shared" si="274"/>
        <v>3.9016911177845249E-3</v>
      </c>
      <c r="S416" s="31">
        <f t="shared" si="275"/>
        <v>4.3137096998225703E-3</v>
      </c>
      <c r="T416" s="31">
        <f t="shared" si="276"/>
        <v>1.9699638453694068E-3</v>
      </c>
      <c r="U416" s="31">
        <f t="shared" si="277"/>
        <v>7.7253484132133594E-5</v>
      </c>
      <c r="V416" s="31">
        <f t="shared" si="278"/>
        <v>5.1502322754755731E-5</v>
      </c>
      <c r="W416" s="31">
        <f t="shared" si="279"/>
        <v>4.0000000000000001E-3</v>
      </c>
      <c r="X416" s="31">
        <f t="shared" si="280"/>
        <v>8.9999999999999993E-3</v>
      </c>
      <c r="Y416" s="31">
        <f t="shared" si="281"/>
        <v>1.3999999999999999E-2</v>
      </c>
      <c r="Z416" s="31">
        <f t="shared" si="282"/>
        <v>1E-3</v>
      </c>
      <c r="AA416" s="31">
        <f t="shared" si="283"/>
        <v>0</v>
      </c>
      <c r="AB416" s="31">
        <f t="shared" si="286"/>
        <v>4.9997722843026348E-3</v>
      </c>
      <c r="AC416" s="31">
        <f t="shared" si="284"/>
        <v>1.083476645818638E-2</v>
      </c>
      <c r="AD416" s="103">
        <f t="shared" si="287"/>
        <v>1.540986843427403E-2</v>
      </c>
    </row>
    <row r="417" spans="16:30" x14ac:dyDescent="0.25">
      <c r="P417" s="36">
        <f t="shared" si="285"/>
        <v>38.927000000000383</v>
      </c>
      <c r="Q417" s="31">
        <f t="shared" si="273"/>
        <v>7.7845789048809318E-4</v>
      </c>
      <c r="R417" s="31">
        <f t="shared" si="274"/>
        <v>3.8922894524404663E-3</v>
      </c>
      <c r="S417" s="31">
        <f t="shared" si="275"/>
        <v>4.3033152186181794E-3</v>
      </c>
      <c r="T417" s="31">
        <f t="shared" si="276"/>
        <v>1.9652169445371912E-3</v>
      </c>
      <c r="U417" s="31">
        <f t="shared" si="277"/>
        <v>7.7067331158321223E-5</v>
      </c>
      <c r="V417" s="31">
        <f t="shared" si="278"/>
        <v>5.1378220772214144E-5</v>
      </c>
      <c r="W417" s="31">
        <f t="shared" si="279"/>
        <v>4.0000000000000001E-3</v>
      </c>
      <c r="X417" s="31">
        <f t="shared" si="280"/>
        <v>8.9999999999999993E-3</v>
      </c>
      <c r="Y417" s="31">
        <f t="shared" si="281"/>
        <v>1.3999999999999999E-2</v>
      </c>
      <c r="Z417" s="31">
        <f t="shared" si="282"/>
        <v>1E-3</v>
      </c>
      <c r="AA417" s="31">
        <f t="shared" si="283"/>
        <v>0</v>
      </c>
      <c r="AB417" s="31">
        <f t="shared" si="286"/>
        <v>4.9959209450966997E-3</v>
      </c>
      <c r="AC417" s="31">
        <f t="shared" si="284"/>
        <v>1.0826901914040392E-2</v>
      </c>
      <c r="AD417" s="103">
        <f t="shared" si="287"/>
        <v>1.5403547405185724E-2</v>
      </c>
    </row>
    <row r="418" spans="16:30" x14ac:dyDescent="0.25">
      <c r="P418" s="36">
        <f t="shared" si="285"/>
        <v>39.020800000000385</v>
      </c>
      <c r="Q418" s="31">
        <f t="shared" si="273"/>
        <v>7.7658659748211219E-4</v>
      </c>
      <c r="R418" s="31">
        <f t="shared" si="274"/>
        <v>3.8829329874105608E-3</v>
      </c>
      <c r="S418" s="31">
        <f t="shared" si="275"/>
        <v>4.2929707108811162E-3</v>
      </c>
      <c r="T418" s="31">
        <f t="shared" si="276"/>
        <v>1.9604928653435922E-3</v>
      </c>
      <c r="U418" s="31">
        <f t="shared" si="277"/>
        <v>7.6882073150729099E-5</v>
      </c>
      <c r="V418" s="31">
        <f t="shared" si="278"/>
        <v>5.1254715433819406E-5</v>
      </c>
      <c r="W418" s="31">
        <f t="shared" si="279"/>
        <v>4.0000000000000001E-3</v>
      </c>
      <c r="X418" s="31">
        <f t="shared" si="280"/>
        <v>8.9999999999999993E-3</v>
      </c>
      <c r="Y418" s="31">
        <f t="shared" si="281"/>
        <v>1.3999999999999999E-2</v>
      </c>
      <c r="Z418" s="31">
        <f t="shared" si="282"/>
        <v>1E-3</v>
      </c>
      <c r="AA418" s="31">
        <f t="shared" si="283"/>
        <v>0</v>
      </c>
      <c r="AB418" s="31">
        <f t="shared" si="286"/>
        <v>4.9920944073413766E-3</v>
      </c>
      <c r="AC418" s="31">
        <f t="shared" si="284"/>
        <v>1.081908836193634E-2</v>
      </c>
      <c r="AD418" s="103">
        <f t="shared" si="287"/>
        <v>1.5397269338633416E-2</v>
      </c>
    </row>
    <row r="419" spans="16:30" x14ac:dyDescent="0.25">
      <c r="P419" s="36">
        <f t="shared" si="285"/>
        <v>39.114600000000387</v>
      </c>
      <c r="Q419" s="31">
        <f t="shared" si="273"/>
        <v>7.7472427950253881E-4</v>
      </c>
      <c r="R419" s="31">
        <f t="shared" si="274"/>
        <v>3.873621397512694E-3</v>
      </c>
      <c r="S419" s="31">
        <f t="shared" si="275"/>
        <v>4.2826758170900342E-3</v>
      </c>
      <c r="T419" s="31">
        <f t="shared" si="276"/>
        <v>1.9557914436041592E-3</v>
      </c>
      <c r="U419" s="31">
        <f t="shared" si="277"/>
        <v>7.6697703670751334E-5</v>
      </c>
      <c r="V419" s="31">
        <f t="shared" si="278"/>
        <v>5.1131802447167554E-5</v>
      </c>
      <c r="W419" s="31">
        <f t="shared" si="279"/>
        <v>4.0000000000000001E-3</v>
      </c>
      <c r="X419" s="31">
        <f t="shared" si="280"/>
        <v>8.9999999999999993E-3</v>
      </c>
      <c r="Y419" s="31">
        <f t="shared" si="281"/>
        <v>1.3999999999999999E-2</v>
      </c>
      <c r="Z419" s="31">
        <f t="shared" si="282"/>
        <v>1E-3</v>
      </c>
      <c r="AA419" s="31">
        <f t="shared" si="283"/>
        <v>0</v>
      </c>
      <c r="AB419" s="31">
        <f t="shared" si="286"/>
        <v>4.9882924618250965E-3</v>
      </c>
      <c r="AC419" s="31">
        <f t="shared" si="284"/>
        <v>1.0811325368726667E-2</v>
      </c>
      <c r="AD419" s="103">
        <f t="shared" si="287"/>
        <v>1.5391033850536615E-2</v>
      </c>
    </row>
    <row r="420" spans="16:30" x14ac:dyDescent="0.25">
      <c r="P420" s="36">
        <f t="shared" si="285"/>
        <v>39.208400000000388</v>
      </c>
      <c r="Q420" s="31">
        <f t="shared" si="273"/>
        <v>7.7287087213530781E-4</v>
      </c>
      <c r="R420" s="31">
        <f t="shared" si="274"/>
        <v>3.8643543606765389E-3</v>
      </c>
      <c r="S420" s="31">
        <f t="shared" si="275"/>
        <v>4.2724301811639812E-3</v>
      </c>
      <c r="T420" s="31">
        <f t="shared" si="276"/>
        <v>1.9511125167055846E-3</v>
      </c>
      <c r="U420" s="31">
        <f t="shared" si="277"/>
        <v>7.6514216341395461E-5</v>
      </c>
      <c r="V420" s="31">
        <f t="shared" si="278"/>
        <v>5.1009477560930314E-5</v>
      </c>
      <c r="W420" s="31">
        <f t="shared" si="279"/>
        <v>4.0000000000000001E-3</v>
      </c>
      <c r="X420" s="31">
        <f t="shared" si="280"/>
        <v>8.9999999999999993E-3</v>
      </c>
      <c r="Y420" s="31">
        <f t="shared" si="281"/>
        <v>1.3999999999999999E-2</v>
      </c>
      <c r="Z420" s="31">
        <f t="shared" si="282"/>
        <v>1E-3</v>
      </c>
      <c r="AA420" s="31">
        <f t="shared" si="283"/>
        <v>0</v>
      </c>
      <c r="AB420" s="31">
        <f t="shared" si="286"/>
        <v>4.9845149015157698E-3</v>
      </c>
      <c r="AC420" s="31">
        <f t="shared" si="284"/>
        <v>1.0803612505805473E-2</v>
      </c>
      <c r="AD420" s="103">
        <f t="shared" si="287"/>
        <v>1.5384840561055494E-2</v>
      </c>
    </row>
    <row r="421" spans="16:30" x14ac:dyDescent="0.25">
      <c r="P421" s="36">
        <f t="shared" si="285"/>
        <v>39.30220000000039</v>
      </c>
      <c r="Q421" s="31">
        <f t="shared" si="273"/>
        <v>7.7102631158128558E-4</v>
      </c>
      <c r="R421" s="31">
        <f t="shared" si="274"/>
        <v>3.855131557906428E-3</v>
      </c>
      <c r="S421" s="31">
        <f t="shared" si="275"/>
        <v>4.2622334504213467E-3</v>
      </c>
      <c r="T421" s="31">
        <f t="shared" si="276"/>
        <v>1.9464559235869553E-3</v>
      </c>
      <c r="U421" s="31">
        <f t="shared" si="277"/>
        <v>7.6331604846547262E-5</v>
      </c>
      <c r="V421" s="31">
        <f t="shared" si="278"/>
        <v>5.0887736564364848E-5</v>
      </c>
      <c r="W421" s="31">
        <f t="shared" si="279"/>
        <v>4.0000000000000001E-3</v>
      </c>
      <c r="X421" s="31">
        <f t="shared" si="280"/>
        <v>8.9999999999999993E-3</v>
      </c>
      <c r="Y421" s="31">
        <f t="shared" si="281"/>
        <v>1.3999999999999999E-2</v>
      </c>
      <c r="Z421" s="31">
        <f t="shared" si="282"/>
        <v>1E-3</v>
      </c>
      <c r="AA421" s="31">
        <f t="shared" si="283"/>
        <v>0</v>
      </c>
      <c r="AB421" s="31">
        <f t="shared" si="286"/>
        <v>4.9807615215337123E-3</v>
      </c>
      <c r="AC421" s="31">
        <f t="shared" si="284"/>
        <v>1.0795949349051795E-2</v>
      </c>
      <c r="AD421" s="103">
        <f t="shared" si="287"/>
        <v>1.5378689094535275E-2</v>
      </c>
    </row>
    <row r="422" spans="16:30" x14ac:dyDescent="0.25">
      <c r="P422" s="36">
        <f t="shared" si="285"/>
        <v>39.396000000000392</v>
      </c>
      <c r="Q422" s="31">
        <f t="shared" si="273"/>
        <v>7.6919053464894914E-4</v>
      </c>
      <c r="R422" s="31">
        <f t="shared" si="274"/>
        <v>3.8459526732447457E-3</v>
      </c>
      <c r="S422" s="31">
        <f t="shared" si="275"/>
        <v>4.2520852755393908E-3</v>
      </c>
      <c r="T422" s="31">
        <f t="shared" si="276"/>
        <v>1.9418215047212722E-3</v>
      </c>
      <c r="U422" s="31">
        <f t="shared" si="277"/>
        <v>7.6149862930245955E-5</v>
      </c>
      <c r="V422" s="31">
        <f t="shared" si="278"/>
        <v>5.0766575286830639E-5</v>
      </c>
      <c r="W422" s="31">
        <f t="shared" si="279"/>
        <v>4.0000000000000001E-3</v>
      </c>
      <c r="X422" s="31">
        <f t="shared" si="280"/>
        <v>8.9999999999999993E-3</v>
      </c>
      <c r="Y422" s="31">
        <f t="shared" si="281"/>
        <v>1.3999999999999999E-2</v>
      </c>
      <c r="Z422" s="31">
        <f t="shared" si="282"/>
        <v>1E-3</v>
      </c>
      <c r="AA422" s="31">
        <f t="shared" si="283"/>
        <v>0</v>
      </c>
      <c r="AB422" s="31">
        <f t="shared" si="286"/>
        <v>4.9770321191249627E-3</v>
      </c>
      <c r="AC422" s="31">
        <f t="shared" si="284"/>
        <v>1.0788335478773708E-2</v>
      </c>
      <c r="AD422" s="103">
        <f t="shared" si="287"/>
        <v>1.5372579079451462E-2</v>
      </c>
    </row>
    <row r="423" spans="16:30" x14ac:dyDescent="0.25">
      <c r="P423" s="36">
        <f t="shared" si="285"/>
        <v>39.489800000000393</v>
      </c>
      <c r="Q423" s="31">
        <f t="shared" si="273"/>
        <v>7.6736347874717024E-4</v>
      </c>
      <c r="R423" s="31">
        <f t="shared" si="274"/>
        <v>3.8368173937358514E-3</v>
      </c>
      <c r="S423" s="31">
        <f t="shared" si="275"/>
        <v>4.2419853105143575E-3</v>
      </c>
      <c r="T423" s="31">
        <f t="shared" si="276"/>
        <v>1.9372091020972311E-3</v>
      </c>
      <c r="U423" s="31">
        <f t="shared" si="277"/>
        <v>7.5968984395969837E-5</v>
      </c>
      <c r="V423" s="31">
        <f t="shared" si="278"/>
        <v>5.0645989597313227E-5</v>
      </c>
      <c r="W423" s="31">
        <f t="shared" si="279"/>
        <v>4.0000000000000001E-3</v>
      </c>
      <c r="X423" s="31">
        <f t="shared" si="280"/>
        <v>8.9999999999999993E-3</v>
      </c>
      <c r="Y423" s="31">
        <f t="shared" si="281"/>
        <v>1.3999999999999999E-2</v>
      </c>
      <c r="Z423" s="31">
        <f t="shared" si="282"/>
        <v>1E-3</v>
      </c>
      <c r="AA423" s="31">
        <f t="shared" si="283"/>
        <v>0</v>
      </c>
      <c r="AB423" s="31">
        <f t="shared" si="286"/>
        <v>4.9733264936349855E-3</v>
      </c>
      <c r="AC423" s="31">
        <f t="shared" si="284"/>
        <v>1.0780770479653234E-2</v>
      </c>
      <c r="AD423" s="103">
        <f t="shared" si="287"/>
        <v>1.5366510148355918E-2</v>
      </c>
    </row>
    <row r="424" spans="16:30" x14ac:dyDescent="0.25">
      <c r="P424" s="36">
        <f t="shared" si="285"/>
        <v>39.583600000000395</v>
      </c>
      <c r="Q424" s="31">
        <f t="shared" si="273"/>
        <v>7.6554508187810105E-4</v>
      </c>
      <c r="R424" s="31">
        <f t="shared" si="274"/>
        <v>3.8277254093905051E-3</v>
      </c>
      <c r="S424" s="31">
        <f t="shared" si="275"/>
        <v>4.2319332126221423E-3</v>
      </c>
      <c r="T424" s="31">
        <f t="shared" si="276"/>
        <v>1.9326185592012661E-3</v>
      </c>
      <c r="U424" s="31">
        <f t="shared" si="277"/>
        <v>7.5788963105931988E-5</v>
      </c>
      <c r="V424" s="31">
        <f t="shared" si="278"/>
        <v>5.0525975403954663E-5</v>
      </c>
      <c r="W424" s="31">
        <f t="shared" si="279"/>
        <v>4.0000000000000001E-3</v>
      </c>
      <c r="X424" s="31">
        <f t="shared" si="280"/>
        <v>8.9999999999999993E-3</v>
      </c>
      <c r="Y424" s="31">
        <f t="shared" si="281"/>
        <v>1.3999999999999999E-2</v>
      </c>
      <c r="Z424" s="31">
        <f t="shared" si="282"/>
        <v>1E-3</v>
      </c>
      <c r="AA424" s="31">
        <f t="shared" si="283"/>
        <v>0</v>
      </c>
      <c r="AB424" s="31">
        <f t="shared" si="286"/>
        <v>4.9696444464827584E-3</v>
      </c>
      <c r="AC424" s="31">
        <f t="shared" si="284"/>
        <v>1.0773253940692057E-2</v>
      </c>
      <c r="AD424" s="103">
        <f t="shared" si="287"/>
        <v>1.5360481937823727E-2</v>
      </c>
    </row>
    <row r="425" spans="16:30" x14ac:dyDescent="0.25">
      <c r="P425" s="36">
        <f t="shared" si="285"/>
        <v>39.677400000000397</v>
      </c>
      <c r="Q425" s="31">
        <f t="shared" si="273"/>
        <v>7.637352826301622E-4</v>
      </c>
      <c r="R425" s="31">
        <f t="shared" si="274"/>
        <v>3.8186764131508109E-3</v>
      </c>
      <c r="S425" s="31">
        <f t="shared" si="275"/>
        <v>4.2219286423795365E-3</v>
      </c>
      <c r="T425" s="31">
        <f t="shared" si="276"/>
        <v>1.9280497209998445E-3</v>
      </c>
      <c r="U425" s="31">
        <f t="shared" si="277"/>
        <v>7.5609792980386054E-5</v>
      </c>
      <c r="V425" s="31">
        <f t="shared" si="278"/>
        <v>5.040652865359071E-5</v>
      </c>
      <c r="W425" s="31">
        <f t="shared" si="279"/>
        <v>4.0000000000000001E-3</v>
      </c>
      <c r="X425" s="31">
        <f t="shared" si="280"/>
        <v>8.9999999999999993E-3</v>
      </c>
      <c r="Y425" s="31">
        <f t="shared" si="281"/>
        <v>1.3999999999999999E-2</v>
      </c>
      <c r="Z425" s="31">
        <f t="shared" si="282"/>
        <v>1E-3</v>
      </c>
      <c r="AA425" s="31">
        <f t="shared" si="283"/>
        <v>0</v>
      </c>
      <c r="AB425" s="31">
        <f t="shared" si="286"/>
        <v>4.9659857811352208E-3</v>
      </c>
      <c r="AC425" s="31">
        <f t="shared" si="284"/>
        <v>1.076578545515801E-2</v>
      </c>
      <c r="AD425" s="103">
        <f t="shared" si="287"/>
        <v>1.5354494088400891E-2</v>
      </c>
    </row>
    <row r="426" spans="16:30" x14ac:dyDescent="0.25">
      <c r="P426" s="36">
        <f t="shared" si="285"/>
        <v>39.771200000000398</v>
      </c>
      <c r="Q426" s="31">
        <f t="shared" si="273"/>
        <v>7.619340201711289E-4</v>
      </c>
      <c r="R426" s="31">
        <f t="shared" si="274"/>
        <v>3.8096701008556444E-3</v>
      </c>
      <c r="S426" s="31">
        <f t="shared" si="275"/>
        <v>4.2119712635060001E-3</v>
      </c>
      <c r="T426" s="31">
        <f t="shared" si="276"/>
        <v>1.9235024339220148E-3</v>
      </c>
      <c r="U426" s="31">
        <f t="shared" si="277"/>
        <v>7.543146799694174E-5</v>
      </c>
      <c r="V426" s="31">
        <f t="shared" si="278"/>
        <v>5.0287645331294507E-5</v>
      </c>
      <c r="W426" s="31">
        <f t="shared" si="279"/>
        <v>4.0000000000000001E-3</v>
      </c>
      <c r="X426" s="31">
        <f t="shared" si="280"/>
        <v>8.9999999999999993E-3</v>
      </c>
      <c r="Y426" s="31">
        <f t="shared" si="281"/>
        <v>1.3999999999999999E-2</v>
      </c>
      <c r="Z426" s="31">
        <f t="shared" si="282"/>
        <v>1E-3</v>
      </c>
      <c r="AA426" s="31">
        <f t="shared" si="283"/>
        <v>0</v>
      </c>
      <c r="AB426" s="31">
        <f t="shared" si="286"/>
        <v>4.9623503030820984E-3</v>
      </c>
      <c r="AC426" s="31">
        <f t="shared" si="284"/>
        <v>1.0758364620532345E-2</v>
      </c>
      <c r="AD426" s="103">
        <f t="shared" si="287"/>
        <v>1.5348546244552784E-2</v>
      </c>
    </row>
    <row r="427" spans="16:30" x14ac:dyDescent="0.25">
      <c r="P427" s="36">
        <f t="shared" si="285"/>
        <v>39.8650000000004</v>
      </c>
      <c r="Q427" s="31">
        <f t="shared" si="273"/>
        <v>7.6014123424131437E-4</v>
      </c>
      <c r="R427" s="31">
        <f t="shared" si="274"/>
        <v>3.800706171206572E-3</v>
      </c>
      <c r="S427" s="31">
        <f t="shared" si="275"/>
        <v>4.2020607428859859E-3</v>
      </c>
      <c r="T427" s="31">
        <f t="shared" si="276"/>
        <v>1.9189765458421982E-3</v>
      </c>
      <c r="U427" s="31">
        <f t="shared" si="277"/>
        <v>7.5253982189890122E-5</v>
      </c>
      <c r="V427" s="31">
        <f t="shared" si="278"/>
        <v>5.0169321459926746E-5</v>
      </c>
      <c r="W427" s="31">
        <f t="shared" si="279"/>
        <v>4.0000000000000001E-3</v>
      </c>
      <c r="X427" s="31">
        <f t="shared" si="280"/>
        <v>8.9999999999999993E-3</v>
      </c>
      <c r="Y427" s="31">
        <f t="shared" si="281"/>
        <v>1.3999999999999999E-2</v>
      </c>
      <c r="Z427" s="31">
        <f t="shared" si="282"/>
        <v>1E-3</v>
      </c>
      <c r="AA427" s="31">
        <f t="shared" si="283"/>
        <v>0</v>
      </c>
      <c r="AB427" s="31">
        <f t="shared" si="286"/>
        <v>4.9587378198110901E-3</v>
      </c>
      <c r="AC427" s="31">
        <f t="shared" si="284"/>
        <v>1.0750991038457747E-2</v>
      </c>
      <c r="AD427" s="103">
        <f t="shared" si="287"/>
        <v>1.5342638054613399E-2</v>
      </c>
    </row>
    <row r="428" spans="16:30" x14ac:dyDescent="0.25">
      <c r="P428" s="36">
        <f t="shared" si="285"/>
        <v>39.958800000000402</v>
      </c>
      <c r="Q428" s="31">
        <f t="shared" si="273"/>
        <v>7.5835686514685125E-4</v>
      </c>
      <c r="R428" s="31">
        <f t="shared" si="274"/>
        <v>3.7917843257342563E-3</v>
      </c>
      <c r="S428" s="31">
        <f t="shared" si="275"/>
        <v>4.1921967505317934E-3</v>
      </c>
      <c r="T428" s="31">
        <f t="shared" si="276"/>
        <v>1.9144719060632258E-3</v>
      </c>
      <c r="U428" s="31">
        <f t="shared" si="277"/>
        <v>7.5077329649538257E-5</v>
      </c>
      <c r="V428" s="31">
        <f t="shared" si="278"/>
        <v>5.0051553099692178E-5</v>
      </c>
      <c r="W428" s="31">
        <f t="shared" si="279"/>
        <v>4.0000000000000001E-3</v>
      </c>
      <c r="X428" s="31">
        <f t="shared" si="280"/>
        <v>8.9999999999999993E-3</v>
      </c>
      <c r="Y428" s="31">
        <f t="shared" si="281"/>
        <v>1.3999999999999999E-2</v>
      </c>
      <c r="Z428" s="31">
        <f t="shared" si="282"/>
        <v>1E-3</v>
      </c>
      <c r="AA428" s="31">
        <f t="shared" si="283"/>
        <v>0</v>
      </c>
      <c r="AB428" s="31">
        <f t="shared" si="286"/>
        <v>4.9551481407834001E-3</v>
      </c>
      <c r="AC428" s="31">
        <f t="shared" si="284"/>
        <v>1.0743664314687115E-2</v>
      </c>
      <c r="AD428" s="103">
        <f t="shared" si="287"/>
        <v>1.5336769170735353E-2</v>
      </c>
    </row>
    <row r="429" spans="16:30" x14ac:dyDescent="0.25">
      <c r="P429" s="36">
        <f t="shared" si="285"/>
        <v>40.052600000000403</v>
      </c>
      <c r="Q429" s="31">
        <f t="shared" si="273"/>
        <v>7.5658085375306463E-4</v>
      </c>
      <c r="R429" s="31">
        <f t="shared" si="274"/>
        <v>3.7829042687653231E-3</v>
      </c>
      <c r="S429" s="31">
        <f t="shared" si="275"/>
        <v>4.1823789595469415E-3</v>
      </c>
      <c r="T429" s="31">
        <f t="shared" si="276"/>
        <v>1.9099883652996118E-3</v>
      </c>
      <c r="U429" s="31">
        <f t="shared" si="277"/>
        <v>7.4901504521553394E-5</v>
      </c>
      <c r="V429" s="31">
        <f t="shared" si="278"/>
        <v>4.9934336347702267E-5</v>
      </c>
      <c r="W429" s="31">
        <f t="shared" si="279"/>
        <v>4.0000000000000001E-3</v>
      </c>
      <c r="X429" s="31">
        <f t="shared" si="280"/>
        <v>8.9999999999999993E-3</v>
      </c>
      <c r="Y429" s="31">
        <f t="shared" si="281"/>
        <v>1.3999999999999999E-2</v>
      </c>
      <c r="Z429" s="31">
        <f t="shared" si="282"/>
        <v>1E-3</v>
      </c>
      <c r="AA429" s="31">
        <f t="shared" si="283"/>
        <v>0</v>
      </c>
      <c r="AB429" s="31">
        <f t="shared" si="286"/>
        <v>4.9515810774096282E-3</v>
      </c>
      <c r="AC429" s="31">
        <f t="shared" si="284"/>
        <v>1.0736384059033056E-2</v>
      </c>
      <c r="AD429" s="103">
        <f t="shared" si="287"/>
        <v>1.5330939248840623E-2</v>
      </c>
    </row>
    <row r="430" spans="16:30" x14ac:dyDescent="0.25">
      <c r="P430" s="36">
        <f t="shared" si="285"/>
        <v>40.146400000000405</v>
      </c>
      <c r="Q430" s="31">
        <f t="shared" si="273"/>
        <v>7.548131414779407E-4</v>
      </c>
      <c r="R430" s="31">
        <f t="shared" si="274"/>
        <v>3.7740657073897037E-3</v>
      </c>
      <c r="S430" s="31">
        <f t="shared" si="275"/>
        <v>4.1726070460900563E-3</v>
      </c>
      <c r="T430" s="31">
        <f t="shared" si="276"/>
        <v>1.9055257756610611E-3</v>
      </c>
      <c r="U430" s="31">
        <f t="shared" si="277"/>
        <v>7.4726501006316121E-5</v>
      </c>
      <c r="V430" s="31">
        <f t="shared" si="278"/>
        <v>4.9817667337544085E-5</v>
      </c>
      <c r="W430" s="31">
        <f t="shared" si="279"/>
        <v>4.0000000000000001E-3</v>
      </c>
      <c r="X430" s="31">
        <f t="shared" si="280"/>
        <v>8.9999999999999993E-3</v>
      </c>
      <c r="Y430" s="31">
        <f t="shared" si="281"/>
        <v>1.3999999999999999E-2</v>
      </c>
      <c r="Z430" s="31">
        <f t="shared" si="282"/>
        <v>1E-3</v>
      </c>
      <c r="AA430" s="31">
        <f t="shared" si="283"/>
        <v>0</v>
      </c>
      <c r="AB430" s="31">
        <f t="shared" si="286"/>
        <v>4.948036443025999E-3</v>
      </c>
      <c r="AC430" s="31">
        <f t="shared" si="284"/>
        <v>1.0729149885318113E-2</v>
      </c>
      <c r="AD430" s="103">
        <f t="shared" si="287"/>
        <v>1.5325147948572046E-2</v>
      </c>
    </row>
    <row r="431" spans="16:30" x14ac:dyDescent="0.25">
      <c r="P431" s="36">
        <f t="shared" si="285"/>
        <v>40.240200000000407</v>
      </c>
      <c r="Q431" s="31">
        <f t="shared" si="273"/>
        <v>7.5305367028568443E-4</v>
      </c>
      <c r="R431" s="31">
        <f t="shared" si="274"/>
        <v>3.765268351428422E-3</v>
      </c>
      <c r="S431" s="31">
        <f t="shared" si="275"/>
        <v>4.1628806893392635E-3</v>
      </c>
      <c r="T431" s="31">
        <f t="shared" si="276"/>
        <v>1.9010839906362102E-3</v>
      </c>
      <c r="U431" s="31">
        <f t="shared" si="277"/>
        <v>7.455231335828275E-5</v>
      </c>
      <c r="V431" s="31">
        <f t="shared" si="278"/>
        <v>4.9701542238855166E-5</v>
      </c>
      <c r="W431" s="31">
        <f t="shared" si="279"/>
        <v>4.0000000000000001E-3</v>
      </c>
      <c r="X431" s="31">
        <f t="shared" si="280"/>
        <v>8.9999999999999993E-3</v>
      </c>
      <c r="Y431" s="31">
        <f t="shared" si="281"/>
        <v>1.3999999999999999E-2</v>
      </c>
      <c r="Z431" s="31">
        <f t="shared" si="282"/>
        <v>1E-3</v>
      </c>
      <c r="AA431" s="31">
        <f t="shared" si="283"/>
        <v>0</v>
      </c>
      <c r="AB431" s="31">
        <f t="shared" si="286"/>
        <v>4.9445140528709261E-3</v>
      </c>
      <c r="AC431" s="31">
        <f t="shared" si="284"/>
        <v>1.0721961411325701E-2</v>
      </c>
      <c r="AD431" s="103">
        <f t="shared" si="287"/>
        <v>1.5319394933245509E-2</v>
      </c>
    </row>
    <row r="432" spans="16:30" x14ac:dyDescent="0.25">
      <c r="P432" s="36">
        <f t="shared" si="285"/>
        <v>40.334000000000408</v>
      </c>
      <c r="Q432" s="31">
        <f t="shared" si="273"/>
        <v>7.5130238268036875E-4</v>
      </c>
      <c r="R432" s="31">
        <f t="shared" si="274"/>
        <v>3.7565119134018439E-3</v>
      </c>
      <c r="S432" s="31">
        <f t="shared" si="275"/>
        <v>4.1531995714570785E-3</v>
      </c>
      <c r="T432" s="31">
        <f t="shared" si="276"/>
        <v>1.896662865076591E-3</v>
      </c>
      <c r="U432" s="31">
        <f t="shared" si="277"/>
        <v>7.4378935885356502E-5</v>
      </c>
      <c r="V432" s="31">
        <f t="shared" si="278"/>
        <v>4.9585957256904339E-5</v>
      </c>
      <c r="W432" s="31">
        <f t="shared" si="279"/>
        <v>4.0000000000000001E-3</v>
      </c>
      <c r="X432" s="31">
        <f t="shared" si="280"/>
        <v>8.9999999999999993E-3</v>
      </c>
      <c r="Y432" s="31">
        <f t="shared" si="281"/>
        <v>1.3999999999999999E-2</v>
      </c>
      <c r="Z432" s="31">
        <f t="shared" si="282"/>
        <v>1E-3</v>
      </c>
      <c r="AA432" s="31">
        <f t="shared" si="283"/>
        <v>0</v>
      </c>
      <c r="AB432" s="31">
        <f t="shared" si="286"/>
        <v>4.9410137240619191E-3</v>
      </c>
      <c r="AC432" s="31">
        <f t="shared" si="284"/>
        <v>1.0714818258751733E-2</v>
      </c>
      <c r="AD432" s="103">
        <f t="shared" si="287"/>
        <v>1.5313679869802879E-2</v>
      </c>
    </row>
    <row r="433" spans="16:30" x14ac:dyDescent="0.25">
      <c r="P433" s="36">
        <f t="shared" si="285"/>
        <v>40.42780000000041</v>
      </c>
      <c r="Q433" s="31">
        <f t="shared" si="273"/>
        <v>7.4955922169967187E-4</v>
      </c>
      <c r="R433" s="31">
        <f t="shared" si="274"/>
        <v>3.7477961084983595E-3</v>
      </c>
      <c r="S433" s="31">
        <f t="shared" si="275"/>
        <v>4.1435633775557864E-3</v>
      </c>
      <c r="T433" s="31">
        <f t="shared" si="276"/>
        <v>1.8922622551808216E-3</v>
      </c>
      <c r="U433" s="31">
        <f t="shared" si="277"/>
        <v>7.4206362948267511E-5</v>
      </c>
      <c r="V433" s="31">
        <f t="shared" si="278"/>
        <v>4.947090863217834E-5</v>
      </c>
      <c r="W433" s="31">
        <f t="shared" si="279"/>
        <v>4.0000000000000001E-3</v>
      </c>
      <c r="X433" s="31">
        <f t="shared" si="280"/>
        <v>8.9999999999999993E-3</v>
      </c>
      <c r="Y433" s="31">
        <f t="shared" si="281"/>
        <v>1.3999999999999999E-2</v>
      </c>
      <c r="Z433" s="31">
        <f t="shared" si="282"/>
        <v>1E-3</v>
      </c>
      <c r="AA433" s="31">
        <f t="shared" si="283"/>
        <v>0</v>
      </c>
      <c r="AB433" s="31">
        <f t="shared" si="286"/>
        <v>4.9375352755728014E-3</v>
      </c>
      <c r="AC433" s="31">
        <f t="shared" si="284"/>
        <v>1.0707720053156953E-2</v>
      </c>
      <c r="AD433" s="103">
        <f t="shared" si="287"/>
        <v>1.5308002428765607E-2</v>
      </c>
    </row>
    <row r="434" spans="16:30" x14ac:dyDescent="0.25">
      <c r="P434" s="36">
        <f t="shared" si="285"/>
        <v>40.521600000000412</v>
      </c>
      <c r="Q434" s="31">
        <f t="shared" si="273"/>
        <v>7.4782413090870034E-4</v>
      </c>
      <c r="R434" s="31">
        <f t="shared" si="274"/>
        <v>3.7391206545435017E-3</v>
      </c>
      <c r="S434" s="31">
        <f t="shared" si="275"/>
        <v>4.1339717956632958E-3</v>
      </c>
      <c r="T434" s="31">
        <f t="shared" si="276"/>
        <v>1.8878820184790141E-3</v>
      </c>
      <c r="U434" s="31">
        <f t="shared" si="277"/>
        <v>7.4034588959961329E-5</v>
      </c>
      <c r="V434" s="31">
        <f t="shared" si="278"/>
        <v>4.9356392639974231E-5</v>
      </c>
      <c r="W434" s="31">
        <f t="shared" si="279"/>
        <v>4.0000000000000001E-3</v>
      </c>
      <c r="X434" s="31">
        <f t="shared" si="280"/>
        <v>8.9999999999999993E-3</v>
      </c>
      <c r="Y434" s="31">
        <f t="shared" si="281"/>
        <v>1.3999999999999999E-2</v>
      </c>
      <c r="Z434" s="31">
        <f t="shared" si="282"/>
        <v>1E-3</v>
      </c>
      <c r="AA434" s="31">
        <f t="shared" si="283"/>
        <v>0</v>
      </c>
      <c r="AB434" s="31">
        <f t="shared" si="286"/>
        <v>4.9340785282112644E-3</v>
      </c>
      <c r="AC434" s="31">
        <f t="shared" si="284"/>
        <v>1.0700666423919918E-2</v>
      </c>
      <c r="AD434" s="103">
        <f t="shared" si="287"/>
        <v>1.5302362284189039E-2</v>
      </c>
    </row>
    <row r="435" spans="16:30" x14ac:dyDescent="0.25">
      <c r="P435" s="36">
        <f t="shared" si="285"/>
        <v>40.615400000000413</v>
      </c>
      <c r="Q435" s="31">
        <f t="shared" si="273"/>
        <v>7.4609705439389979E-4</v>
      </c>
      <c r="R435" s="31">
        <f t="shared" si="274"/>
        <v>3.7304852719694985E-3</v>
      </c>
      <c r="S435" s="31">
        <f t="shared" si="275"/>
        <v>4.1244245166894775E-3</v>
      </c>
      <c r="T435" s="31">
        <f t="shared" si="276"/>
        <v>1.8835220138173998E-3</v>
      </c>
      <c r="U435" s="31">
        <f t="shared" si="277"/>
        <v>7.3863608384996062E-5</v>
      </c>
      <c r="V435" s="31">
        <f t="shared" si="278"/>
        <v>4.9242405589997379E-5</v>
      </c>
      <c r="W435" s="31">
        <f t="shared" si="279"/>
        <v>4.0000000000000001E-3</v>
      </c>
      <c r="X435" s="31">
        <f t="shared" si="280"/>
        <v>8.9999999999999993E-3</v>
      </c>
      <c r="Y435" s="31">
        <f t="shared" si="281"/>
        <v>1.3999999999999999E-2</v>
      </c>
      <c r="Z435" s="31">
        <f t="shared" si="282"/>
        <v>1E-3</v>
      </c>
      <c r="AA435" s="31">
        <f t="shared" si="283"/>
        <v>0</v>
      </c>
      <c r="AB435" s="31">
        <f t="shared" si="286"/>
        <v>4.93064330459673E-3</v>
      </c>
      <c r="AC435" s="31">
        <f t="shared" si="284"/>
        <v>1.0693657004190666E-2</v>
      </c>
      <c r="AD435" s="103">
        <f t="shared" si="287"/>
        <v>1.5296759113617376E-2</v>
      </c>
    </row>
    <row r="436" spans="16:30" x14ac:dyDescent="0.25">
      <c r="P436" s="36">
        <f t="shared" si="285"/>
        <v>40.709200000000415</v>
      </c>
      <c r="Q436" s="31">
        <f t="shared" si="273"/>
        <v>7.4437793675704743E-4</v>
      </c>
      <c r="R436" s="31">
        <f t="shared" si="274"/>
        <v>3.7218896837852367E-3</v>
      </c>
      <c r="S436" s="31">
        <f t="shared" si="275"/>
        <v>4.1149212343929579E-3</v>
      </c>
      <c r="T436" s="31">
        <f t="shared" si="276"/>
        <v>1.8791821013431661E-3</v>
      </c>
      <c r="U436" s="31">
        <f t="shared" si="277"/>
        <v>7.369341573894769E-5</v>
      </c>
      <c r="V436" s="31">
        <f t="shared" si="278"/>
        <v>4.9128943825965131E-5</v>
      </c>
      <c r="W436" s="31">
        <f t="shared" si="279"/>
        <v>4.0000000000000001E-3</v>
      </c>
      <c r="X436" s="31">
        <f t="shared" si="280"/>
        <v>8.9999999999999993E-3</v>
      </c>
      <c r="Y436" s="31">
        <f t="shared" si="281"/>
        <v>1.3999999999999999E-2</v>
      </c>
      <c r="Z436" s="31">
        <f t="shared" si="282"/>
        <v>1E-3</v>
      </c>
      <c r="AA436" s="31">
        <f t="shared" si="283"/>
        <v>0</v>
      </c>
      <c r="AB436" s="31">
        <f t="shared" si="286"/>
        <v>4.9272294291385233E-3</v>
      </c>
      <c r="AC436" s="31">
        <f t="shared" si="284"/>
        <v>1.0686691430845026E-2</v>
      </c>
      <c r="AD436" s="103">
        <f t="shared" si="287"/>
        <v>1.5291192598039332E-2</v>
      </c>
    </row>
    <row r="437" spans="16:30" x14ac:dyDescent="0.25">
      <c r="P437" s="36">
        <f t="shared" si="285"/>
        <v>40.803000000000416</v>
      </c>
      <c r="Q437" s="31">
        <f t="shared" si="273"/>
        <v>7.4266672310933013E-4</v>
      </c>
      <c r="R437" s="31">
        <f t="shared" si="274"/>
        <v>3.7133336155466506E-3</v>
      </c>
      <c r="S437" s="31">
        <f t="shared" si="275"/>
        <v>4.1054616453483767E-3</v>
      </c>
      <c r="T437" s="31">
        <f t="shared" si="276"/>
        <v>1.8748621424895036E-3</v>
      </c>
      <c r="U437" s="31">
        <f t="shared" si="277"/>
        <v>7.352400558782367E-5</v>
      </c>
      <c r="V437" s="31">
        <f t="shared" si="278"/>
        <v>4.901600372521578E-5</v>
      </c>
      <c r="W437" s="31">
        <f t="shared" si="279"/>
        <v>4.0000000000000001E-3</v>
      </c>
      <c r="X437" s="31">
        <f t="shared" si="280"/>
        <v>8.9999999999999993E-3</v>
      </c>
      <c r="Y437" s="31">
        <f t="shared" si="281"/>
        <v>1.3999999999999999E-2</v>
      </c>
      <c r="Z437" s="31">
        <f t="shared" si="282"/>
        <v>1E-3</v>
      </c>
      <c r="AA437" s="31">
        <f t="shared" si="283"/>
        <v>0</v>
      </c>
      <c r="AB437" s="31">
        <f t="shared" si="286"/>
        <v>4.9238367280143589E-3</v>
      </c>
      <c r="AC437" s="31">
        <f t="shared" si="284"/>
        <v>1.0679769344439585E-2</v>
      </c>
      <c r="AD437" s="103">
        <f t="shared" si="287"/>
        <v>1.5285662421844414E-2</v>
      </c>
    </row>
    <row r="438" spans="16:30" x14ac:dyDescent="0.25">
      <c r="P438" s="36">
        <f t="shared" si="285"/>
        <v>40.896800000000418</v>
      </c>
      <c r="Q438" s="31">
        <f t="shared" si="273"/>
        <v>7.4096335906550126E-4</v>
      </c>
      <c r="R438" s="31">
        <f t="shared" si="274"/>
        <v>3.7048167953275062E-3</v>
      </c>
      <c r="S438" s="31">
        <f t="shared" si="275"/>
        <v>4.0960454489140912E-3</v>
      </c>
      <c r="T438" s="31">
        <f t="shared" si="276"/>
        <v>1.870561999960858E-3</v>
      </c>
      <c r="U438" s="31">
        <f t="shared" si="277"/>
        <v>7.335537254748462E-5</v>
      </c>
      <c r="V438" s="31">
        <f t="shared" si="278"/>
        <v>4.8903581698323085E-5</v>
      </c>
      <c r="W438" s="31">
        <f t="shared" si="279"/>
        <v>4.0000000000000001E-3</v>
      </c>
      <c r="X438" s="31">
        <f t="shared" si="280"/>
        <v>8.9999999999999993E-3</v>
      </c>
      <c r="Y438" s="31">
        <f t="shared" si="281"/>
        <v>1.3999999999999999E-2</v>
      </c>
      <c r="Z438" s="31">
        <f t="shared" si="282"/>
        <v>1E-3</v>
      </c>
      <c r="AA438" s="31">
        <f t="shared" si="283"/>
        <v>0</v>
      </c>
      <c r="AB438" s="31">
        <f t="shared" si="286"/>
        <v>4.9204650291491177E-3</v>
      </c>
      <c r="AC438" s="31">
        <f t="shared" si="284"/>
        <v>1.067289038916727E-2</v>
      </c>
      <c r="AD438" s="103">
        <f t="shared" si="287"/>
        <v>1.5280168272779856E-2</v>
      </c>
    </row>
    <row r="439" spans="16:30" x14ac:dyDescent="0.25">
      <c r="P439" s="36">
        <f t="shared" si="285"/>
        <v>40.99060000000042</v>
      </c>
      <c r="Q439" s="31">
        <f t="shared" si="273"/>
        <v>7.3926779073812032E-4</v>
      </c>
      <c r="R439" s="31">
        <f t="shared" si="274"/>
        <v>3.6963389536906017E-3</v>
      </c>
      <c r="S439" s="31">
        <f t="shared" si="275"/>
        <v>4.0866723472003288E-3</v>
      </c>
      <c r="T439" s="31">
        <f t="shared" si="276"/>
        <v>1.8662815377183846E-3</v>
      </c>
      <c r="U439" s="31">
        <f t="shared" si="277"/>
        <v>7.3187511283073891E-5</v>
      </c>
      <c r="V439" s="31">
        <f t="shared" si="278"/>
        <v>4.8791674188715937E-5</v>
      </c>
      <c r="W439" s="31">
        <f t="shared" si="279"/>
        <v>4.0000000000000001E-3</v>
      </c>
      <c r="X439" s="31">
        <f t="shared" si="280"/>
        <v>8.9999999999999993E-3</v>
      </c>
      <c r="Y439" s="31">
        <f t="shared" si="281"/>
        <v>1.3999999999999999E-2</v>
      </c>
      <c r="Z439" s="31">
        <f t="shared" si="282"/>
        <v>1E-3</v>
      </c>
      <c r="AA439" s="31">
        <f t="shared" si="283"/>
        <v>0</v>
      </c>
      <c r="AB439" s="31">
        <f t="shared" si="286"/>
        <v>4.9171141621939312E-3</v>
      </c>
      <c r="AC439" s="31">
        <f t="shared" si="284"/>
        <v>1.0666054212813565E-2</v>
      </c>
      <c r="AD439" s="103">
        <f t="shared" si="287"/>
        <v>1.527470984190819E-2</v>
      </c>
    </row>
    <row r="440" spans="16:30" x14ac:dyDescent="0.25">
      <c r="P440" s="36">
        <f t="shared" si="285"/>
        <v>41.084400000000421</v>
      </c>
      <c r="Q440" s="31">
        <f t="shared" si="273"/>
        <v>7.3757996473186886E-4</v>
      </c>
      <c r="R440" s="31">
        <f t="shared" si="274"/>
        <v>3.6878998236593444E-3</v>
      </c>
      <c r="S440" s="31">
        <f t="shared" si="275"/>
        <v>4.0773420450377715E-3</v>
      </c>
      <c r="T440" s="31">
        <f t="shared" si="276"/>
        <v>1.8620206209656028E-3</v>
      </c>
      <c r="U440" s="31">
        <f t="shared" si="277"/>
        <v>7.3020416508455006E-5</v>
      </c>
      <c r="V440" s="31">
        <f t="shared" si="278"/>
        <v>4.8680277672303338E-5</v>
      </c>
      <c r="W440" s="31">
        <f t="shared" si="279"/>
        <v>4.0000000000000001E-3</v>
      </c>
      <c r="X440" s="31">
        <f t="shared" si="280"/>
        <v>8.9999999999999993E-3</v>
      </c>
      <c r="Y440" s="31">
        <f t="shared" si="281"/>
        <v>1.3999999999999999E-2</v>
      </c>
      <c r="Z440" s="31">
        <f t="shared" si="282"/>
        <v>1E-3</v>
      </c>
      <c r="AA440" s="31">
        <f t="shared" si="283"/>
        <v>0</v>
      </c>
      <c r="AB440" s="31">
        <f t="shared" si="286"/>
        <v>4.9137839585055489E-3</v>
      </c>
      <c r="AC440" s="31">
        <f t="shared" si="284"/>
        <v>1.065926046671334E-2</v>
      </c>
      <c r="AD440" s="103">
        <f t="shared" si="287"/>
        <v>1.5269286823565422E-2</v>
      </c>
    </row>
    <row r="441" spans="16:30" x14ac:dyDescent="0.25">
      <c r="P441" s="36">
        <f t="shared" si="285"/>
        <v>41.178200000000423</v>
      </c>
      <c r="Q441" s="31">
        <f t="shared" si="273"/>
        <v>7.3589982813794649E-4</v>
      </c>
      <c r="R441" s="31">
        <f t="shared" si="274"/>
        <v>3.6794991406897326E-3</v>
      </c>
      <c r="S441" s="31">
        <f t="shared" si="275"/>
        <v>4.0680542499465684E-3</v>
      </c>
      <c r="T441" s="31">
        <f t="shared" si="276"/>
        <v>1.857779116134246E-3</v>
      </c>
      <c r="U441" s="31">
        <f t="shared" si="277"/>
        <v>7.2854082985656708E-5</v>
      </c>
      <c r="V441" s="31">
        <f t="shared" si="278"/>
        <v>4.8569388657104474E-5</v>
      </c>
      <c r="W441" s="31">
        <f t="shared" si="279"/>
        <v>4.0000000000000001E-3</v>
      </c>
      <c r="X441" s="31">
        <f t="shared" si="280"/>
        <v>8.9999999999999993E-3</v>
      </c>
      <c r="Y441" s="31">
        <f t="shared" si="281"/>
        <v>1.3999999999999999E-2</v>
      </c>
      <c r="Z441" s="31">
        <f t="shared" si="282"/>
        <v>1E-3</v>
      </c>
      <c r="AA441" s="31">
        <f t="shared" si="283"/>
        <v>0</v>
      </c>
      <c r="AB441" s="31">
        <f t="shared" si="286"/>
        <v>4.9104742511259982E-3</v>
      </c>
      <c r="AC441" s="31">
        <f t="shared" si="284"/>
        <v>1.0652508805708279E-2</v>
      </c>
      <c r="AD441" s="103">
        <f t="shared" si="287"/>
        <v>1.5263898915319837E-2</v>
      </c>
    </row>
    <row r="442" spans="16:30" x14ac:dyDescent="0.25">
      <c r="P442" s="36">
        <f t="shared" si="285"/>
        <v>41.272000000000425</v>
      </c>
      <c r="Q442" s="31">
        <f t="shared" si="273"/>
        <v>7.3422732852854221E-4</v>
      </c>
      <c r="R442" s="31">
        <f t="shared" si="274"/>
        <v>3.6711366426427109E-3</v>
      </c>
      <c r="S442" s="31">
        <f t="shared" si="275"/>
        <v>4.0588086721057813E-3</v>
      </c>
      <c r="T442" s="31">
        <f t="shared" si="276"/>
        <v>1.8535568908703045E-3</v>
      </c>
      <c r="U442" s="31">
        <f t="shared" si="277"/>
        <v>7.2688505524325667E-5</v>
      </c>
      <c r="V442" s="31">
        <f t="shared" si="278"/>
        <v>4.8459003682883782E-5</v>
      </c>
      <c r="W442" s="31">
        <f t="shared" si="279"/>
        <v>4.0000000000000001E-3</v>
      </c>
      <c r="X442" s="31">
        <f t="shared" si="280"/>
        <v>8.9999999999999993E-3</v>
      </c>
      <c r="Y442" s="31">
        <f t="shared" si="281"/>
        <v>1.3999999999999999E-2</v>
      </c>
      <c r="Z442" s="31">
        <f t="shared" si="282"/>
        <v>1E-3</v>
      </c>
      <c r="AA442" s="31">
        <f t="shared" si="283"/>
        <v>0</v>
      </c>
      <c r="AB442" s="31">
        <f t="shared" si="286"/>
        <v>4.9071848747625222E-3</v>
      </c>
      <c r="AC442" s="31">
        <f t="shared" si="284"/>
        <v>1.0645798888104911E-2</v>
      </c>
      <c r="AD442" s="103">
        <f t="shared" si="287"/>
        <v>1.5258545817931381E-2</v>
      </c>
    </row>
    <row r="443" spans="16:30" x14ac:dyDescent="0.25">
      <c r="P443" s="36">
        <f t="shared" si="285"/>
        <v>41.365800000000426</v>
      </c>
      <c r="Q443" s="31">
        <f t="shared" si="273"/>
        <v>7.3256241395137987E-4</v>
      </c>
      <c r="R443" s="31">
        <f t="shared" si="274"/>
        <v>3.6628120697568991E-3</v>
      </c>
      <c r="S443" s="31">
        <f t="shared" si="275"/>
        <v>4.0496050243232279E-3</v>
      </c>
      <c r="T443" s="31">
        <f t="shared" si="276"/>
        <v>1.8493538140202585E-3</v>
      </c>
      <c r="U443" s="31">
        <f t="shared" si="277"/>
        <v>7.2523678981186606E-5</v>
      </c>
      <c r="V443" s="31">
        <f t="shared" si="278"/>
        <v>4.8349119320791075E-5</v>
      </c>
      <c r="W443" s="31">
        <f t="shared" si="279"/>
        <v>4.0000000000000001E-3</v>
      </c>
      <c r="X443" s="31">
        <f t="shared" si="280"/>
        <v>8.9999999999999993E-3</v>
      </c>
      <c r="Y443" s="31">
        <f t="shared" si="281"/>
        <v>1.3999999999999999E-2</v>
      </c>
      <c r="Z443" s="31">
        <f t="shared" si="282"/>
        <v>1E-3</v>
      </c>
      <c r="AA443" s="31">
        <f t="shared" si="283"/>
        <v>0</v>
      </c>
      <c r="AB443" s="31">
        <f t="shared" si="286"/>
        <v>4.9039156657677977E-3</v>
      </c>
      <c r="AC443" s="31">
        <f t="shared" si="284"/>
        <v>1.0639130375633202E-2</v>
      </c>
      <c r="AD443" s="103">
        <f t="shared" si="287"/>
        <v>1.5253227235311657E-2</v>
      </c>
    </row>
    <row r="444" spans="16:30" x14ac:dyDescent="0.25">
      <c r="P444" s="36">
        <f t="shared" si="285"/>
        <v>41.459600000000428</v>
      </c>
      <c r="Q444" s="31">
        <f t="shared" si="273"/>
        <v>7.3090503292434056E-4</v>
      </c>
      <c r="R444" s="31">
        <f t="shared" si="274"/>
        <v>3.654525164621703E-3</v>
      </c>
      <c r="S444" s="31">
        <f t="shared" si="275"/>
        <v>4.0404430220057552E-3</v>
      </c>
      <c r="T444" s="31">
        <f t="shared" si="276"/>
        <v>1.8451697556174976E-3</v>
      </c>
      <c r="U444" s="31">
        <f t="shared" si="277"/>
        <v>7.2359598259509711E-5</v>
      </c>
      <c r="V444" s="31">
        <f t="shared" si="278"/>
        <v>4.8239732173006479E-5</v>
      </c>
      <c r="W444" s="31">
        <f t="shared" si="279"/>
        <v>4.0000000000000001E-3</v>
      </c>
      <c r="X444" s="31">
        <f t="shared" si="280"/>
        <v>8.9999999999999993E-3</v>
      </c>
      <c r="Y444" s="31">
        <f t="shared" si="281"/>
        <v>1.3999999999999999E-2</v>
      </c>
      <c r="Z444" s="31">
        <f t="shared" si="282"/>
        <v>1E-3</v>
      </c>
      <c r="AA444" s="31">
        <f t="shared" si="283"/>
        <v>0</v>
      </c>
      <c r="AB444" s="31">
        <f t="shared" si="286"/>
        <v>4.9006664621204284E-3</v>
      </c>
      <c r="AC444" s="31">
        <f t="shared" si="284"/>
        <v>1.0632502933405756E-2</v>
      </c>
      <c r="AD444" s="103">
        <f t="shared" si="287"/>
        <v>1.5247942874484485E-2</v>
      </c>
    </row>
    <row r="445" spans="16:30" x14ac:dyDescent="0.25">
      <c r="P445" s="36">
        <f t="shared" si="285"/>
        <v>41.55340000000043</v>
      </c>
      <c r="Q445" s="31">
        <f t="shared" si="273"/>
        <v>7.2925513443015467E-4</v>
      </c>
      <c r="R445" s="31">
        <f t="shared" si="274"/>
        <v>3.6462756721507734E-3</v>
      </c>
      <c r="S445" s="31">
        <f t="shared" si="275"/>
        <v>4.0313223831298954E-3</v>
      </c>
      <c r="T445" s="31">
        <f t="shared" si="276"/>
        <v>1.8410045868689255E-3</v>
      </c>
      <c r="U445" s="31">
        <f t="shared" si="277"/>
        <v>7.2196258308585308E-5</v>
      </c>
      <c r="V445" s="31">
        <f t="shared" si="278"/>
        <v>4.8130838872390207E-5</v>
      </c>
      <c r="W445" s="31">
        <f t="shared" si="279"/>
        <v>4.0000000000000001E-3</v>
      </c>
      <c r="X445" s="31">
        <f t="shared" si="280"/>
        <v>8.9999999999999993E-3</v>
      </c>
      <c r="Y445" s="31">
        <f t="shared" si="281"/>
        <v>1.3999999999999999E-2</v>
      </c>
      <c r="Z445" s="31">
        <f t="shared" si="282"/>
        <v>1E-3</v>
      </c>
      <c r="AA445" s="31">
        <f t="shared" si="283"/>
        <v>0</v>
      </c>
      <c r="AB445" s="31">
        <f t="shared" si="286"/>
        <v>4.8974371034057051E-3</v>
      </c>
      <c r="AC445" s="31">
        <f t="shared" si="284"/>
        <v>1.0625916229877552E-2</v>
      </c>
      <c r="AD445" s="103">
        <f t="shared" si="287"/>
        <v>1.5242692445547041E-2</v>
      </c>
    </row>
    <row r="446" spans="16:30" x14ac:dyDescent="0.25">
      <c r="P446" s="36">
        <f t="shared" si="285"/>
        <v>41.647200000000431</v>
      </c>
      <c r="Q446" s="31">
        <f t="shared" si="273"/>
        <v>7.2761266791116787E-4</v>
      </c>
      <c r="R446" s="31">
        <f t="shared" si="274"/>
        <v>3.6380633395558396E-3</v>
      </c>
      <c r="S446" s="31">
        <f t="shared" si="275"/>
        <v>4.0222428282129363E-3</v>
      </c>
      <c r="T446" s="31">
        <f t="shared" si="276"/>
        <v>1.8368581801417431E-3</v>
      </c>
      <c r="U446" s="31">
        <f t="shared" si="277"/>
        <v>7.2033654123205613E-5</v>
      </c>
      <c r="V446" s="31">
        <f t="shared" si="278"/>
        <v>4.8022436082137078E-5</v>
      </c>
      <c r="W446" s="31">
        <f t="shared" si="279"/>
        <v>4.0000000000000001E-3</v>
      </c>
      <c r="X446" s="31">
        <f t="shared" si="280"/>
        <v>8.9999999999999993E-3</v>
      </c>
      <c r="Y446" s="31">
        <f t="shared" si="281"/>
        <v>1.3999999999999999E-2</v>
      </c>
      <c r="Z446" s="31">
        <f t="shared" si="282"/>
        <v>1E-3</v>
      </c>
      <c r="AA446" s="31">
        <f t="shared" si="283"/>
        <v>0</v>
      </c>
      <c r="AB446" s="31">
        <f t="shared" si="286"/>
        <v>4.8942274307966311E-3</v>
      </c>
      <c r="AC446" s="31">
        <f t="shared" si="284"/>
        <v>1.0619369936806254E-2</v>
      </c>
      <c r="AD446" s="103">
        <f t="shared" si="287"/>
        <v>1.5237475661631552E-2</v>
      </c>
    </row>
    <row r="447" spans="16:30" x14ac:dyDescent="0.25">
      <c r="P447" s="36">
        <f t="shared" si="285"/>
        <v>41.741000000000433</v>
      </c>
      <c r="Q447" s="31">
        <f t="shared" si="273"/>
        <v>7.2597758326417648E-4</v>
      </c>
      <c r="R447" s="31">
        <f t="shared" si="274"/>
        <v>3.6298879163208821E-3</v>
      </c>
      <c r="S447" s="31">
        <f t="shared" si="275"/>
        <v>4.0132040802843671E-3</v>
      </c>
      <c r="T447" s="31">
        <f t="shared" si="276"/>
        <v>1.8327304089504133E-3</v>
      </c>
      <c r="U447" s="31">
        <f t="shared" si="277"/>
        <v>7.1871780743153454E-5</v>
      </c>
      <c r="V447" s="31">
        <f t="shared" si="278"/>
        <v>4.791452049543564E-5</v>
      </c>
      <c r="W447" s="31">
        <f t="shared" si="279"/>
        <v>4.0000000000000001E-3</v>
      </c>
      <c r="X447" s="31">
        <f t="shared" si="280"/>
        <v>8.9999999999999993E-3</v>
      </c>
      <c r="Y447" s="31">
        <f t="shared" si="281"/>
        <v>1.3999999999999999E-2</v>
      </c>
      <c r="Z447" s="31">
        <f t="shared" si="282"/>
        <v>1E-3</v>
      </c>
      <c r="AA447" s="31">
        <f t="shared" si="283"/>
        <v>0</v>
      </c>
      <c r="AB447" s="31">
        <f t="shared" si="286"/>
        <v>4.8910372870352072E-3</v>
      </c>
      <c r="AC447" s="31">
        <f t="shared" si="284"/>
        <v>1.061286372921306E-2</v>
      </c>
      <c r="AD447" s="103">
        <f t="shared" si="287"/>
        <v>1.5232292238867544E-2</v>
      </c>
    </row>
    <row r="448" spans="16:30" x14ac:dyDescent="0.25">
      <c r="P448" s="36">
        <f t="shared" si="285"/>
        <v>41.834800000000435</v>
      </c>
      <c r="Q448" s="31">
        <f t="shared" si="273"/>
        <v>7.2434983083533293E-4</v>
      </c>
      <c r="R448" s="31">
        <f t="shared" si="274"/>
        <v>3.6217491541766646E-3</v>
      </c>
      <c r="S448" s="31">
        <f t="shared" si="275"/>
        <v>4.0042058648577204E-3</v>
      </c>
      <c r="T448" s="31">
        <f t="shared" si="276"/>
        <v>1.8286211479437982E-3</v>
      </c>
      <c r="U448" s="31">
        <f t="shared" si="277"/>
        <v>7.1710633252697963E-5</v>
      </c>
      <c r="V448" s="31">
        <f t="shared" si="278"/>
        <v>4.7807088835131977E-5</v>
      </c>
      <c r="W448" s="31">
        <f t="shared" si="279"/>
        <v>4.0000000000000001E-3</v>
      </c>
      <c r="X448" s="31">
        <f t="shared" si="280"/>
        <v>8.9999999999999993E-3</v>
      </c>
      <c r="Y448" s="31">
        <f t="shared" si="281"/>
        <v>1.3999999999999999E-2</v>
      </c>
      <c r="Z448" s="31">
        <f t="shared" si="282"/>
        <v>1E-3</v>
      </c>
      <c r="AA448" s="31">
        <f t="shared" si="283"/>
        <v>0</v>
      </c>
      <c r="AB448" s="31">
        <f t="shared" si="286"/>
        <v>4.8878665164139752E-3</v>
      </c>
      <c r="AC448" s="31">
        <f t="shared" si="284"/>
        <v>1.0606397285344096E-2</v>
      </c>
      <c r="AD448" s="103">
        <f t="shared" si="287"/>
        <v>1.5227141896344642E-2</v>
      </c>
    </row>
    <row r="449" spans="16:30" x14ac:dyDescent="0.25">
      <c r="P449" s="36">
        <f t="shared" si="285"/>
        <v>41.928600000000436</v>
      </c>
      <c r="Q449" s="31">
        <f t="shared" si="273"/>
        <v>7.227293614151197E-4</v>
      </c>
      <c r="R449" s="31">
        <f t="shared" si="274"/>
        <v>3.6136468070755985E-3</v>
      </c>
      <c r="S449" s="31">
        <f t="shared" si="275"/>
        <v>3.995247909902782E-3</v>
      </c>
      <c r="T449" s="31">
        <f t="shared" si="276"/>
        <v>1.8245302728924697E-3</v>
      </c>
      <c r="U449" s="31">
        <f t="shared" si="277"/>
        <v>7.1550206780096847E-5</v>
      </c>
      <c r="V449" s="31">
        <f t="shared" si="278"/>
        <v>4.7700137853397894E-5</v>
      </c>
      <c r="W449" s="31">
        <f t="shared" si="279"/>
        <v>4.0000000000000001E-3</v>
      </c>
      <c r="X449" s="31">
        <f t="shared" si="280"/>
        <v>8.9999999999999993E-3</v>
      </c>
      <c r="Y449" s="31">
        <f t="shared" si="281"/>
        <v>1.3999999999999999E-2</v>
      </c>
      <c r="Z449" s="31">
        <f t="shared" si="282"/>
        <v>1E-3</v>
      </c>
      <c r="AA449" s="31">
        <f t="shared" si="283"/>
        <v>0</v>
      </c>
      <c r="AB449" s="31">
        <f t="shared" si="286"/>
        <v>4.8847149647578154E-3</v>
      </c>
      <c r="AC449" s="31">
        <f t="shared" si="284"/>
        <v>1.0599970286632341E-2</v>
      </c>
      <c r="AD449" s="103">
        <f t="shared" si="287"/>
        <v>1.5222024356075892E-2</v>
      </c>
    </row>
    <row r="450" spans="16:30" x14ac:dyDescent="0.25">
      <c r="P450" s="36">
        <f t="shared" si="285"/>
        <v>42.022400000000438</v>
      </c>
      <c r="Q450" s="31">
        <f t="shared" si="273"/>
        <v>7.2111612623338946E-4</v>
      </c>
      <c r="R450" s="31">
        <f t="shared" si="274"/>
        <v>3.6055806311669474E-3</v>
      </c>
      <c r="S450" s="31">
        <f t="shared" si="275"/>
        <v>3.9863299458181775E-3</v>
      </c>
      <c r="T450" s="31">
        <f t="shared" si="276"/>
        <v>1.8204576606761919E-3</v>
      </c>
      <c r="U450" s="31">
        <f t="shared" si="277"/>
        <v>7.1390496497105547E-5</v>
      </c>
      <c r="V450" s="31">
        <f t="shared" si="278"/>
        <v>4.7593664331403707E-5</v>
      </c>
      <c r="W450" s="31">
        <f t="shared" si="279"/>
        <v>4.0000000000000001E-3</v>
      </c>
      <c r="X450" s="31">
        <f t="shared" si="280"/>
        <v>8.9999999999999993E-3</v>
      </c>
      <c r="Y450" s="31">
        <f t="shared" si="281"/>
        <v>1.3999999999999999E-2</v>
      </c>
      <c r="Z450" s="31">
        <f t="shared" si="282"/>
        <v>1E-3</v>
      </c>
      <c r="AA450" s="31">
        <f t="shared" si="283"/>
        <v>0</v>
      </c>
      <c r="AB450" s="31">
        <f t="shared" si="286"/>
        <v>4.8815824794059878E-3</v>
      </c>
      <c r="AC450" s="31">
        <f t="shared" si="284"/>
        <v>1.059358241766007E-2</v>
      </c>
      <c r="AD450" s="103">
        <f t="shared" si="287"/>
        <v>1.5216939342961609E-2</v>
      </c>
    </row>
    <row r="451" spans="16:30" x14ac:dyDescent="0.25">
      <c r="P451" s="36">
        <f t="shared" si="285"/>
        <v>42.11620000000044</v>
      </c>
      <c r="Q451" s="31">
        <f t="shared" ref="Q451:Q502" si="288">IF($I$13="no",IF($I$15="no",(Voe_25C_mV+Voe_drift_uV_C*10^(-3)*(0))/(Sensitivity_mV_A*P451),(Voe_drift_uV_C*10^(-3)*0)/(Sensitivity_mV_A*P451)),0)</f>
        <v>7.1951007695447331E-4</v>
      </c>
      <c r="R451" s="31">
        <f t="shared" ref="R451:R502" si="289">IF($I$13="no",IF($I$15="no",(Voe_25C_mV+Voe_drift_uV_C*10^(-3)*(Max_Temp_Delta))/(Sensitivity_mV_A*P451),(Voe_drift_uV_C*10^(-3)*Max_Temp_Delta)/(Sensitivity_mV_A*P451)),0)</f>
        <v>3.5975503847723665E-3</v>
      </c>
      <c r="S451" s="31">
        <f t="shared" ref="S451:S502" si="290">IF($I$13="no",IF($I$15="no",(Voe_25C_mV+Voe_drift_uV_C*10^(-3)*(Max_Temp_Delta))/(Sensitivity_mV_A*P451)+Lifetime_Offset_Error__mA*10^(-3)/P451,(Voe_drift_uV_C*10^(-3)*Max_Temp_Delta)/(Sensitivity_mV_A*P451)+Lifetime_Offset_Error__mA*10^(-3)/P451),Lifetime_Offset_Error__mA*10^(-3)/P451)</f>
        <v>3.9774517054043286E-3</v>
      </c>
      <c r="T451" s="31">
        <f t="shared" ref="T451:T502" si="291">IF(OR($I$13="yes",$I$15="yes"),0,((PSRR__mA_V/1000*ABS(Vs_1-Dataheet_Vs))/P451))</f>
        <v>1.8164031892715677E-3</v>
      </c>
      <c r="U451" s="31">
        <f t="shared" ref="U451:U502" si="292">IF(OR($I$13="yes",$I$15="yes"),0,(CMRR_uA_V*10^(-6)*Max_VCM/P451))</f>
        <v>7.1231497618492849E-5</v>
      </c>
      <c r="V451" s="31">
        <f t="shared" ref="V451:V502" si="293">IF($C$46="yes",ABS(BEXT__uT/G)/P451*10^(-3),(BEXT__uT*CMFR_mA_mT)/P451*10^(-6))</f>
        <v>4.7487665078995235E-5</v>
      </c>
      <c r="W451" s="31">
        <f t="shared" ref="W451:W502" si="294">IF($I$14="no",IF($I$16="no",Sensitivity_Error_25C+(Sensitivity_Drift_ppm_c*(0)*10^(-6)),Sensitivity_Drift_ppm_c*(0)*10^(-6)),0)</f>
        <v>4.0000000000000001E-3</v>
      </c>
      <c r="X451" s="31">
        <f t="shared" ref="X451:X502" si="295">IF($I$14="no",IF($I$16="no",Sensitivity_Error_25C+(Sensitivity_Drift_ppm_c*(Max_Temp_Delta)*10^(-6)),Sensitivity_Drift_ppm_c*(Max_Temp_Delta)*10^(-6)),0)</f>
        <v>8.9999999999999993E-3</v>
      </c>
      <c r="Y451" s="31">
        <f t="shared" ref="Y451:Y502" si="296">IF($I$14="no",IF($I$16="no",Sensitivity_Error_25C+(Sensitivity_Drift_ppm_c*(Max_Temp_Delta)*10^(-6))+Sensitivity_Lifetime_Error_max,Sensitivity_Drift_ppm_c*(Max_Temp_Delta)*10^(-6)+Sensitivity_Lifetime_Error_max),Sensitivity_Lifetime_Error_max)</f>
        <v>1.3999999999999999E-2</v>
      </c>
      <c r="Z451" s="31">
        <f t="shared" ref="Z451:Z502" si="297">$C$38</f>
        <v>1E-3</v>
      </c>
      <c r="AA451" s="31">
        <f t="shared" ref="AA451:AA502" si="298">IF(ISNUMBER(SEARCH("TMCS1100",$C$9)),ABS((RVRR__mV_V*(Vref-Vs_1/2)/Sensitivity_mV_A))/P451,0)</f>
        <v>0</v>
      </c>
      <c r="AB451" s="31">
        <f t="shared" si="286"/>
        <v>4.8784689091944233E-3</v>
      </c>
      <c r="AC451" s="31">
        <f t="shared" ref="AC451:AC502" si="299">SQRT((R451+T451+U451)^2+AA451^2+V451^2+X451^2+Z451^2)</f>
        <v>1.0587233366121811E-2</v>
      </c>
      <c r="AD451" s="103">
        <f t="shared" si="287"/>
        <v>1.521188658475376E-2</v>
      </c>
    </row>
    <row r="452" spans="16:30" x14ac:dyDescent="0.25">
      <c r="P452" s="36">
        <f t="shared" ref="P452:P502" si="300">P451+$W$1</f>
        <v>42.210000000000441</v>
      </c>
      <c r="Q452" s="31">
        <f t="shared" si="288"/>
        <v>7.1791116567235214E-4</v>
      </c>
      <c r="R452" s="31">
        <f t="shared" si="289"/>
        <v>3.589555828361761E-3</v>
      </c>
      <c r="S452" s="31">
        <f t="shared" si="290"/>
        <v>3.968612923836763E-3</v>
      </c>
      <c r="T452" s="31">
        <f t="shared" si="291"/>
        <v>1.8123667377398531E-3</v>
      </c>
      <c r="U452" s="31">
        <f t="shared" si="292"/>
        <v>7.1073205401562853E-5</v>
      </c>
      <c r="V452" s="31">
        <f t="shared" si="293"/>
        <v>4.7382136934375244E-5</v>
      </c>
      <c r="W452" s="31">
        <f t="shared" si="294"/>
        <v>4.0000000000000001E-3</v>
      </c>
      <c r="X452" s="31">
        <f t="shared" si="295"/>
        <v>8.9999999999999993E-3</v>
      </c>
      <c r="Y452" s="31">
        <f t="shared" si="296"/>
        <v>1.3999999999999999E-2</v>
      </c>
      <c r="Z452" s="31">
        <f t="shared" si="297"/>
        <v>1E-3</v>
      </c>
      <c r="AA452" s="31">
        <f t="shared" si="298"/>
        <v>0</v>
      </c>
      <c r="AB452" s="31">
        <f t="shared" ref="AB452:AB502" si="301">IF(ISNUMBER(SEARCH("TMCS1100",$C$9)),SQRT((Q452+T452+U452)^2+AA452^2+V452^2+W452^2+Z452^2),SQRT((Q452+T452+U452)^2+V452^2+W452^2+Z452^2))</f>
        <v>4.8753741044382523E-3</v>
      </c>
      <c r="AC452" s="31">
        <f t="shared" si="299"/>
        <v>1.0580922822787818E-2</v>
      </c>
      <c r="AD452" s="103">
        <f t="shared" ref="AD452:AD502" si="302">SQRT((S452+T452+U452)^2+AA452^2+V452^2+Y452^2+Z452^2)</f>
        <v>1.5206865812020831E-2</v>
      </c>
    </row>
    <row r="453" spans="16:30" x14ac:dyDescent="0.25">
      <c r="P453" s="36">
        <f t="shared" si="300"/>
        <v>42.303800000000443</v>
      </c>
      <c r="Q453" s="31">
        <f t="shared" si="288"/>
        <v>7.1631934490589463E-4</v>
      </c>
      <c r="R453" s="31">
        <f t="shared" si="289"/>
        <v>3.5815967245294736E-3</v>
      </c>
      <c r="S453" s="31">
        <f t="shared" si="290"/>
        <v>3.9598133386397859E-3</v>
      </c>
      <c r="T453" s="31">
        <f t="shared" si="291"/>
        <v>1.808348186214931E-3</v>
      </c>
      <c r="U453" s="31">
        <f t="shared" si="292"/>
        <v>7.0915615145683558E-5</v>
      </c>
      <c r="V453" s="31">
        <f t="shared" si="293"/>
        <v>4.7277076763789046E-5</v>
      </c>
      <c r="W453" s="31">
        <f t="shared" si="294"/>
        <v>4.0000000000000001E-3</v>
      </c>
      <c r="X453" s="31">
        <f t="shared" si="295"/>
        <v>8.9999999999999993E-3</v>
      </c>
      <c r="Y453" s="31">
        <f t="shared" si="296"/>
        <v>1.3999999999999999E-2</v>
      </c>
      <c r="Z453" s="31">
        <f t="shared" si="297"/>
        <v>1E-3</v>
      </c>
      <c r="AA453" s="31">
        <f t="shared" si="298"/>
        <v>0</v>
      </c>
      <c r="AB453" s="31">
        <f t="shared" si="301"/>
        <v>4.8722979169145723E-3</v>
      </c>
      <c r="AC453" s="31">
        <f t="shared" si="299"/>
        <v>1.0574650481468023E-2</v>
      </c>
      <c r="AD453" s="103">
        <f t="shared" si="302"/>
        <v>1.5201876758113209E-2</v>
      </c>
    </row>
    <row r="454" spans="16:30" x14ac:dyDescent="0.25">
      <c r="P454" s="36">
        <f t="shared" si="300"/>
        <v>42.397600000000445</v>
      </c>
      <c r="Q454" s="31">
        <f t="shared" si="288"/>
        <v>7.1473456759415588E-4</v>
      </c>
      <c r="R454" s="31">
        <f t="shared" si="289"/>
        <v>3.5736728379707795E-3</v>
      </c>
      <c r="S454" s="31">
        <f t="shared" si="290"/>
        <v>3.9510526896604937E-3</v>
      </c>
      <c r="T454" s="31">
        <f t="shared" si="291"/>
        <v>1.8043474158914467E-3</v>
      </c>
      <c r="U454" s="31">
        <f t="shared" si="292"/>
        <v>7.075872219182143E-5</v>
      </c>
      <c r="V454" s="31">
        <f t="shared" si="293"/>
        <v>4.7172481461214289E-5</v>
      </c>
      <c r="W454" s="31">
        <f t="shared" si="294"/>
        <v>4.0000000000000001E-3</v>
      </c>
      <c r="X454" s="31">
        <f t="shared" si="295"/>
        <v>8.9999999999999993E-3</v>
      </c>
      <c r="Y454" s="31">
        <f t="shared" si="296"/>
        <v>1.3999999999999999E-2</v>
      </c>
      <c r="Z454" s="31">
        <f t="shared" si="297"/>
        <v>1E-3</v>
      </c>
      <c r="AA454" s="31">
        <f t="shared" si="298"/>
        <v>0</v>
      </c>
      <c r="AB454" s="31">
        <f t="shared" si="301"/>
        <v>4.8692401998454487E-3</v>
      </c>
      <c r="AC454" s="31">
        <f t="shared" si="299"/>
        <v>1.0568416038976503E-2</v>
      </c>
      <c r="AD454" s="103">
        <f t="shared" si="302"/>
        <v>1.5196919159129055E-2</v>
      </c>
    </row>
    <row r="455" spans="16:30" x14ac:dyDescent="0.25">
      <c r="P455" s="36">
        <f t="shared" si="300"/>
        <v>42.491400000000446</v>
      </c>
      <c r="Q455" s="31">
        <f t="shared" si="288"/>
        <v>7.1315678709174058E-4</v>
      </c>
      <c r="R455" s="31">
        <f t="shared" si="289"/>
        <v>3.565783935458703E-3</v>
      </c>
      <c r="S455" s="31">
        <f t="shared" si="290"/>
        <v>3.9423307190431418E-3</v>
      </c>
      <c r="T455" s="31">
        <f t="shared" si="291"/>
        <v>1.800364309013099E-3</v>
      </c>
      <c r="U455" s="31">
        <f t="shared" si="292"/>
        <v>7.0602521922082307E-5</v>
      </c>
      <c r="V455" s="31">
        <f t="shared" si="293"/>
        <v>4.7068347948054874E-5</v>
      </c>
      <c r="W455" s="31">
        <f t="shared" si="294"/>
        <v>4.0000000000000001E-3</v>
      </c>
      <c r="X455" s="31">
        <f t="shared" si="295"/>
        <v>8.9999999999999993E-3</v>
      </c>
      <c r="Y455" s="31">
        <f t="shared" si="296"/>
        <v>1.3999999999999999E-2</v>
      </c>
      <c r="Z455" s="31">
        <f t="shared" si="297"/>
        <v>1E-3</v>
      </c>
      <c r="AA455" s="31">
        <f t="shared" si="298"/>
        <v>0</v>
      </c>
      <c r="AB455" s="31">
        <f t="shared" si="301"/>
        <v>4.866200807881145E-3</v>
      </c>
      <c r="AC455" s="31">
        <f t="shared" si="299"/>
        <v>1.0562219195096409E-2</v>
      </c>
      <c r="AD455" s="103">
        <f t="shared" si="302"/>
        <v>1.5191992753880661E-2</v>
      </c>
    </row>
    <row r="456" spans="16:30" x14ac:dyDescent="0.25">
      <c r="P456" s="36">
        <f t="shared" si="300"/>
        <v>42.585200000000448</v>
      </c>
      <c r="Q456" s="31">
        <f t="shared" si="288"/>
        <v>7.1158595716422574E-4</v>
      </c>
      <c r="R456" s="31">
        <f t="shared" si="289"/>
        <v>3.5579297858211287E-3</v>
      </c>
      <c r="S456" s="31">
        <f t="shared" si="290"/>
        <v>3.9336471712038395E-3</v>
      </c>
      <c r="T456" s="31">
        <f t="shared" si="291"/>
        <v>1.7963987488610878E-3</v>
      </c>
      <c r="U456" s="31">
        <f t="shared" si="292"/>
        <v>7.0447009759258341E-5</v>
      </c>
      <c r="V456" s="31">
        <f t="shared" si="293"/>
        <v>4.696467317283889E-5</v>
      </c>
      <c r="W456" s="31">
        <f t="shared" si="294"/>
        <v>4.0000000000000001E-3</v>
      </c>
      <c r="X456" s="31">
        <f t="shared" si="295"/>
        <v>8.9999999999999993E-3</v>
      </c>
      <c r="Y456" s="31">
        <f t="shared" si="296"/>
        <v>1.3999999999999999E-2</v>
      </c>
      <c r="Z456" s="31">
        <f t="shared" si="297"/>
        <v>1E-3</v>
      </c>
      <c r="AA456" s="31">
        <f t="shared" si="298"/>
        <v>0</v>
      </c>
      <c r="AB456" s="31">
        <f t="shared" si="301"/>
        <v>4.8631795970835792E-3</v>
      </c>
      <c r="AC456" s="31">
        <f t="shared" si="299"/>
        <v>1.0556059652545382E-2</v>
      </c>
      <c r="AD456" s="103">
        <f t="shared" si="302"/>
        <v>1.5187097283861277E-2</v>
      </c>
    </row>
    <row r="457" spans="16:30" x14ac:dyDescent="0.25">
      <c r="P457" s="36">
        <f t="shared" si="300"/>
        <v>42.67900000000045</v>
      </c>
      <c r="Q457" s="31">
        <f t="shared" si="288"/>
        <v>7.1002203198364494E-4</v>
      </c>
      <c r="R457" s="31">
        <f t="shared" si="289"/>
        <v>3.5501101599182245E-3</v>
      </c>
      <c r="S457" s="31">
        <f t="shared" si="290"/>
        <v>3.9250017928055894E-3</v>
      </c>
      <c r="T457" s="31">
        <f t="shared" si="291"/>
        <v>1.7924506197427117E-3</v>
      </c>
      <c r="U457" s="31">
        <f t="shared" si="292"/>
        <v>7.0292181166380844E-5</v>
      </c>
      <c r="V457" s="31">
        <f t="shared" si="293"/>
        <v>4.686145411092057E-5</v>
      </c>
      <c r="W457" s="31">
        <f t="shared" si="294"/>
        <v>4.0000000000000001E-3</v>
      </c>
      <c r="X457" s="31">
        <f t="shared" si="295"/>
        <v>8.9999999999999993E-3</v>
      </c>
      <c r="Y457" s="31">
        <f t="shared" si="296"/>
        <v>1.3999999999999999E-2</v>
      </c>
      <c r="Z457" s="31">
        <f t="shared" si="297"/>
        <v>1E-3</v>
      </c>
      <c r="AA457" s="31">
        <f t="shared" si="298"/>
        <v>0</v>
      </c>
      <c r="AB457" s="31">
        <f t="shared" si="301"/>
        <v>4.8601764249100038E-3</v>
      </c>
      <c r="AC457" s="31">
        <f t="shared" si="299"/>
        <v>1.0549937116941429E-2</v>
      </c>
      <c r="AD457" s="103">
        <f t="shared" si="302"/>
        <v>1.5182232493212416E-2</v>
      </c>
    </row>
    <row r="458" spans="16:30" x14ac:dyDescent="0.25">
      <c r="P458" s="36">
        <f t="shared" si="300"/>
        <v>42.772800000000451</v>
      </c>
      <c r="Q458" s="31">
        <f t="shared" si="288"/>
        <v>7.084649661240317E-4</v>
      </c>
      <c r="R458" s="31">
        <f t="shared" si="289"/>
        <v>3.5423248306201585E-3</v>
      </c>
      <c r="S458" s="31">
        <f t="shared" si="290"/>
        <v>3.9163943327336472E-3</v>
      </c>
      <c r="T458" s="31">
        <f t="shared" si="291"/>
        <v>1.7885198069801181E-3</v>
      </c>
      <c r="U458" s="31">
        <f t="shared" si="292"/>
        <v>7.0138031646279129E-5</v>
      </c>
      <c r="V458" s="31">
        <f t="shared" si="293"/>
        <v>4.6758687764186092E-5</v>
      </c>
      <c r="W458" s="31">
        <f t="shared" si="294"/>
        <v>4.0000000000000001E-3</v>
      </c>
      <c r="X458" s="31">
        <f t="shared" si="295"/>
        <v>8.9999999999999993E-3</v>
      </c>
      <c r="Y458" s="31">
        <f t="shared" si="296"/>
        <v>1.3999999999999999E-2</v>
      </c>
      <c r="Z458" s="31">
        <f t="shared" si="297"/>
        <v>1E-3</v>
      </c>
      <c r="AA458" s="31">
        <f t="shared" si="298"/>
        <v>0</v>
      </c>
      <c r="AB458" s="31">
        <f t="shared" si="301"/>
        <v>4.8571911501969055E-3</v>
      </c>
      <c r="AC458" s="31">
        <f t="shared" si="299"/>
        <v>1.0543851296769272E-2</v>
      </c>
      <c r="AD458" s="103">
        <f t="shared" si="302"/>
        <v>1.5177398128691616E-2</v>
      </c>
    </row>
    <row r="459" spans="16:30" x14ac:dyDescent="0.25">
      <c r="P459" s="36">
        <f t="shared" si="300"/>
        <v>42.866600000000453</v>
      </c>
      <c r="Q459" s="31">
        <f t="shared" si="288"/>
        <v>7.0691471455702065E-4</v>
      </c>
      <c r="R459" s="31">
        <f t="shared" si="289"/>
        <v>3.5345735727851033E-3</v>
      </c>
      <c r="S459" s="31">
        <f t="shared" si="290"/>
        <v>3.9078245420712098E-3</v>
      </c>
      <c r="T459" s="31">
        <f t="shared" si="291"/>
        <v>1.7846061968991988E-3</v>
      </c>
      <c r="U459" s="31">
        <f t="shared" si="292"/>
        <v>6.9984556741145034E-5</v>
      </c>
      <c r="V459" s="31">
        <f t="shared" si="293"/>
        <v>4.665637116076336E-5</v>
      </c>
      <c r="W459" s="31">
        <f t="shared" si="294"/>
        <v>4.0000000000000001E-3</v>
      </c>
      <c r="X459" s="31">
        <f t="shared" si="295"/>
        <v>8.9999999999999993E-3</v>
      </c>
      <c r="Y459" s="31">
        <f t="shared" si="296"/>
        <v>1.3999999999999999E-2</v>
      </c>
      <c r="Z459" s="31">
        <f t="shared" si="297"/>
        <v>1E-3</v>
      </c>
      <c r="AA459" s="31">
        <f t="shared" si="298"/>
        <v>0</v>
      </c>
      <c r="AB459" s="31">
        <f t="shared" si="301"/>
        <v>4.8542236331441191E-3</v>
      </c>
      <c r="AC459" s="31">
        <f t="shared" si="299"/>
        <v>1.0537801903347136E-2</v>
      </c>
      <c r="AD459" s="103">
        <f t="shared" si="302"/>
        <v>1.5172593939640655E-2</v>
      </c>
    </row>
    <row r="460" spans="16:30" x14ac:dyDescent="0.25">
      <c r="P460" s="36">
        <f t="shared" si="300"/>
        <v>42.960400000000455</v>
      </c>
      <c r="Q460" s="31">
        <f t="shared" si="288"/>
        <v>7.0537123264750759E-4</v>
      </c>
      <c r="R460" s="31">
        <f t="shared" si="289"/>
        <v>3.5268561632375377E-3</v>
      </c>
      <c r="S460" s="31">
        <f t="shared" si="290"/>
        <v>3.8992921740754216E-3</v>
      </c>
      <c r="T460" s="31">
        <f t="shared" si="291"/>
        <v>1.7807096768186327E-3</v>
      </c>
      <c r="U460" s="31">
        <f t="shared" si="292"/>
        <v>6.9831752032103233E-5</v>
      </c>
      <c r="V460" s="31">
        <f t="shared" si="293"/>
        <v>4.65545013547355E-5</v>
      </c>
      <c r="W460" s="31">
        <f t="shared" si="294"/>
        <v>4.0000000000000001E-3</v>
      </c>
      <c r="X460" s="31">
        <f t="shared" si="295"/>
        <v>8.9999999999999993E-3</v>
      </c>
      <c r="Y460" s="31">
        <f t="shared" si="296"/>
        <v>1.3999999999999999E-2</v>
      </c>
      <c r="Z460" s="31">
        <f t="shared" si="297"/>
        <v>1E-3</v>
      </c>
      <c r="AA460" s="31">
        <f t="shared" si="298"/>
        <v>0</v>
      </c>
      <c r="AB460" s="31">
        <f t="shared" si="301"/>
        <v>4.8512737352991555E-3</v>
      </c>
      <c r="AC460" s="31">
        <f t="shared" si="299"/>
        <v>1.0531788650793992E-2</v>
      </c>
      <c r="AD460" s="103">
        <f t="shared" si="302"/>
        <v>1.5167819677954216E-2</v>
      </c>
    </row>
    <row r="461" spans="16:30" x14ac:dyDescent="0.25">
      <c r="P461" s="36">
        <f t="shared" si="300"/>
        <v>43.054200000000456</v>
      </c>
      <c r="Q461" s="31">
        <f t="shared" si="288"/>
        <v>7.0383447614936481E-4</v>
      </c>
      <c r="R461" s="31">
        <f t="shared" si="289"/>
        <v>3.5191723807468239E-3</v>
      </c>
      <c r="S461" s="31">
        <f t="shared" si="290"/>
        <v>3.8907969841536884E-3</v>
      </c>
      <c r="T461" s="31">
        <f t="shared" si="291"/>
        <v>1.7768301350390714E-3</v>
      </c>
      <c r="U461" s="31">
        <f t="shared" si="292"/>
        <v>6.9679613138787106E-5</v>
      </c>
      <c r="V461" s="31">
        <f t="shared" si="293"/>
        <v>4.6453075425858075E-5</v>
      </c>
      <c r="W461" s="31">
        <f t="shared" si="294"/>
        <v>4.0000000000000001E-3</v>
      </c>
      <c r="X461" s="31">
        <f t="shared" si="295"/>
        <v>8.9999999999999993E-3</v>
      </c>
      <c r="Y461" s="31">
        <f t="shared" si="296"/>
        <v>1.3999999999999999E-2</v>
      </c>
      <c r="Z461" s="31">
        <f t="shared" si="297"/>
        <v>1E-3</v>
      </c>
      <c r="AA461" s="31">
        <f t="shared" si="298"/>
        <v>0</v>
      </c>
      <c r="AB461" s="31">
        <f t="shared" si="301"/>
        <v>4.8483413195417411E-3</v>
      </c>
      <c r="AC461" s="31">
        <f t="shared" si="299"/>
        <v>1.052581125599724E-2</v>
      </c>
      <c r="AD461" s="103">
        <f t="shared" si="302"/>
        <v>1.5163075098048989E-2</v>
      </c>
    </row>
    <row r="462" spans="16:30" x14ac:dyDescent="0.25">
      <c r="P462" s="36">
        <f t="shared" si="300"/>
        <v>43.148000000000458</v>
      </c>
      <c r="Q462" s="31">
        <f t="shared" si="288"/>
        <v>7.0230440120121402E-4</v>
      </c>
      <c r="R462" s="31">
        <f t="shared" si="289"/>
        <v>3.5115220060060702E-3</v>
      </c>
      <c r="S462" s="31">
        <f t="shared" si="290"/>
        <v>3.8823387298403114E-3</v>
      </c>
      <c r="T462" s="31">
        <f t="shared" si="291"/>
        <v>1.7729674608324647E-3</v>
      </c>
      <c r="U462" s="31">
        <f t="shared" si="292"/>
        <v>6.9528135718920181E-5</v>
      </c>
      <c r="V462" s="31">
        <f t="shared" si="293"/>
        <v>4.6352090479280121E-5</v>
      </c>
      <c r="W462" s="31">
        <f t="shared" si="294"/>
        <v>4.0000000000000001E-3</v>
      </c>
      <c r="X462" s="31">
        <f t="shared" si="295"/>
        <v>8.9999999999999993E-3</v>
      </c>
      <c r="Y462" s="31">
        <f t="shared" si="296"/>
        <v>1.3999999999999999E-2</v>
      </c>
      <c r="Z462" s="31">
        <f t="shared" si="297"/>
        <v>1E-3</v>
      </c>
      <c r="AA462" s="31">
        <f t="shared" si="298"/>
        <v>0</v>
      </c>
      <c r="AB462" s="31">
        <f t="shared" si="301"/>
        <v>4.845426250068556E-3</v>
      </c>
      <c r="AC462" s="31">
        <f t="shared" si="299"/>
        <v>1.0519869438580826E-2</v>
      </c>
      <c r="AD462" s="103">
        <f t="shared" si="302"/>
        <v>1.5158359956833208E-2</v>
      </c>
    </row>
    <row r="463" spans="16:30" x14ac:dyDescent="0.25">
      <c r="P463" s="36">
        <f t="shared" si="300"/>
        <v>43.24180000000046</v>
      </c>
      <c r="Q463" s="31">
        <f t="shared" si="288"/>
        <v>7.0078096432225261E-4</v>
      </c>
      <c r="R463" s="31">
        <f t="shared" si="289"/>
        <v>3.5039048216112629E-3</v>
      </c>
      <c r="S463" s="31">
        <f t="shared" si="290"/>
        <v>3.8739171707734121E-3</v>
      </c>
      <c r="T463" s="31">
        <f t="shared" si="291"/>
        <v>1.7691215444315266E-3</v>
      </c>
      <c r="U463" s="31">
        <f t="shared" si="292"/>
        <v>6.9377315467902991E-5</v>
      </c>
      <c r="V463" s="31">
        <f t="shared" si="293"/>
        <v>4.6251543645268669E-5</v>
      </c>
      <c r="W463" s="31">
        <f t="shared" si="294"/>
        <v>4.0000000000000001E-3</v>
      </c>
      <c r="X463" s="31">
        <f t="shared" si="295"/>
        <v>8.9999999999999993E-3</v>
      </c>
      <c r="Y463" s="31">
        <f t="shared" si="296"/>
        <v>1.3999999999999999E-2</v>
      </c>
      <c r="Z463" s="31">
        <f t="shared" si="297"/>
        <v>1E-3</v>
      </c>
      <c r="AA463" s="31">
        <f t="shared" si="298"/>
        <v>0</v>
      </c>
      <c r="AB463" s="31">
        <f t="shared" si="301"/>
        <v>4.8425283923781868E-3</v>
      </c>
      <c r="AC463" s="31">
        <f t="shared" si="299"/>
        <v>1.0513962920873773E-2</v>
      </c>
      <c r="AD463" s="103">
        <f t="shared" si="302"/>
        <v>1.5153674013676604E-2</v>
      </c>
    </row>
    <row r="464" spans="16:30" x14ac:dyDescent="0.25">
      <c r="P464" s="36">
        <f t="shared" si="300"/>
        <v>43.335600000000461</v>
      </c>
      <c r="Q464" s="31">
        <f t="shared" si="288"/>
        <v>6.9926412240813507E-4</v>
      </c>
      <c r="R464" s="31">
        <f t="shared" si="289"/>
        <v>3.4963206120406753E-3</v>
      </c>
      <c r="S464" s="31">
        <f t="shared" si="290"/>
        <v>3.8655320686721709E-3</v>
      </c>
      <c r="T464" s="31">
        <f t="shared" si="291"/>
        <v>1.7652922770193371E-3</v>
      </c>
      <c r="U464" s="31">
        <f t="shared" si="292"/>
        <v>6.9227148118405365E-5</v>
      </c>
      <c r="V464" s="31">
        <f t="shared" si="293"/>
        <v>4.6151432078936919E-5</v>
      </c>
      <c r="W464" s="31">
        <f t="shared" si="294"/>
        <v>4.0000000000000001E-3</v>
      </c>
      <c r="X464" s="31">
        <f t="shared" si="295"/>
        <v>8.9999999999999993E-3</v>
      </c>
      <c r="Y464" s="31">
        <f t="shared" si="296"/>
        <v>1.3999999999999999E-2</v>
      </c>
      <c r="Z464" s="31">
        <f t="shared" si="297"/>
        <v>1E-3</v>
      </c>
      <c r="AA464" s="31">
        <f t="shared" si="298"/>
        <v>0</v>
      </c>
      <c r="AB464" s="31">
        <f t="shared" si="301"/>
        <v>4.8396476132562694E-3</v>
      </c>
      <c r="AC464" s="31">
        <f t="shared" si="299"/>
        <v>1.0508091427879153E-2</v>
      </c>
      <c r="AD464" s="103">
        <f t="shared" si="302"/>
        <v>1.5149017030380801E-2</v>
      </c>
    </row>
    <row r="465" spans="16:30" x14ac:dyDescent="0.25">
      <c r="P465" s="36">
        <f t="shared" si="300"/>
        <v>43.429400000000463</v>
      </c>
      <c r="Q465" s="31">
        <f t="shared" si="288"/>
        <v>6.97753832726908E-4</v>
      </c>
      <c r="R465" s="31">
        <f t="shared" si="289"/>
        <v>3.4887691636345405E-3</v>
      </c>
      <c r="S465" s="31">
        <f t="shared" si="290"/>
        <v>3.8571831873143478E-3</v>
      </c>
      <c r="T465" s="31">
        <f t="shared" si="291"/>
        <v>1.7614795507190793E-3</v>
      </c>
      <c r="U465" s="31">
        <f t="shared" si="292"/>
        <v>6.9077629439963885E-5</v>
      </c>
      <c r="V465" s="31">
        <f t="shared" si="293"/>
        <v>4.6051752959975928E-5</v>
      </c>
      <c r="W465" s="31">
        <f t="shared" si="294"/>
        <v>4.0000000000000001E-3</v>
      </c>
      <c r="X465" s="31">
        <f t="shared" si="295"/>
        <v>8.9999999999999993E-3</v>
      </c>
      <c r="Y465" s="31">
        <f t="shared" si="296"/>
        <v>1.3999999999999999E-2</v>
      </c>
      <c r="Z465" s="31">
        <f t="shared" si="297"/>
        <v>1E-3</v>
      </c>
      <c r="AA465" s="31">
        <f t="shared" si="298"/>
        <v>0</v>
      </c>
      <c r="AB465" s="31">
        <f t="shared" si="301"/>
        <v>4.8367837807608343E-3</v>
      </c>
      <c r="AC465" s="31">
        <f t="shared" si="299"/>
        <v>1.0502254687243454E-2</v>
      </c>
      <c r="AD465" s="103">
        <f t="shared" si="302"/>
        <v>1.5144388771150092E-2</v>
      </c>
    </row>
    <row r="466" spans="16:30" x14ac:dyDescent="0.25">
      <c r="P466" s="36">
        <f t="shared" si="300"/>
        <v>43.523200000000465</v>
      </c>
      <c r="Q466" s="31">
        <f t="shared" si="288"/>
        <v>6.9625005291499653E-4</v>
      </c>
      <c r="R466" s="31">
        <f t="shared" si="289"/>
        <v>3.4812502645749826E-3</v>
      </c>
      <c r="S466" s="31">
        <f t="shared" si="290"/>
        <v>3.8488702925141009E-3</v>
      </c>
      <c r="T466" s="31">
        <f t="shared" si="291"/>
        <v>1.757683258583909E-3</v>
      </c>
      <c r="U466" s="31">
        <f t="shared" si="292"/>
        <v>6.8928755238584658E-5</v>
      </c>
      <c r="V466" s="31">
        <f t="shared" si="293"/>
        <v>4.5952503492389772E-5</v>
      </c>
      <c r="W466" s="31">
        <f t="shared" si="294"/>
        <v>4.0000000000000001E-3</v>
      </c>
      <c r="X466" s="31">
        <f t="shared" si="295"/>
        <v>8.9999999999999993E-3</v>
      </c>
      <c r="Y466" s="31">
        <f t="shared" si="296"/>
        <v>1.3999999999999999E-2</v>
      </c>
      <c r="Z466" s="31">
        <f t="shared" si="297"/>
        <v>1E-3</v>
      </c>
      <c r="AA466" s="31">
        <f t="shared" si="298"/>
        <v>0</v>
      </c>
      <c r="AB466" s="31">
        <f t="shared" si="301"/>
        <v>4.8339367642078416E-3</v>
      </c>
      <c r="AC466" s="31">
        <f t="shared" si="299"/>
        <v>1.0496452429226364E-2</v>
      </c>
      <c r="AD466" s="103">
        <f t="shared" si="302"/>
        <v>1.5139789002562649E-2</v>
      </c>
    </row>
    <row r="467" spans="16:30" x14ac:dyDescent="0.25">
      <c r="P467" s="36">
        <f t="shared" si="300"/>
        <v>43.617000000000466</v>
      </c>
      <c r="Q467" s="31">
        <f t="shared" si="288"/>
        <v>6.9475274097324389E-4</v>
      </c>
      <c r="R467" s="31">
        <f t="shared" si="289"/>
        <v>3.4737637048662196E-3</v>
      </c>
      <c r="S467" s="31">
        <f t="shared" si="290"/>
        <v>3.8405931521000923E-3</v>
      </c>
      <c r="T467" s="31">
        <f t="shared" si="291"/>
        <v>1.7539032945869542E-3</v>
      </c>
      <c r="U467" s="31">
        <f t="shared" si="292"/>
        <v>6.8780521356351132E-5</v>
      </c>
      <c r="V467" s="31">
        <f t="shared" si="293"/>
        <v>4.5853680904234095E-5</v>
      </c>
      <c r="W467" s="31">
        <f t="shared" si="294"/>
        <v>4.0000000000000001E-3</v>
      </c>
      <c r="X467" s="31">
        <f t="shared" si="295"/>
        <v>8.9999999999999993E-3</v>
      </c>
      <c r="Y467" s="31">
        <f t="shared" si="296"/>
        <v>1.3999999999999999E-2</v>
      </c>
      <c r="Z467" s="31">
        <f t="shared" si="297"/>
        <v>1E-3</v>
      </c>
      <c r="AA467" s="31">
        <f t="shared" si="298"/>
        <v>0</v>
      </c>
      <c r="AB467" s="31">
        <f t="shared" si="301"/>
        <v>4.8311064341569126E-3</v>
      </c>
      <c r="AC467" s="31">
        <f t="shared" si="299"/>
        <v>1.0490684386670958E-2</v>
      </c>
      <c r="AD467" s="103">
        <f t="shared" si="302"/>
        <v>1.5135217493542115E-2</v>
      </c>
    </row>
    <row r="468" spans="16:30" x14ac:dyDescent="0.25">
      <c r="P468" s="36">
        <f t="shared" si="300"/>
        <v>43.710800000000468</v>
      </c>
      <c r="Q468" s="31">
        <f t="shared" si="288"/>
        <v>6.9326185526300086E-4</v>
      </c>
      <c r="R468" s="31">
        <f t="shared" si="289"/>
        <v>3.4663092763150042E-3</v>
      </c>
      <c r="S468" s="31">
        <f t="shared" si="290"/>
        <v>3.8323515358938687E-3</v>
      </c>
      <c r="T468" s="31">
        <f t="shared" si="291"/>
        <v>1.7501395536114457E-3</v>
      </c>
      <c r="U468" s="31">
        <f t="shared" si="292"/>
        <v>6.863292367103708E-5</v>
      </c>
      <c r="V468" s="31">
        <f t="shared" si="293"/>
        <v>4.5755282447358055E-5</v>
      </c>
      <c r="W468" s="31">
        <f t="shared" si="294"/>
        <v>4.0000000000000001E-3</v>
      </c>
      <c r="X468" s="31">
        <f t="shared" si="295"/>
        <v>8.9999999999999993E-3</v>
      </c>
      <c r="Y468" s="31">
        <f t="shared" si="296"/>
        <v>1.3999999999999999E-2</v>
      </c>
      <c r="Z468" s="31">
        <f t="shared" si="297"/>
        <v>1E-3</v>
      </c>
      <c r="AA468" s="31">
        <f t="shared" si="298"/>
        <v>0</v>
      </c>
      <c r="AB468" s="31">
        <f t="shared" si="301"/>
        <v>4.8282926623972443E-3</v>
      </c>
      <c r="AC468" s="31">
        <f t="shared" si="299"/>
        <v>1.0484950294974264E-2</v>
      </c>
      <c r="AD468" s="103">
        <f t="shared" si="302"/>
        <v>1.5130674015329594E-2</v>
      </c>
    </row>
    <row r="469" spans="16:30" x14ac:dyDescent="0.25">
      <c r="P469" s="36">
        <f t="shared" si="300"/>
        <v>43.80460000000047</v>
      </c>
      <c r="Q469" s="31">
        <f t="shared" si="288"/>
        <v>6.9177735450226638E-4</v>
      </c>
      <c r="R469" s="31">
        <f t="shared" si="289"/>
        <v>3.4588867725113322E-3</v>
      </c>
      <c r="S469" s="31">
        <f t="shared" si="290"/>
        <v>3.8241452156885288E-3</v>
      </c>
      <c r="T469" s="31">
        <f t="shared" si="291"/>
        <v>1.7463919314409714E-3</v>
      </c>
      <c r="U469" s="31">
        <f t="shared" si="292"/>
        <v>6.8485958095724359E-5</v>
      </c>
      <c r="V469" s="31">
        <f t="shared" si="293"/>
        <v>4.5657305397149579E-5</v>
      </c>
      <c r="W469" s="31">
        <f t="shared" si="294"/>
        <v>4.0000000000000001E-3</v>
      </c>
      <c r="X469" s="31">
        <f t="shared" si="295"/>
        <v>8.9999999999999993E-3</v>
      </c>
      <c r="Y469" s="31">
        <f t="shared" si="296"/>
        <v>1.3999999999999999E-2</v>
      </c>
      <c r="Z469" s="31">
        <f t="shared" si="297"/>
        <v>1E-3</v>
      </c>
      <c r="AA469" s="31">
        <f t="shared" si="298"/>
        <v>0</v>
      </c>
      <c r="AB469" s="31">
        <f t="shared" si="301"/>
        <v>4.825495321933714E-3</v>
      </c>
      <c r="AC469" s="31">
        <f t="shared" si="299"/>
        <v>1.0479249892058241E-2</v>
      </c>
      <c r="AD469" s="103">
        <f t="shared" si="302"/>
        <v>1.5126158341456036E-2</v>
      </c>
    </row>
    <row r="470" spans="16:30" x14ac:dyDescent="0.25">
      <c r="P470" s="36">
        <f t="shared" si="300"/>
        <v>43.898400000000471</v>
      </c>
      <c r="Q470" s="31">
        <f t="shared" si="288"/>
        <v>6.9029919776187687E-4</v>
      </c>
      <c r="R470" s="31">
        <f t="shared" si="289"/>
        <v>3.4514959888093844E-3</v>
      </c>
      <c r="S470" s="31">
        <f t="shared" si="290"/>
        <v>3.8159739652276555E-3</v>
      </c>
      <c r="T470" s="31">
        <f t="shared" si="291"/>
        <v>1.7426603247498583E-3</v>
      </c>
      <c r="U470" s="31">
        <f t="shared" si="292"/>
        <v>6.8339620578425803E-5</v>
      </c>
      <c r="V470" s="31">
        <f t="shared" si="293"/>
        <v>4.5559747052283873E-5</v>
      </c>
      <c r="W470" s="31">
        <f t="shared" si="294"/>
        <v>4.0000000000000001E-3</v>
      </c>
      <c r="X470" s="31">
        <f t="shared" si="295"/>
        <v>8.9999999999999993E-3</v>
      </c>
      <c r="Y470" s="31">
        <f t="shared" si="296"/>
        <v>1.3999999999999999E-2</v>
      </c>
      <c r="Z470" s="31">
        <f t="shared" si="297"/>
        <v>1E-3</v>
      </c>
      <c r="AA470" s="31">
        <f t="shared" si="298"/>
        <v>0</v>
      </c>
      <c r="AB470" s="31">
        <f t="shared" si="301"/>
        <v>4.822714286973161E-3</v>
      </c>
      <c r="AC470" s="31">
        <f t="shared" si="299"/>
        <v>1.0473582918341122E-2</v>
      </c>
      <c r="AD470" s="103">
        <f t="shared" si="302"/>
        <v>1.5121670247714988E-2</v>
      </c>
    </row>
    <row r="471" spans="16:30" x14ac:dyDescent="0.25">
      <c r="P471" s="36">
        <f t="shared" si="300"/>
        <v>43.992200000000473</v>
      </c>
      <c r="Q471" s="31">
        <f t="shared" si="288"/>
        <v>6.8882734446174497E-4</v>
      </c>
      <c r="R471" s="31">
        <f t="shared" si="289"/>
        <v>3.444136722308725E-3</v>
      </c>
      <c r="S471" s="31">
        <f t="shared" si="290"/>
        <v>3.8078375601845265E-3</v>
      </c>
      <c r="T471" s="31">
        <f t="shared" si="291"/>
        <v>1.7389446310936752E-3</v>
      </c>
      <c r="U471" s="31">
        <f t="shared" si="292"/>
        <v>6.8193907101712743E-5</v>
      </c>
      <c r="V471" s="31">
        <f t="shared" si="293"/>
        <v>4.5462604734475169E-5</v>
      </c>
      <c r="W471" s="31">
        <f t="shared" si="294"/>
        <v>4.0000000000000001E-3</v>
      </c>
      <c r="X471" s="31">
        <f t="shared" si="295"/>
        <v>8.9999999999999993E-3</v>
      </c>
      <c r="Y471" s="31">
        <f t="shared" si="296"/>
        <v>1.3999999999999999E-2</v>
      </c>
      <c r="Z471" s="31">
        <f t="shared" si="297"/>
        <v>1E-3</v>
      </c>
      <c r="AA471" s="31">
        <f t="shared" si="298"/>
        <v>0</v>
      </c>
      <c r="AB471" s="31">
        <f t="shared" si="301"/>
        <v>4.8199494329108517E-3</v>
      </c>
      <c r="AC471" s="31">
        <f t="shared" si="299"/>
        <v>1.0467949116709145E-2</v>
      </c>
      <c r="AD471" s="103">
        <f t="shared" si="302"/>
        <v>1.5117209512135727E-2</v>
      </c>
    </row>
    <row r="472" spans="16:30" x14ac:dyDescent="0.25">
      <c r="P472" s="36">
        <f t="shared" si="300"/>
        <v>44.086000000000475</v>
      </c>
      <c r="Q472" s="31">
        <f t="shared" si="288"/>
        <v>6.8736175436714551E-4</v>
      </c>
      <c r="R472" s="31">
        <f t="shared" si="289"/>
        <v>3.4368087718357277E-3</v>
      </c>
      <c r="S472" s="31">
        <f t="shared" si="290"/>
        <v>3.7997357781415805E-3</v>
      </c>
      <c r="T472" s="31">
        <f t="shared" si="291"/>
        <v>1.7352447488998587E-3</v>
      </c>
      <c r="U472" s="31">
        <f t="shared" si="292"/>
        <v>6.8048813682347395E-5</v>
      </c>
      <c r="V472" s="31">
        <f t="shared" si="293"/>
        <v>4.5365875788231605E-5</v>
      </c>
      <c r="W472" s="31">
        <f t="shared" si="294"/>
        <v>4.0000000000000001E-3</v>
      </c>
      <c r="X472" s="31">
        <f t="shared" si="295"/>
        <v>8.9999999999999993E-3</v>
      </c>
      <c r="Y472" s="31">
        <f t="shared" si="296"/>
        <v>1.3999999999999999E-2</v>
      </c>
      <c r="Z472" s="31">
        <f t="shared" si="297"/>
        <v>1E-3</v>
      </c>
      <c r="AA472" s="31">
        <f t="shared" si="298"/>
        <v>0</v>
      </c>
      <c r="AB472" s="31">
        <f t="shared" si="301"/>
        <v>4.8172006363171246E-3</v>
      </c>
      <c r="AC472" s="31">
        <f t="shared" si="299"/>
        <v>1.0462348232488646E-2</v>
      </c>
      <c r="AD472" s="103">
        <f t="shared" si="302"/>
        <v>1.5112775914956775E-2</v>
      </c>
    </row>
    <row r="473" spans="16:30" x14ac:dyDescent="0.25">
      <c r="P473" s="36">
        <f t="shared" si="300"/>
        <v>44.179800000000476</v>
      </c>
      <c r="Q473" s="31">
        <f t="shared" si="288"/>
        <v>6.8590238758504962E-4</v>
      </c>
      <c r="R473" s="31">
        <f t="shared" si="289"/>
        <v>3.429511937925248E-3</v>
      </c>
      <c r="S473" s="31">
        <f t="shared" si="290"/>
        <v>3.7916683985701541E-3</v>
      </c>
      <c r="T473" s="31">
        <f t="shared" si="291"/>
        <v>1.7315605774584578E-3</v>
      </c>
      <c r="U473" s="31">
        <f t="shared" si="292"/>
        <v>6.7904336370919907E-5</v>
      </c>
      <c r="V473" s="31">
        <f t="shared" si="293"/>
        <v>4.5269557580613269E-5</v>
      </c>
      <c r="W473" s="31">
        <f t="shared" si="294"/>
        <v>4.0000000000000001E-3</v>
      </c>
      <c r="X473" s="31">
        <f t="shared" si="295"/>
        <v>8.9999999999999993E-3</v>
      </c>
      <c r="Y473" s="31">
        <f t="shared" si="296"/>
        <v>1.3999999999999999E-2</v>
      </c>
      <c r="Z473" s="31">
        <f t="shared" si="297"/>
        <v>1E-3</v>
      </c>
      <c r="AA473" s="31">
        <f t="shared" si="298"/>
        <v>0</v>
      </c>
      <c r="AB473" s="31">
        <f t="shared" si="301"/>
        <v>4.8144677749242006E-3</v>
      </c>
      <c r="AC473" s="31">
        <f t="shared" si="299"/>
        <v>1.0456780013418531E-2</v>
      </c>
      <c r="AD473" s="103">
        <f t="shared" si="302"/>
        <v>1.5108369238599753E-2</v>
      </c>
    </row>
    <row r="474" spans="16:30" x14ac:dyDescent="0.25">
      <c r="P474" s="36">
        <f t="shared" si="300"/>
        <v>44.273600000000478</v>
      </c>
      <c r="Q474" s="31">
        <f t="shared" si="288"/>
        <v>6.844492045605051E-4</v>
      </c>
      <c r="R474" s="31">
        <f t="shared" si="289"/>
        <v>3.4222460228025254E-3</v>
      </c>
      <c r="S474" s="31">
        <f t="shared" si="290"/>
        <v>3.783635202810472E-3</v>
      </c>
      <c r="T474" s="31">
        <f t="shared" si="291"/>
        <v>1.7278920169129948E-3</v>
      </c>
      <c r="U474" s="31">
        <f t="shared" si="292"/>
        <v>6.7760471251489994E-5</v>
      </c>
      <c r="V474" s="31">
        <f t="shared" si="293"/>
        <v>4.517364750099333E-5</v>
      </c>
      <c r="W474" s="31">
        <f t="shared" si="294"/>
        <v>4.0000000000000001E-3</v>
      </c>
      <c r="X474" s="31">
        <f t="shared" si="295"/>
        <v>8.9999999999999993E-3</v>
      </c>
      <c r="Y474" s="31">
        <f t="shared" si="296"/>
        <v>1.3999999999999999E-2</v>
      </c>
      <c r="Z474" s="31">
        <f t="shared" si="297"/>
        <v>1E-3</v>
      </c>
      <c r="AA474" s="31">
        <f t="shared" si="298"/>
        <v>0</v>
      </c>
      <c r="AB474" s="31">
        <f t="shared" si="301"/>
        <v>4.8117507276131738E-3</v>
      </c>
      <c r="AC474" s="31">
        <f t="shared" si="299"/>
        <v>1.0451244209623095E-2</v>
      </c>
      <c r="AD474" s="103">
        <f t="shared" si="302"/>
        <v>1.5103989267643603E-2</v>
      </c>
    </row>
    <row r="475" spans="16:30" x14ac:dyDescent="0.25">
      <c r="P475" s="36">
        <f t="shared" si="300"/>
        <v>44.36740000000048</v>
      </c>
      <c r="Q475" s="31">
        <f t="shared" si="288"/>
        <v>6.8300216607306203E-4</v>
      </c>
      <c r="R475" s="31">
        <f t="shared" si="289"/>
        <v>3.4150108303653104E-3</v>
      </c>
      <c r="S475" s="31">
        <f t="shared" si="290"/>
        <v>3.7756359740518872E-3</v>
      </c>
      <c r="T475" s="31">
        <f t="shared" si="291"/>
        <v>1.7242389682514453E-3</v>
      </c>
      <c r="U475" s="31">
        <f t="shared" si="292"/>
        <v>6.7617214441233135E-5</v>
      </c>
      <c r="V475" s="31">
        <f t="shared" si="293"/>
        <v>4.5078142960822099E-5</v>
      </c>
      <c r="W475" s="31">
        <f t="shared" si="294"/>
        <v>4.0000000000000001E-3</v>
      </c>
      <c r="X475" s="31">
        <f t="shared" si="295"/>
        <v>8.9999999999999993E-3</v>
      </c>
      <c r="Y475" s="31">
        <f t="shared" si="296"/>
        <v>1.3999999999999999E-2</v>
      </c>
      <c r="Z475" s="31">
        <f t="shared" si="297"/>
        <v>1E-3</v>
      </c>
      <c r="AA475" s="31">
        <f t="shared" si="298"/>
        <v>0</v>
      </c>
      <c r="AB475" s="31">
        <f t="shared" si="301"/>
        <v>4.8090493744011699E-3</v>
      </c>
      <c r="AC475" s="31">
        <f t="shared" si="299"/>
        <v>1.0445740573585207E-2</v>
      </c>
      <c r="AD475" s="103">
        <f t="shared" si="302"/>
        <v>1.5099635788799179E-2</v>
      </c>
    </row>
    <row r="476" spans="16:30" x14ac:dyDescent="0.25">
      <c r="P476" s="36">
        <f t="shared" si="300"/>
        <v>44.461200000000481</v>
      </c>
      <c r="Q476" s="31">
        <f t="shared" si="288"/>
        <v>6.8156123323324556E-4</v>
      </c>
      <c r="R476" s="31">
        <f t="shared" si="289"/>
        <v>3.4078061661662277E-3</v>
      </c>
      <c r="S476" s="31">
        <f t="shared" si="290"/>
        <v>3.7676704973133813E-3</v>
      </c>
      <c r="T476" s="31">
        <f t="shared" si="291"/>
        <v>1.7206013332973283E-3</v>
      </c>
      <c r="U476" s="31">
        <f t="shared" si="292"/>
        <v>6.7474562090091294E-5</v>
      </c>
      <c r="V476" s="31">
        <f t="shared" si="293"/>
        <v>4.4983041393394198E-5</v>
      </c>
      <c r="W476" s="31">
        <f t="shared" si="294"/>
        <v>4.0000000000000001E-3</v>
      </c>
      <c r="X476" s="31">
        <f t="shared" si="295"/>
        <v>8.9999999999999993E-3</v>
      </c>
      <c r="Y476" s="31">
        <f t="shared" si="296"/>
        <v>1.3999999999999999E-2</v>
      </c>
      <c r="Z476" s="31">
        <f t="shared" si="297"/>
        <v>1E-3</v>
      </c>
      <c r="AA476" s="31">
        <f t="shared" si="298"/>
        <v>0</v>
      </c>
      <c r="AB476" s="31">
        <f t="shared" si="301"/>
        <v>4.8063635964286687E-3</v>
      </c>
      <c r="AC476" s="31">
        <f t="shared" si="299"/>
        <v>1.0440268860119837E-2</v>
      </c>
      <c r="AD476" s="103">
        <f t="shared" si="302"/>
        <v>1.5095308590884154E-2</v>
      </c>
    </row>
    <row r="477" spans="16:30" x14ac:dyDescent="0.25">
      <c r="P477" s="36">
        <f t="shared" si="300"/>
        <v>44.555000000000483</v>
      </c>
      <c r="Q477" s="31">
        <f t="shared" si="288"/>
        <v>6.8012636747907026E-4</v>
      </c>
      <c r="R477" s="31">
        <f t="shared" si="289"/>
        <v>3.4006318373953513E-3</v>
      </c>
      <c r="S477" s="31">
        <f t="shared" si="290"/>
        <v>3.7597385594243006E-3</v>
      </c>
      <c r="T477" s="31">
        <f t="shared" si="291"/>
        <v>1.7169790147009128E-3</v>
      </c>
      <c r="U477" s="31">
        <f t="shared" si="292"/>
        <v>6.7332510380427942E-5</v>
      </c>
      <c r="V477" s="31">
        <f t="shared" si="293"/>
        <v>4.4888340253618637E-5</v>
      </c>
      <c r="W477" s="31">
        <f t="shared" si="294"/>
        <v>4.0000000000000001E-3</v>
      </c>
      <c r="X477" s="31">
        <f t="shared" si="295"/>
        <v>8.9999999999999993E-3</v>
      </c>
      <c r="Y477" s="31">
        <f t="shared" si="296"/>
        <v>1.3999999999999999E-2</v>
      </c>
      <c r="Z477" s="31">
        <f t="shared" si="297"/>
        <v>1E-3</v>
      </c>
      <c r="AA477" s="31">
        <f t="shared" si="298"/>
        <v>0</v>
      </c>
      <c r="AB477" s="31">
        <f t="shared" si="301"/>
        <v>4.8036932759469905E-3</v>
      </c>
      <c r="AC477" s="31">
        <f t="shared" si="299"/>
        <v>1.0434828826347935E-2</v>
      </c>
      <c r="AD477" s="103">
        <f t="shared" si="302"/>
        <v>1.509100746479829E-2</v>
      </c>
    </row>
    <row r="478" spans="16:30" x14ac:dyDescent="0.25">
      <c r="P478" s="36">
        <f t="shared" si="300"/>
        <v>44.648800000000485</v>
      </c>
      <c r="Q478" s="31">
        <f t="shared" si="288"/>
        <v>6.7869753057260161E-4</v>
      </c>
      <c r="R478" s="31">
        <f t="shared" si="289"/>
        <v>3.3934876528630082E-3</v>
      </c>
      <c r="S478" s="31">
        <f t="shared" si="290"/>
        <v>3.7518399490053416E-3</v>
      </c>
      <c r="T478" s="31">
        <f t="shared" si="291"/>
        <v>1.7133719159305328E-3</v>
      </c>
      <c r="U478" s="31">
        <f t="shared" si="292"/>
        <v>6.7191055526687551E-5</v>
      </c>
      <c r="V478" s="31">
        <f t="shared" si="293"/>
        <v>4.479403701779171E-5</v>
      </c>
      <c r="W478" s="31">
        <f t="shared" si="294"/>
        <v>4.0000000000000001E-3</v>
      </c>
      <c r="X478" s="31">
        <f t="shared" si="295"/>
        <v>8.9999999999999993E-3</v>
      </c>
      <c r="Y478" s="31">
        <f t="shared" si="296"/>
        <v>1.3999999999999999E-2</v>
      </c>
      <c r="Z478" s="31">
        <f t="shared" si="297"/>
        <v>1E-3</v>
      </c>
      <c r="AA478" s="31">
        <f t="shared" si="298"/>
        <v>0</v>
      </c>
      <c r="AB478" s="31">
        <f t="shared" si="301"/>
        <v>4.8010382963059482E-3</v>
      </c>
      <c r="AC478" s="31">
        <f t="shared" si="299"/>
        <v>1.0429420231670641E-2</v>
      </c>
      <c r="AD478" s="103">
        <f t="shared" si="302"/>
        <v>1.5086732203499041E-2</v>
      </c>
    </row>
    <row r="479" spans="16:30" x14ac:dyDescent="0.25">
      <c r="P479" s="36">
        <f t="shared" si="300"/>
        <v>44.742600000000486</v>
      </c>
      <c r="Q479" s="31">
        <f t="shared" si="288"/>
        <v>6.7727468459655843E-4</v>
      </c>
      <c r="R479" s="31">
        <f t="shared" si="289"/>
        <v>3.3863734229827918E-3</v>
      </c>
      <c r="S479" s="31">
        <f t="shared" si="290"/>
        <v>3.7439744564497749E-3</v>
      </c>
      <c r="T479" s="31">
        <f t="shared" si="291"/>
        <v>1.7097799412640116E-3</v>
      </c>
      <c r="U479" s="31">
        <f t="shared" si="292"/>
        <v>6.7050193775059275E-5</v>
      </c>
      <c r="V479" s="31">
        <f t="shared" si="293"/>
        <v>4.470012918337285E-5</v>
      </c>
      <c r="W479" s="31">
        <f t="shared" si="294"/>
        <v>4.0000000000000001E-3</v>
      </c>
      <c r="X479" s="31">
        <f t="shared" si="295"/>
        <v>8.9999999999999993E-3</v>
      </c>
      <c r="Y479" s="31">
        <f t="shared" si="296"/>
        <v>1.3999999999999999E-2</v>
      </c>
      <c r="Z479" s="31">
        <f t="shared" si="297"/>
        <v>1E-3</v>
      </c>
      <c r="AA479" s="31">
        <f t="shared" si="298"/>
        <v>0</v>
      </c>
      <c r="AB479" s="31">
        <f t="shared" si="301"/>
        <v>4.7983985419416588E-3</v>
      </c>
      <c r="AC479" s="31">
        <f t="shared" si="299"/>
        <v>1.0424042837743839E-2</v>
      </c>
      <c r="AD479" s="103">
        <f t="shared" si="302"/>
        <v>1.5082482601977478E-2</v>
      </c>
    </row>
    <row r="480" spans="16:30" x14ac:dyDescent="0.25">
      <c r="P480" s="36">
        <f t="shared" si="300"/>
        <v>44.836400000000488</v>
      </c>
      <c r="Q480" s="31">
        <f t="shared" si="288"/>
        <v>6.7585779195095889E-4</v>
      </c>
      <c r="R480" s="31">
        <f t="shared" si="289"/>
        <v>3.3792889597547941E-3</v>
      </c>
      <c r="S480" s="31">
        <f t="shared" si="290"/>
        <v>3.7361418739049004E-3</v>
      </c>
      <c r="T480" s="31">
        <f t="shared" si="291"/>
        <v>1.7062029957801957E-3</v>
      </c>
      <c r="U480" s="31">
        <f t="shared" si="292"/>
        <v>6.6909921403144923E-5</v>
      </c>
      <c r="V480" s="31">
        <f t="shared" si="293"/>
        <v>4.4606614268763289E-5</v>
      </c>
      <c r="W480" s="31">
        <f t="shared" si="294"/>
        <v>4.0000000000000001E-3</v>
      </c>
      <c r="X480" s="31">
        <f t="shared" si="295"/>
        <v>8.9999999999999993E-3</v>
      </c>
      <c r="Y480" s="31">
        <f t="shared" si="296"/>
        <v>1.3999999999999999E-2</v>
      </c>
      <c r="Z480" s="31">
        <f t="shared" si="297"/>
        <v>1E-3</v>
      </c>
      <c r="AA480" s="31">
        <f t="shared" si="298"/>
        <v>0</v>
      </c>
      <c r="AB480" s="31">
        <f t="shared" si="301"/>
        <v>4.795773898364504E-3</v>
      </c>
      <c r="AC480" s="31">
        <f t="shared" si="299"/>
        <v>1.0418696408453032E-2</v>
      </c>
      <c r="AD480" s="103">
        <f t="shared" si="302"/>
        <v>1.5078258457234549E-2</v>
      </c>
    </row>
    <row r="481" spans="16:30" x14ac:dyDescent="0.25">
      <c r="P481" s="36">
        <f t="shared" si="300"/>
        <v>44.93020000000049</v>
      </c>
      <c r="Q481" s="31">
        <f t="shared" si="288"/>
        <v>6.7444681534980871E-4</v>
      </c>
      <c r="R481" s="31">
        <f t="shared" si="289"/>
        <v>3.3722340767490433E-3</v>
      </c>
      <c r="S481" s="31">
        <f t="shared" si="290"/>
        <v>3.7283419952537423E-3</v>
      </c>
      <c r="T481" s="31">
        <f t="shared" si="291"/>
        <v>1.702640985350592E-3</v>
      </c>
      <c r="U481" s="31">
        <f t="shared" si="292"/>
        <v>6.6770234719631046E-5</v>
      </c>
      <c r="V481" s="31">
        <f t="shared" si="293"/>
        <v>4.4513489813087367E-5</v>
      </c>
      <c r="W481" s="31">
        <f t="shared" si="294"/>
        <v>4.0000000000000001E-3</v>
      </c>
      <c r="X481" s="31">
        <f t="shared" si="295"/>
        <v>8.9999999999999993E-3</v>
      </c>
      <c r="Y481" s="31">
        <f t="shared" si="296"/>
        <v>1.3999999999999999E-2</v>
      </c>
      <c r="Z481" s="31">
        <f t="shared" si="297"/>
        <v>1E-3</v>
      </c>
      <c r="AA481" s="31">
        <f t="shared" si="298"/>
        <v>0</v>
      </c>
      <c r="AB481" s="31">
        <f t="shared" si="301"/>
        <v>4.7931642521472596E-3</v>
      </c>
      <c r="AC481" s="31">
        <f t="shared" si="299"/>
        <v>1.0413380709888552E-2</v>
      </c>
      <c r="AD481" s="103">
        <f t="shared" si="302"/>
        <v>1.5074059568257659E-2</v>
      </c>
    </row>
    <row r="482" spans="16:30" x14ac:dyDescent="0.25">
      <c r="P482" s="36">
        <f t="shared" si="300"/>
        <v>45.024000000000491</v>
      </c>
      <c r="Q482" s="31">
        <f t="shared" si="288"/>
        <v>6.7304171781782979E-4</v>
      </c>
      <c r="R482" s="31">
        <f t="shared" si="289"/>
        <v>3.3652085890891492E-3</v>
      </c>
      <c r="S482" s="31">
        <f t="shared" si="290"/>
        <v>3.7205746160969633E-3</v>
      </c>
      <c r="T482" s="31">
        <f t="shared" si="291"/>
        <v>1.6990938166311115E-3</v>
      </c>
      <c r="U482" s="31">
        <f t="shared" si="292"/>
        <v>6.6631130063965152E-5</v>
      </c>
      <c r="V482" s="31">
        <f t="shared" si="293"/>
        <v>4.4420753375976768E-5</v>
      </c>
      <c r="W482" s="31">
        <f t="shared" si="294"/>
        <v>4.0000000000000001E-3</v>
      </c>
      <c r="X482" s="31">
        <f t="shared" si="295"/>
        <v>8.9999999999999993E-3</v>
      </c>
      <c r="Y482" s="31">
        <f t="shared" si="296"/>
        <v>1.3999999999999999E-2</v>
      </c>
      <c r="Z482" s="31">
        <f t="shared" si="297"/>
        <v>1E-3</v>
      </c>
      <c r="AA482" s="31">
        <f t="shared" si="298"/>
        <v>0</v>
      </c>
      <c r="AB482" s="31">
        <f t="shared" si="301"/>
        <v>4.7905694909133609E-3</v>
      </c>
      <c r="AC482" s="31">
        <f t="shared" si="299"/>
        <v>1.0408095510321074E-2</v>
      </c>
      <c r="AD482" s="103">
        <f t="shared" si="302"/>
        <v>1.5069885735997556E-2</v>
      </c>
    </row>
    <row r="483" spans="16:30" x14ac:dyDescent="0.25">
      <c r="P483" s="36">
        <f t="shared" si="300"/>
        <v>45.117800000000493</v>
      </c>
      <c r="Q483" s="31">
        <f t="shared" si="288"/>
        <v>6.7164246268723148E-4</v>
      </c>
      <c r="R483" s="31">
        <f t="shared" si="289"/>
        <v>3.3582123134361574E-3</v>
      </c>
      <c r="S483" s="31">
        <f t="shared" si="290"/>
        <v>3.7128395337350157E-3</v>
      </c>
      <c r="T483" s="31">
        <f t="shared" si="291"/>
        <v>1.6955613970539157E-3</v>
      </c>
      <c r="U483" s="31">
        <f t="shared" si="292"/>
        <v>6.6492603806035905E-5</v>
      </c>
      <c r="V483" s="31">
        <f t="shared" si="293"/>
        <v>4.4328402537357274E-5</v>
      </c>
      <c r="W483" s="31">
        <f t="shared" si="294"/>
        <v>4.0000000000000001E-3</v>
      </c>
      <c r="X483" s="31">
        <f t="shared" si="295"/>
        <v>8.9999999999999993E-3</v>
      </c>
      <c r="Y483" s="31">
        <f t="shared" si="296"/>
        <v>1.3999999999999999E-2</v>
      </c>
      <c r="Z483" s="31">
        <f t="shared" si="297"/>
        <v>1E-3</v>
      </c>
      <c r="AA483" s="31">
        <f t="shared" si="298"/>
        <v>0</v>
      </c>
      <c r="AB483" s="31">
        <f t="shared" si="301"/>
        <v>4.787989503325334E-3</v>
      </c>
      <c r="AC483" s="31">
        <f t="shared" si="299"/>
        <v>1.0402840580177462E-2</v>
      </c>
      <c r="AD483" s="103">
        <f t="shared" si="302"/>
        <v>1.5065736763345538E-2</v>
      </c>
    </row>
    <row r="484" spans="16:30" x14ac:dyDescent="0.25">
      <c r="P484" s="36">
        <f t="shared" si="300"/>
        <v>45.211600000000495</v>
      </c>
      <c r="Q484" s="31">
        <f t="shared" si="288"/>
        <v>6.7024901359451932E-4</v>
      </c>
      <c r="R484" s="31">
        <f t="shared" si="289"/>
        <v>3.3512450679725968E-3</v>
      </c>
      <c r="S484" s="31">
        <f t="shared" si="290"/>
        <v>3.7051365471505032E-3</v>
      </c>
      <c r="T484" s="31">
        <f t="shared" si="291"/>
        <v>1.692043634819364E-3</v>
      </c>
      <c r="U484" s="31">
        <f t="shared" si="292"/>
        <v>6.6354652345857409E-5</v>
      </c>
      <c r="V484" s="31">
        <f t="shared" si="293"/>
        <v>4.4236434897238272E-5</v>
      </c>
      <c r="W484" s="31">
        <f t="shared" si="294"/>
        <v>4.0000000000000001E-3</v>
      </c>
      <c r="X484" s="31">
        <f t="shared" si="295"/>
        <v>8.9999999999999993E-3</v>
      </c>
      <c r="Y484" s="31">
        <f t="shared" si="296"/>
        <v>1.3999999999999999E-2</v>
      </c>
      <c r="Z484" s="31">
        <f t="shared" si="297"/>
        <v>1E-3</v>
      </c>
      <c r="AA484" s="31">
        <f t="shared" si="298"/>
        <v>0</v>
      </c>
      <c r="AB484" s="31">
        <f t="shared" si="301"/>
        <v>4.7854241790733654E-3</v>
      </c>
      <c r="AC484" s="31">
        <f t="shared" si="299"/>
        <v>1.0397615692016918E-2</v>
      </c>
      <c r="AD484" s="103">
        <f t="shared" si="302"/>
        <v>1.5061612455110965E-2</v>
      </c>
    </row>
    <row r="485" spans="16:30" x14ac:dyDescent="0.25">
      <c r="P485" s="36">
        <f t="shared" si="300"/>
        <v>45.305400000000496</v>
      </c>
      <c r="Q485" s="31">
        <f t="shared" si="288"/>
        <v>6.6886133447734651E-4</v>
      </c>
      <c r="R485" s="31">
        <f t="shared" si="289"/>
        <v>3.3443066723867322E-3</v>
      </c>
      <c r="S485" s="31">
        <f t="shared" si="290"/>
        <v>3.6974654569907712E-3</v>
      </c>
      <c r="T485" s="31">
        <f t="shared" si="291"/>
        <v>1.688540438888061E-3</v>
      </c>
      <c r="U485" s="31">
        <f t="shared" si="292"/>
        <v>6.6217272113257294E-5</v>
      </c>
      <c r="V485" s="31">
        <f t="shared" si="293"/>
        <v>4.4144848075504865E-5</v>
      </c>
      <c r="W485" s="31">
        <f t="shared" si="294"/>
        <v>4.0000000000000001E-3</v>
      </c>
      <c r="X485" s="31">
        <f t="shared" si="295"/>
        <v>8.9999999999999993E-3</v>
      </c>
      <c r="Y485" s="31">
        <f t="shared" si="296"/>
        <v>1.3999999999999999E-2</v>
      </c>
      <c r="Z485" s="31">
        <f t="shared" si="297"/>
        <v>1E-3</v>
      </c>
      <c r="AA485" s="31">
        <f t="shared" si="298"/>
        <v>0</v>
      </c>
      <c r="AB485" s="31">
        <f t="shared" si="301"/>
        <v>4.782873408864019E-3</v>
      </c>
      <c r="AC485" s="31">
        <f t="shared" si="299"/>
        <v>1.0392420620507437E-2</v>
      </c>
      <c r="AD485" s="103">
        <f t="shared" si="302"/>
        <v>1.5057512617999072E-2</v>
      </c>
    </row>
    <row r="486" spans="16:30" x14ac:dyDescent="0.25">
      <c r="P486" s="36">
        <f t="shared" si="300"/>
        <v>45.399200000000498</v>
      </c>
      <c r="Q486" s="31">
        <f t="shared" si="288"/>
        <v>6.6747938957140152E-4</v>
      </c>
      <c r="R486" s="31">
        <f t="shared" si="289"/>
        <v>3.3373969478570076E-3</v>
      </c>
      <c r="S486" s="31">
        <f t="shared" si="290"/>
        <v>3.6898260655507074E-3</v>
      </c>
      <c r="T486" s="31">
        <f t="shared" si="291"/>
        <v>1.685051718973003E-3</v>
      </c>
      <c r="U486" s="31">
        <f t="shared" si="292"/>
        <v>6.6080459567568738E-5</v>
      </c>
      <c r="V486" s="31">
        <f t="shared" si="293"/>
        <v>4.4053639711712496E-5</v>
      </c>
      <c r="W486" s="31">
        <f t="shared" si="294"/>
        <v>4.0000000000000001E-3</v>
      </c>
      <c r="X486" s="31">
        <f t="shared" si="295"/>
        <v>8.9999999999999993E-3</v>
      </c>
      <c r="Y486" s="31">
        <f t="shared" si="296"/>
        <v>1.3999999999999999E-2</v>
      </c>
      <c r="Z486" s="31">
        <f t="shared" si="297"/>
        <v>1E-3</v>
      </c>
      <c r="AA486" s="31">
        <f t="shared" si="298"/>
        <v>0</v>
      </c>
      <c r="AB486" s="31">
        <f t="shared" si="301"/>
        <v>4.7803370844091012E-3</v>
      </c>
      <c r="AC486" s="31">
        <f t="shared" si="299"/>
        <v>1.0387255142402557E-2</v>
      </c>
      <c r="AD486" s="103">
        <f t="shared" si="302"/>
        <v>1.5053437060589075E-2</v>
      </c>
    </row>
    <row r="487" spans="16:30" x14ac:dyDescent="0.25">
      <c r="P487" s="36">
        <f t="shared" si="300"/>
        <v>45.493000000000499</v>
      </c>
      <c r="Q487" s="31">
        <f t="shared" si="288"/>
        <v>6.6610314340733682E-4</v>
      </c>
      <c r="R487" s="31">
        <f t="shared" si="289"/>
        <v>3.330515717036684E-3</v>
      </c>
      <c r="S487" s="31">
        <f t="shared" si="290"/>
        <v>3.6822181767557577E-3</v>
      </c>
      <c r="T487" s="31">
        <f t="shared" si="291"/>
        <v>1.6815773855318216E-3</v>
      </c>
      <c r="U487" s="31">
        <f t="shared" si="292"/>
        <v>6.5944211197326328E-5</v>
      </c>
      <c r="V487" s="31">
        <f t="shared" si="293"/>
        <v>4.3962807464884219E-5</v>
      </c>
      <c r="W487" s="31">
        <f t="shared" si="294"/>
        <v>4.0000000000000001E-3</v>
      </c>
      <c r="X487" s="31">
        <f t="shared" si="295"/>
        <v>8.9999999999999993E-3</v>
      </c>
      <c r="Y487" s="31">
        <f t="shared" si="296"/>
        <v>1.3999999999999999E-2</v>
      </c>
      <c r="Z487" s="31">
        <f t="shared" si="297"/>
        <v>1E-3</v>
      </c>
      <c r="AA487" s="31">
        <f t="shared" si="298"/>
        <v>0</v>
      </c>
      <c r="AB487" s="31">
        <f t="shared" si="301"/>
        <v>4.7778150984146622E-3</v>
      </c>
      <c r="AC487" s="31">
        <f t="shared" si="299"/>
        <v>1.0382119036518426E-2</v>
      </c>
      <c r="AD487" s="103">
        <f t="shared" si="302"/>
        <v>1.5049385593312575E-2</v>
      </c>
    </row>
    <row r="488" spans="16:30" x14ac:dyDescent="0.25">
      <c r="P488" s="36">
        <f t="shared" si="300"/>
        <v>45.586800000000501</v>
      </c>
      <c r="Q488" s="31">
        <f t="shared" si="288"/>
        <v>6.6473256080773317E-4</v>
      </c>
      <c r="R488" s="31">
        <f t="shared" si="289"/>
        <v>3.3236628040386657E-3</v>
      </c>
      <c r="S488" s="31">
        <f t="shared" si="290"/>
        <v>3.6746415961451491E-3</v>
      </c>
      <c r="T488" s="31">
        <f t="shared" si="291"/>
        <v>1.6781173497591223E-3</v>
      </c>
      <c r="U488" s="31">
        <f t="shared" si="292"/>
        <v>6.5808523519965569E-5</v>
      </c>
      <c r="V488" s="31">
        <f t="shared" si="293"/>
        <v>4.3872349013310388E-5</v>
      </c>
      <c r="W488" s="31">
        <f t="shared" si="294"/>
        <v>4.0000000000000001E-3</v>
      </c>
      <c r="X488" s="31">
        <f t="shared" si="295"/>
        <v>8.9999999999999993E-3</v>
      </c>
      <c r="Y488" s="31">
        <f t="shared" si="296"/>
        <v>1.3999999999999999E-2</v>
      </c>
      <c r="Z488" s="31">
        <f t="shared" si="297"/>
        <v>1E-3</v>
      </c>
      <c r="AA488" s="31">
        <f t="shared" si="298"/>
        <v>0</v>
      </c>
      <c r="AB488" s="31">
        <f t="shared" si="301"/>
        <v>4.7753073445701401E-3</v>
      </c>
      <c r="AC488" s="31">
        <f t="shared" si="299"/>
        <v>1.037701208371114E-2</v>
      </c>
      <c r="AD488" s="103">
        <f t="shared" si="302"/>
        <v>1.5045358028432241E-2</v>
      </c>
    </row>
    <row r="489" spans="16:30" x14ac:dyDescent="0.25">
      <c r="P489" s="36">
        <f t="shared" si="300"/>
        <v>45.680600000000503</v>
      </c>
      <c r="Q489" s="31">
        <f t="shared" si="288"/>
        <v>6.6336760688410329E-4</v>
      </c>
      <c r="R489" s="31">
        <f t="shared" si="289"/>
        <v>3.3168380344205163E-3</v>
      </c>
      <c r="S489" s="31">
        <f t="shared" si="290"/>
        <v>3.667096130855323E-3</v>
      </c>
      <c r="T489" s="31">
        <f t="shared" si="291"/>
        <v>1.6746715235789187E-3</v>
      </c>
      <c r="U489" s="31">
        <f t="shared" si="292"/>
        <v>6.5673393081526225E-5</v>
      </c>
      <c r="V489" s="31">
        <f t="shared" si="293"/>
        <v>4.3782262054350816E-5</v>
      </c>
      <c r="W489" s="31">
        <f t="shared" si="294"/>
        <v>4.0000000000000001E-3</v>
      </c>
      <c r="X489" s="31">
        <f t="shared" si="295"/>
        <v>8.9999999999999993E-3</v>
      </c>
      <c r="Y489" s="31">
        <f t="shared" si="296"/>
        <v>1.3999999999999999E-2</v>
      </c>
      <c r="Z489" s="31">
        <f t="shared" si="297"/>
        <v>1E-3</v>
      </c>
      <c r="AA489" s="31">
        <f t="shared" si="298"/>
        <v>0</v>
      </c>
      <c r="AB489" s="31">
        <f t="shared" si="301"/>
        <v>4.7728137175376429E-3</v>
      </c>
      <c r="AC489" s="31">
        <f t="shared" si="299"/>
        <v>1.0371934066854384E-2</v>
      </c>
      <c r="AD489" s="103">
        <f t="shared" si="302"/>
        <v>1.5041354180020793E-2</v>
      </c>
    </row>
    <row r="490" spans="16:30" x14ac:dyDescent="0.25">
      <c r="P490" s="36">
        <f t="shared" si="300"/>
        <v>45.774400000000504</v>
      </c>
      <c r="Q490" s="31">
        <f t="shared" si="288"/>
        <v>6.6200824703393092E-4</v>
      </c>
      <c r="R490" s="31">
        <f t="shared" si="289"/>
        <v>3.3100412351696547E-3</v>
      </c>
      <c r="S490" s="31">
        <f t="shared" si="290"/>
        <v>3.6595815896035703E-3</v>
      </c>
      <c r="T490" s="31">
        <f t="shared" si="291"/>
        <v>1.6712398196371586E-3</v>
      </c>
      <c r="U490" s="31">
        <f t="shared" si="292"/>
        <v>6.5538816456359153E-5</v>
      </c>
      <c r="V490" s="31">
        <f t="shared" si="293"/>
        <v>4.3692544304239438E-5</v>
      </c>
      <c r="W490" s="31">
        <f t="shared" si="294"/>
        <v>4.0000000000000001E-3</v>
      </c>
      <c r="X490" s="31">
        <f t="shared" si="295"/>
        <v>8.9999999999999993E-3</v>
      </c>
      <c r="Y490" s="31">
        <f t="shared" si="296"/>
        <v>1.3999999999999999E-2</v>
      </c>
      <c r="Z490" s="31">
        <f t="shared" si="297"/>
        <v>1E-3</v>
      </c>
      <c r="AA490" s="31">
        <f t="shared" si="298"/>
        <v>0</v>
      </c>
      <c r="AB490" s="31">
        <f t="shared" si="301"/>
        <v>4.7703341129413648E-3</v>
      </c>
      <c r="AC490" s="31">
        <f t="shared" si="299"/>
        <v>1.0366884770817344E-2</v>
      </c>
      <c r="AD490" s="103">
        <f t="shared" si="302"/>
        <v>1.5037373863940249E-2</v>
      </c>
    </row>
    <row r="491" spans="16:30" x14ac:dyDescent="0.25">
      <c r="P491" s="36">
        <f t="shared" si="300"/>
        <v>45.868200000000506</v>
      </c>
      <c r="Q491" s="31">
        <f t="shared" si="288"/>
        <v>6.6065444693774701E-4</v>
      </c>
      <c r="R491" s="31">
        <f t="shared" si="289"/>
        <v>3.3032722346887349E-3</v>
      </c>
      <c r="S491" s="31">
        <f t="shared" si="290"/>
        <v>3.6520977826718652E-3</v>
      </c>
      <c r="T491" s="31">
        <f t="shared" si="291"/>
        <v>1.6678221512943423E-3</v>
      </c>
      <c r="U491" s="31">
        <f t="shared" si="292"/>
        <v>6.5404790246836948E-5</v>
      </c>
      <c r="V491" s="31">
        <f t="shared" si="293"/>
        <v>4.3603193497891303E-5</v>
      </c>
      <c r="W491" s="31">
        <f t="shared" si="294"/>
        <v>4.0000000000000001E-3</v>
      </c>
      <c r="X491" s="31">
        <f t="shared" si="295"/>
        <v>8.9999999999999993E-3</v>
      </c>
      <c r="Y491" s="31">
        <f t="shared" si="296"/>
        <v>1.3999999999999999E-2</v>
      </c>
      <c r="Z491" s="31">
        <f t="shared" si="297"/>
        <v>1E-3</v>
      </c>
      <c r="AA491" s="31">
        <f t="shared" si="298"/>
        <v>0</v>
      </c>
      <c r="AB491" s="31">
        <f t="shared" si="301"/>
        <v>4.7678684273571355E-3</v>
      </c>
      <c r="AC491" s="31">
        <f t="shared" si="299"/>
        <v>1.0361863982442918E-2</v>
      </c>
      <c r="AD491" s="103">
        <f t="shared" si="302"/>
        <v>1.5033416897821448E-2</v>
      </c>
    </row>
    <row r="492" spans="16:30" x14ac:dyDescent="0.25">
      <c r="P492" s="36">
        <f t="shared" si="300"/>
        <v>45.962000000000508</v>
      </c>
      <c r="Q492" s="31">
        <f t="shared" si="288"/>
        <v>6.5930617255624145E-4</v>
      </c>
      <c r="R492" s="31">
        <f t="shared" si="289"/>
        <v>3.2965308627812074E-3</v>
      </c>
      <c r="S492" s="31">
        <f t="shared" si="290"/>
        <v>3.6446445218909027E-3</v>
      </c>
      <c r="T492" s="31">
        <f t="shared" si="291"/>
        <v>1.6644184326182314E-3</v>
      </c>
      <c r="U492" s="31">
        <f t="shared" si="292"/>
        <v>6.5271311083067894E-5</v>
      </c>
      <c r="V492" s="31">
        <f t="shared" si="293"/>
        <v>4.3514207388711927E-5</v>
      </c>
      <c r="W492" s="31">
        <f t="shared" si="294"/>
        <v>4.0000000000000001E-3</v>
      </c>
      <c r="X492" s="31">
        <f t="shared" si="295"/>
        <v>8.9999999999999993E-3</v>
      </c>
      <c r="Y492" s="31">
        <f t="shared" si="296"/>
        <v>1.3999999999999999E-2</v>
      </c>
      <c r="Z492" s="31">
        <f t="shared" si="297"/>
        <v>1E-3</v>
      </c>
      <c r="AA492" s="31">
        <f t="shared" si="298"/>
        <v>0</v>
      </c>
      <c r="AB492" s="31">
        <f t="shared" si="301"/>
        <v>4.7654165583021039E-3</v>
      </c>
      <c r="AC492" s="31">
        <f t="shared" si="299"/>
        <v>1.0356871490526182E-2</v>
      </c>
      <c r="AD492" s="103">
        <f t="shared" si="302"/>
        <v>1.5029483101043864E-2</v>
      </c>
    </row>
    <row r="493" spans="16:30" x14ac:dyDescent="0.25">
      <c r="P493" s="36">
        <f t="shared" si="300"/>
        <v>46.055800000000509</v>
      </c>
      <c r="Q493" s="31">
        <f t="shared" si="288"/>
        <v>6.5796339012740999E-4</v>
      </c>
      <c r="R493" s="31">
        <f t="shared" si="289"/>
        <v>3.2898169506370496E-3</v>
      </c>
      <c r="S493" s="31">
        <f t="shared" si="290"/>
        <v>3.6372216206243223E-3</v>
      </c>
      <c r="T493" s="31">
        <f t="shared" si="291"/>
        <v>1.6610285783766464E-3</v>
      </c>
      <c r="U493" s="31">
        <f t="shared" si="292"/>
        <v>6.5138375622613578E-5</v>
      </c>
      <c r="V493" s="31">
        <f t="shared" si="293"/>
        <v>4.3425583748409059E-5</v>
      </c>
      <c r="W493" s="31">
        <f t="shared" si="294"/>
        <v>4.0000000000000001E-3</v>
      </c>
      <c r="X493" s="31">
        <f t="shared" si="295"/>
        <v>8.9999999999999993E-3</v>
      </c>
      <c r="Y493" s="31">
        <f t="shared" si="296"/>
        <v>1.3999999999999999E-2</v>
      </c>
      <c r="Z493" s="31">
        <f t="shared" si="297"/>
        <v>1E-3</v>
      </c>
      <c r="AA493" s="31">
        <f t="shared" si="298"/>
        <v>0</v>
      </c>
      <c r="AB493" s="31">
        <f t="shared" si="301"/>
        <v>4.7629784042245498E-3</v>
      </c>
      <c r="AC493" s="31">
        <f t="shared" si="299"/>
        <v>1.0351907085793149E-2</v>
      </c>
      <c r="AD493" s="103">
        <f t="shared" si="302"/>
        <v>1.5025572294715654E-2</v>
      </c>
    </row>
    <row r="494" spans="16:30" x14ac:dyDescent="0.25">
      <c r="P494" s="36">
        <f t="shared" si="300"/>
        <v>46.149600000000511</v>
      </c>
      <c r="Q494" s="31">
        <f t="shared" si="288"/>
        <v>6.5662606616373638E-4</v>
      </c>
      <c r="R494" s="31">
        <f t="shared" si="289"/>
        <v>3.2831303308186819E-3</v>
      </c>
      <c r="S494" s="31">
        <f t="shared" si="290"/>
        <v>3.6298288937531347E-3</v>
      </c>
      <c r="T494" s="31">
        <f t="shared" si="291"/>
        <v>1.6576525040303523E-3</v>
      </c>
      <c r="U494" s="31">
        <f t="shared" si="292"/>
        <v>6.5005980550209895E-5</v>
      </c>
      <c r="V494" s="31">
        <f t="shared" si="293"/>
        <v>4.3337320366806599E-5</v>
      </c>
      <c r="W494" s="31">
        <f t="shared" si="294"/>
        <v>4.0000000000000001E-3</v>
      </c>
      <c r="X494" s="31">
        <f t="shared" si="295"/>
        <v>8.9999999999999993E-3</v>
      </c>
      <c r="Y494" s="31">
        <f t="shared" si="296"/>
        <v>1.3999999999999999E-2</v>
      </c>
      <c r="Z494" s="31">
        <f t="shared" si="297"/>
        <v>1E-3</v>
      </c>
      <c r="AA494" s="31">
        <f t="shared" si="298"/>
        <v>0</v>
      </c>
      <c r="AB494" s="31">
        <f t="shared" si="301"/>
        <v>4.7605538644938227E-3</v>
      </c>
      <c r="AC494" s="31">
        <f t="shared" si="299"/>
        <v>1.0346970560879775E-2</v>
      </c>
      <c r="AD494" s="103">
        <f t="shared" si="302"/>
        <v>1.5021684301653996E-2</v>
      </c>
    </row>
    <row r="495" spans="16:30" x14ac:dyDescent="0.25">
      <c r="P495" s="36">
        <f t="shared" si="300"/>
        <v>46.243400000000513</v>
      </c>
      <c r="Q495" s="31">
        <f t="shared" si="288"/>
        <v>6.5529416744940824E-4</v>
      </c>
      <c r="R495" s="31">
        <f t="shared" si="289"/>
        <v>3.2764708372470413E-3</v>
      </c>
      <c r="S495" s="31">
        <f t="shared" si="290"/>
        <v>3.6224661576603288E-3</v>
      </c>
      <c r="T495" s="31">
        <f t="shared" si="291"/>
        <v>1.6542901257260312E-3</v>
      </c>
      <c r="U495" s="31">
        <f t="shared" si="292"/>
        <v>6.4874122577491413E-5</v>
      </c>
      <c r="V495" s="31">
        <f t="shared" si="293"/>
        <v>4.3249415051660947E-5</v>
      </c>
      <c r="W495" s="31">
        <f t="shared" si="294"/>
        <v>4.0000000000000001E-3</v>
      </c>
      <c r="X495" s="31">
        <f t="shared" si="295"/>
        <v>8.9999999999999993E-3</v>
      </c>
      <c r="Y495" s="31">
        <f t="shared" si="296"/>
        <v>1.3999999999999999E-2</v>
      </c>
      <c r="Z495" s="31">
        <f t="shared" si="297"/>
        <v>1E-3</v>
      </c>
      <c r="AA495" s="31">
        <f t="shared" si="298"/>
        <v>0</v>
      </c>
      <c r="AB495" s="31">
        <f t="shared" si="301"/>
        <v>4.7581428393904095E-3</v>
      </c>
      <c r="AC495" s="31">
        <f t="shared" si="299"/>
        <v>1.034206171031125E-2</v>
      </c>
      <c r="AD495" s="103">
        <f t="shared" si="302"/>
        <v>1.5017818946365674E-2</v>
      </c>
    </row>
    <row r="496" spans="16:30" x14ac:dyDescent="0.25">
      <c r="P496" s="36">
        <f t="shared" si="300"/>
        <v>46.337200000000514</v>
      </c>
      <c r="Q496" s="31">
        <f t="shared" si="288"/>
        <v>6.5396766103756733E-4</v>
      </c>
      <c r="R496" s="31">
        <f t="shared" si="289"/>
        <v>3.2698383051878365E-3</v>
      </c>
      <c r="S496" s="31">
        <f t="shared" si="290"/>
        <v>3.615133230215672E-3</v>
      </c>
      <c r="T496" s="31">
        <f t="shared" si="291"/>
        <v>1.6509413602893387E-3</v>
      </c>
      <c r="U496" s="31">
        <f t="shared" si="292"/>
        <v>6.4742798442719165E-5</v>
      </c>
      <c r="V496" s="31">
        <f t="shared" si="293"/>
        <v>4.3161865628479448E-5</v>
      </c>
      <c r="W496" s="31">
        <f t="shared" si="294"/>
        <v>4.0000000000000001E-3</v>
      </c>
      <c r="X496" s="31">
        <f t="shared" si="295"/>
        <v>8.9999999999999993E-3</v>
      </c>
      <c r="Y496" s="31">
        <f t="shared" si="296"/>
        <v>1.3999999999999999E-2</v>
      </c>
      <c r="Z496" s="31">
        <f t="shared" si="297"/>
        <v>1E-3</v>
      </c>
      <c r="AA496" s="31">
        <f t="shared" si="298"/>
        <v>0</v>
      </c>
      <c r="AB496" s="31">
        <f t="shared" si="301"/>
        <v>4.7557452300961232E-3</v>
      </c>
      <c r="AC496" s="31">
        <f t="shared" si="299"/>
        <v>1.0337180330481539E-2</v>
      </c>
      <c r="AD496" s="103">
        <f t="shared" si="302"/>
        <v>1.5013976055027928E-2</v>
      </c>
    </row>
    <row r="497" spans="16:30" x14ac:dyDescent="0.25">
      <c r="P497" s="36">
        <f t="shared" si="300"/>
        <v>46.431000000000516</v>
      </c>
      <c r="Q497" s="31">
        <f t="shared" si="288"/>
        <v>6.5264651424759253E-4</v>
      </c>
      <c r="R497" s="31">
        <f t="shared" si="289"/>
        <v>3.2632325712379623E-3</v>
      </c>
      <c r="S497" s="31">
        <f t="shared" si="290"/>
        <v>3.6078299307606911E-3</v>
      </c>
      <c r="T497" s="31">
        <f t="shared" si="291"/>
        <v>1.6476061252180471E-3</v>
      </c>
      <c r="U497" s="31">
        <f t="shared" si="292"/>
        <v>6.4612004910511651E-5</v>
      </c>
      <c r="V497" s="31">
        <f t="shared" si="293"/>
        <v>4.3074669940341099E-5</v>
      </c>
      <c r="W497" s="31">
        <f t="shared" si="294"/>
        <v>4.0000000000000001E-3</v>
      </c>
      <c r="X497" s="31">
        <f t="shared" si="295"/>
        <v>8.9999999999999993E-3</v>
      </c>
      <c r="Y497" s="31">
        <f t="shared" si="296"/>
        <v>1.3999999999999999E-2</v>
      </c>
      <c r="Z497" s="31">
        <f t="shared" si="297"/>
        <v>1E-3</v>
      </c>
      <c r="AA497" s="31">
        <f t="shared" si="298"/>
        <v>0</v>
      </c>
      <c r="AB497" s="31">
        <f t="shared" si="301"/>
        <v>4.7533609386844174E-3</v>
      </c>
      <c r="AC497" s="31">
        <f t="shared" si="299"/>
        <v>1.033232621963317E-2</v>
      </c>
      <c r="AD497" s="103">
        <f t="shared" si="302"/>
        <v>1.5010155455469536E-2</v>
      </c>
    </row>
    <row r="498" spans="16:30" x14ac:dyDescent="0.25">
      <c r="P498" s="36">
        <f t="shared" si="300"/>
        <v>46.524800000000518</v>
      </c>
      <c r="Q498" s="31">
        <f t="shared" si="288"/>
        <v>6.5133069466241579E-4</v>
      </c>
      <c r="R498" s="31">
        <f t="shared" si="289"/>
        <v>3.2566534733120792E-3</v>
      </c>
      <c r="S498" s="31">
        <f t="shared" si="290"/>
        <v>3.6005560800938348E-3</v>
      </c>
      <c r="T498" s="31">
        <f t="shared" si="291"/>
        <v>1.6442843386752688E-3</v>
      </c>
      <c r="U498" s="31">
        <f t="shared" si="292"/>
        <v>6.4481738771579158E-5</v>
      </c>
      <c r="V498" s="31">
        <f t="shared" si="293"/>
        <v>4.2987825847719447E-5</v>
      </c>
      <c r="W498" s="31">
        <f t="shared" si="294"/>
        <v>4.0000000000000001E-3</v>
      </c>
      <c r="X498" s="31">
        <f t="shared" si="295"/>
        <v>8.9999999999999993E-3</v>
      </c>
      <c r="Y498" s="31">
        <f t="shared" si="296"/>
        <v>1.3999999999999999E-2</v>
      </c>
      <c r="Z498" s="31">
        <f t="shared" si="297"/>
        <v>1E-3</v>
      </c>
      <c r="AA498" s="31">
        <f t="shared" si="298"/>
        <v>0</v>
      </c>
      <c r="AB498" s="31">
        <f t="shared" si="301"/>
        <v>4.7509898681108208E-3</v>
      </c>
      <c r="AC498" s="31">
        <f t="shared" si="299"/>
        <v>1.0327499177837299E-2</v>
      </c>
      <c r="AD498" s="103">
        <f t="shared" si="302"/>
        <v>1.5006356977152167E-2</v>
      </c>
    </row>
    <row r="499" spans="16:30" x14ac:dyDescent="0.25">
      <c r="P499" s="36">
        <f t="shared" si="300"/>
        <v>46.618600000000519</v>
      </c>
      <c r="Q499" s="31">
        <f t="shared" si="288"/>
        <v>6.5002017012587179E-4</v>
      </c>
      <c r="R499" s="31">
        <f t="shared" si="289"/>
        <v>3.2501008506293587E-3</v>
      </c>
      <c r="S499" s="31">
        <f t="shared" si="290"/>
        <v>3.5933115004558192E-3</v>
      </c>
      <c r="T499" s="31">
        <f t="shared" si="291"/>
        <v>1.6409759194827632E-3</v>
      </c>
      <c r="U499" s="31">
        <f t="shared" si="292"/>
        <v>6.4351996842461299E-5</v>
      </c>
      <c r="V499" s="31">
        <f t="shared" si="293"/>
        <v>4.2901331228307533E-5</v>
      </c>
      <c r="W499" s="31">
        <f t="shared" si="294"/>
        <v>4.0000000000000001E-3</v>
      </c>
      <c r="X499" s="31">
        <f t="shared" si="295"/>
        <v>8.9999999999999993E-3</v>
      </c>
      <c r="Y499" s="31">
        <f t="shared" si="296"/>
        <v>1.3999999999999999E-2</v>
      </c>
      <c r="Z499" s="31">
        <f t="shared" si="297"/>
        <v>1E-3</v>
      </c>
      <c r="AA499" s="31">
        <f t="shared" si="298"/>
        <v>0</v>
      </c>
      <c r="AB499" s="31">
        <f t="shared" si="301"/>
        <v>4.7486319222034886E-3</v>
      </c>
      <c r="AC499" s="31">
        <f t="shared" si="299"/>
        <v>1.0322699006974009E-2</v>
      </c>
      <c r="AD499" s="103">
        <f t="shared" si="302"/>
        <v>1.5002580451151958E-2</v>
      </c>
    </row>
    <row r="500" spans="16:30" x14ac:dyDescent="0.25">
      <c r="P500" s="36">
        <f t="shared" si="300"/>
        <v>46.712400000000521</v>
      </c>
      <c r="Q500" s="31">
        <f t="shared" si="288"/>
        <v>6.4871490874007678E-4</v>
      </c>
      <c r="R500" s="31">
        <f t="shared" si="289"/>
        <v>3.2435745437003841E-3</v>
      </c>
      <c r="S500" s="31">
        <f t="shared" si="290"/>
        <v>3.5860960155151447E-3</v>
      </c>
      <c r="T500" s="31">
        <f t="shared" si="291"/>
        <v>1.6376807871143239E-3</v>
      </c>
      <c r="U500" s="31">
        <f t="shared" si="292"/>
        <v>6.4222775965267596E-5</v>
      </c>
      <c r="V500" s="31">
        <f t="shared" si="293"/>
        <v>4.2815183976845066E-5</v>
      </c>
      <c r="W500" s="31">
        <f t="shared" si="294"/>
        <v>4.0000000000000001E-3</v>
      </c>
      <c r="X500" s="31">
        <f t="shared" si="295"/>
        <v>8.9999999999999993E-3</v>
      </c>
      <c r="Y500" s="31">
        <f t="shared" si="296"/>
        <v>1.3999999999999999E-2</v>
      </c>
      <c r="Z500" s="31">
        <f t="shared" si="297"/>
        <v>1E-3</v>
      </c>
      <c r="AA500" s="31">
        <f t="shared" si="298"/>
        <v>0</v>
      </c>
      <c r="AB500" s="31">
        <f t="shared" si="301"/>
        <v>4.7462870056538724E-3</v>
      </c>
      <c r="AC500" s="31">
        <f t="shared" si="299"/>
        <v>1.0317925510712849E-2</v>
      </c>
      <c r="AD500" s="103">
        <f t="shared" si="302"/>
        <v>1.4998825710141345E-2</v>
      </c>
    </row>
    <row r="501" spans="16:30" x14ac:dyDescent="0.25">
      <c r="P501" s="36">
        <f t="shared" si="300"/>
        <v>46.806200000000523</v>
      </c>
      <c r="Q501" s="31">
        <f t="shared" si="288"/>
        <v>6.4741487886284222E-4</v>
      </c>
      <c r="R501" s="31">
        <f t="shared" si="289"/>
        <v>3.237074394314211E-3</v>
      </c>
      <c r="S501" s="31">
        <f t="shared" si="290"/>
        <v>3.5789094503537915E-3</v>
      </c>
      <c r="T501" s="31">
        <f t="shared" si="291"/>
        <v>1.6343988616892451E-3</v>
      </c>
      <c r="U501" s="31">
        <f t="shared" si="292"/>
        <v>6.409407300742137E-5</v>
      </c>
      <c r="V501" s="31">
        <f t="shared" si="293"/>
        <v>4.2729382004947589E-5</v>
      </c>
      <c r="W501" s="31">
        <f t="shared" si="294"/>
        <v>4.0000000000000001E-3</v>
      </c>
      <c r="X501" s="31">
        <f t="shared" si="295"/>
        <v>8.9999999999999993E-3</v>
      </c>
      <c r="Y501" s="31">
        <f t="shared" si="296"/>
        <v>1.3999999999999999E-2</v>
      </c>
      <c r="Z501" s="31">
        <f t="shared" si="297"/>
        <v>1E-3</v>
      </c>
      <c r="AA501" s="31">
        <f t="shared" si="298"/>
        <v>0</v>
      </c>
      <c r="AB501" s="31">
        <f t="shared" si="301"/>
        <v>4.743955024007508E-3</v>
      </c>
      <c r="AC501" s="31">
        <f t="shared" si="299"/>
        <v>1.0313178494493638E-2</v>
      </c>
      <c r="AD501" s="103">
        <f t="shared" si="302"/>
        <v>1.4995092588371128E-2</v>
      </c>
    </row>
    <row r="502" spans="16:30" x14ac:dyDescent="0.25">
      <c r="P502" s="36">
        <f t="shared" si="300"/>
        <v>46.900000000000524</v>
      </c>
      <c r="Q502" s="31">
        <f t="shared" si="288"/>
        <v>6.4612004910511649E-4</v>
      </c>
      <c r="R502" s="31">
        <f t="shared" si="289"/>
        <v>3.2306002455255826E-3</v>
      </c>
      <c r="S502" s="31">
        <f t="shared" si="290"/>
        <v>3.571751631453084E-3</v>
      </c>
      <c r="T502" s="31">
        <f t="shared" si="291"/>
        <v>1.6311300639658666E-3</v>
      </c>
      <c r="U502" s="31">
        <f t="shared" si="292"/>
        <v>6.396588486140652E-5</v>
      </c>
      <c r="V502" s="31">
        <f t="shared" si="293"/>
        <v>4.2643923240937685E-5</v>
      </c>
      <c r="W502" s="31">
        <f t="shared" si="294"/>
        <v>4.0000000000000001E-3</v>
      </c>
      <c r="X502" s="31">
        <f t="shared" si="295"/>
        <v>8.9999999999999993E-3</v>
      </c>
      <c r="Y502" s="31">
        <f t="shared" si="296"/>
        <v>1.3999999999999999E-2</v>
      </c>
      <c r="Z502" s="31">
        <f t="shared" si="297"/>
        <v>1E-3</v>
      </c>
      <c r="AA502" s="31">
        <f t="shared" si="298"/>
        <v>0</v>
      </c>
      <c r="AB502" s="31">
        <f t="shared" si="301"/>
        <v>4.7416358836549159E-3</v>
      </c>
      <c r="AC502" s="31">
        <f t="shared" si="299"/>
        <v>1.0308457765507486E-2</v>
      </c>
      <c r="AD502" s="103">
        <f t="shared" si="302"/>
        <v>1.4991380921652761E-2</v>
      </c>
    </row>
  </sheetData>
  <sheetProtection algorithmName="SHA-512" hashValue="x4ldXFd83LKPcOv/fSeD9g4NUU+IQ0LKdNTydGnyuSbZ2gzbV2wrjc9294e3o50eIlRh4pxD0N/i19N61ARgLw==" saltValue="R5Y9Lzrh/rrOdbwvsXQ+hQ==" spinCount="100000" sheet="1" objects="1" scenarios="1"/>
  <mergeCells count="6">
    <mergeCell ref="G18:N20"/>
    <mergeCell ref="A1:O3"/>
    <mergeCell ref="B6:E6"/>
    <mergeCell ref="H6:I6"/>
    <mergeCell ref="H12:I12"/>
    <mergeCell ref="A4:O4"/>
  </mergeCells>
  <conditionalFormatting sqref="I13:I16">
    <cfRule type="cellIs" dxfId="12" priority="47" operator="equal">
      <formula>"yes"</formula>
    </cfRule>
    <cfRule type="containsText" dxfId="11" priority="48" operator="containsText" text="no">
      <formula>NOT(ISERROR(SEARCH("no",I13)))</formula>
    </cfRule>
    <cfRule type="containsText" dxfId="10" priority="49" operator="containsText" text="no">
      <formula>NOT(ISERROR(SEARCH("no",I13)))</formula>
    </cfRule>
  </conditionalFormatting>
  <conditionalFormatting sqref="C29:E29">
    <cfRule type="colorScale" priority="20">
      <colorScale>
        <cfvo type="min"/>
        <cfvo type="percentile" val="50"/>
        <cfvo type="max"/>
        <color rgb="FF63BE7B"/>
        <color rgb="FFFFEB84"/>
        <color rgb="FFF8696B"/>
      </colorScale>
    </cfRule>
  </conditionalFormatting>
  <conditionalFormatting sqref="C30:E30">
    <cfRule type="colorScale" priority="44">
      <colorScale>
        <cfvo type="min"/>
        <cfvo type="percentile" val="50"/>
        <cfvo type="max"/>
        <color rgb="FF63BE7B"/>
        <color rgb="FFFFEB84"/>
        <color rgb="FFF8696B"/>
      </colorScale>
    </cfRule>
  </conditionalFormatting>
  <conditionalFormatting sqref="C31:E31">
    <cfRule type="colorScale" priority="43">
      <colorScale>
        <cfvo type="min"/>
        <cfvo type="percentile" val="50"/>
        <cfvo type="max"/>
        <color rgb="FF63BE7B"/>
        <color rgb="FFFFEB84"/>
        <color rgb="FFF8696B"/>
      </colorScale>
    </cfRule>
  </conditionalFormatting>
  <conditionalFormatting sqref="C32:E32">
    <cfRule type="colorScale" priority="39">
      <colorScale>
        <cfvo type="min"/>
        <cfvo type="percentile" val="50"/>
        <cfvo type="max"/>
        <color rgb="FF63BE7B"/>
        <color rgb="FFFFEB84"/>
        <color rgb="FFF8696B"/>
      </colorScale>
    </cfRule>
    <cfRule type="duplicateValues" priority="40"/>
    <cfRule type="duplicateValues" priority="42"/>
  </conditionalFormatting>
  <conditionalFormatting sqref="C33:E33">
    <cfRule type="colorScale" priority="36">
      <colorScale>
        <cfvo type="min"/>
        <cfvo type="percentile" val="50"/>
        <cfvo type="max"/>
        <color rgb="FF63BE7B"/>
        <color rgb="FFFFEB84"/>
        <color rgb="FFF8696B"/>
      </colorScale>
    </cfRule>
    <cfRule type="colorScale" priority="37">
      <colorScale>
        <cfvo type="min"/>
        <cfvo type="max"/>
        <color theme="9" tint="0.39997558519241921"/>
        <color rgb="FFFF9999"/>
      </colorScale>
    </cfRule>
  </conditionalFormatting>
  <conditionalFormatting sqref="C34:E34">
    <cfRule type="colorScale" priority="35">
      <colorScale>
        <cfvo type="min"/>
        <cfvo type="percentile" val="50"/>
        <cfvo type="max"/>
        <color rgb="FF63BE7B"/>
        <color rgb="FFFFEB84"/>
        <color rgb="FFF8696B"/>
      </colorScale>
    </cfRule>
  </conditionalFormatting>
  <conditionalFormatting sqref="C35:E35">
    <cfRule type="colorScale" priority="34">
      <colorScale>
        <cfvo type="min"/>
        <cfvo type="percentile" val="50"/>
        <cfvo type="max"/>
        <color rgb="FF63BE7B"/>
        <color rgb="FFFFEB84"/>
        <color rgb="FFF8696B"/>
      </colorScale>
    </cfRule>
  </conditionalFormatting>
  <conditionalFormatting sqref="C36:E36">
    <cfRule type="colorScale" priority="33">
      <colorScale>
        <cfvo type="min"/>
        <cfvo type="percentile" val="50"/>
        <cfvo type="max"/>
        <color rgb="FF63BE7B"/>
        <color rgb="FFFFEB84"/>
        <color rgb="FFF8696B"/>
      </colorScale>
    </cfRule>
  </conditionalFormatting>
  <conditionalFormatting sqref="C37:E37">
    <cfRule type="colorScale" priority="32">
      <colorScale>
        <cfvo type="min"/>
        <cfvo type="percentile" val="50"/>
        <cfvo type="max"/>
        <color rgb="FF63BE7B"/>
        <color rgb="FFFFEB84"/>
        <color rgb="FFF8696B"/>
      </colorScale>
    </cfRule>
  </conditionalFormatting>
  <conditionalFormatting sqref="C59:E59">
    <cfRule type="colorScale" priority="21">
      <colorScale>
        <cfvo type="min"/>
        <cfvo type="percentile" val="50"/>
        <cfvo type="max"/>
        <color rgb="FF63BE7B"/>
        <color rgb="FFFFEB84"/>
        <color rgb="FFF8696B"/>
      </colorScale>
    </cfRule>
  </conditionalFormatting>
  <conditionalFormatting sqref="C29">
    <cfRule type="expression" dxfId="9" priority="11">
      <formula>AND(ISERROR(D29),ISERROR(E29))</formula>
    </cfRule>
  </conditionalFormatting>
  <conditionalFormatting sqref="C30">
    <cfRule type="expression" dxfId="8" priority="10">
      <formula>AND(ISERROR(D30),ISERROR(E30))</formula>
    </cfRule>
  </conditionalFormatting>
  <conditionalFormatting sqref="C31">
    <cfRule type="expression" dxfId="7" priority="9">
      <formula>AND(ISERROR(D31),ISERROR(E31))</formula>
    </cfRule>
  </conditionalFormatting>
  <conditionalFormatting sqref="C32">
    <cfRule type="expression" dxfId="6" priority="8">
      <formula>AND(ISERROR(D32),ISERROR(E32))</formula>
    </cfRule>
  </conditionalFormatting>
  <conditionalFormatting sqref="C33">
    <cfRule type="expression" dxfId="5" priority="7">
      <formula>AND(ISERROR(D33),ISERROR(E33))</formula>
    </cfRule>
  </conditionalFormatting>
  <conditionalFormatting sqref="C34">
    <cfRule type="expression" dxfId="4" priority="6">
      <formula>AND(ISERROR(D34),ISERROR(E34))</formula>
    </cfRule>
  </conditionalFormatting>
  <conditionalFormatting sqref="C35">
    <cfRule type="expression" dxfId="3" priority="5">
      <formula>AND(ISERROR(D35),ISERROR(E35))</formula>
    </cfRule>
  </conditionalFormatting>
  <conditionalFormatting sqref="C36">
    <cfRule type="expression" dxfId="2" priority="4">
      <formula>AND(ISERROR(D36),ISERROR(E36))</formula>
    </cfRule>
  </conditionalFormatting>
  <conditionalFormatting sqref="C37">
    <cfRule type="expression" dxfId="1" priority="3">
      <formula>AND(ISERROR(D37),ISERROR(E37))</formula>
    </cfRule>
  </conditionalFormatting>
  <conditionalFormatting sqref="C59">
    <cfRule type="expression" dxfId="0" priority="2">
      <formula>AND(ISERROR(D59),ISERROR(E59))</formula>
    </cfRule>
  </conditionalFormatting>
  <conditionalFormatting sqref="C47:E47">
    <cfRule type="colorScale" priority="1">
      <colorScale>
        <cfvo type="min"/>
        <cfvo type="percentile" val="50"/>
        <cfvo type="max"/>
        <color rgb="FF63BE7B"/>
        <color rgb="FFFFEB84"/>
        <color rgb="FFF8696B"/>
      </colorScale>
    </cfRule>
  </conditionalFormatting>
  <dataValidations xWindow="1219" yWindow="401" count="9">
    <dataValidation type="list" allowBlank="1" showInputMessage="1" showErrorMessage="1" prompt="Eliminates sensitivity error at 25C" sqref="I16" xr:uid="{935F33B1-7A1D-4E31-B1AE-FE431C82F111}">
      <formula1>"yes,no"</formula1>
    </dataValidation>
    <dataValidation allowBlank="1" showInputMessage="1" showErrorMessage="1" promptTitle="Input Current" prompt="Enter the continuous current RMS. _x000a__x000a_Do not enter the maximum peak current. For more information on this please refer to the safe operating area section of the datasheet to understand pulse current capabilities" sqref="I9" xr:uid="{AAE1CEB8-BF55-4FCC-9D76-D06CD96BEABA}"/>
    <dataValidation allowBlank="1" showInputMessage="1" showErrorMessage="1" promptTitle="Minimum Temp" prompt="Enter the minimum system temperature. _x000a__x000a_Refer to datasheet for allowable operational temperature." sqref="I10" xr:uid="{4A45F479-E468-4955-925A-A6628DD6A39A}"/>
    <dataValidation allowBlank="1" showInputMessage="1" showErrorMessage="1" promptTitle="Maximum Temperature" prompt="Enter the maximum system temperature._x000a__x000a_Refer to the datasheet for allowable operational temperature." sqref="I11" xr:uid="{FC12E133-11FB-42DA-8F22-7ADFB416907D}"/>
    <dataValidation allowBlank="1" showInputMessage="1" showErrorMessage="1" promptTitle="External Magnetic Field" prompt="Enter the value for the known external magentic fields._x000a__x000a_Place 0 if unsure." sqref="I8" xr:uid="{5D2DD5FC-76AE-4F6A-BAD8-1CA6FB93249E}"/>
    <dataValidation allowBlank="1" showInputMessage="1" showErrorMessage="1" promptTitle="Max VCM" prompt="Enter the system common-mode voltage" sqref="I7" xr:uid="{E414A427-8499-42F4-9A67-7961A9006728}"/>
    <dataValidation type="list" allowBlank="1" showInputMessage="1" showErrorMessage="1" prompt="Eliminates input offset error at 25C and offset drift" sqref="I13" xr:uid="{AD98F82C-63BA-4CFB-B07F-65AB550966BB}">
      <formula1>"yes,no"</formula1>
    </dataValidation>
    <dataValidation type="list" allowBlank="1" showInputMessage="1" showErrorMessage="1" prompt="Eliminates sensitivity error at 25C and sensitivity drift" sqref="I14" xr:uid="{8864A403-698A-4741-A8E9-A563324B73FB}">
      <formula1>"yes,no"</formula1>
    </dataValidation>
    <dataValidation type="list" allowBlank="1" showInputMessage="1" showErrorMessage="1" prompt="Eliminates input offset error at 25C" sqref="I15" xr:uid="{CD58EB0A-24C0-4978-94E5-EB96E4D942A6}">
      <formula1>"yes,no"</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xWindow="1219" yWindow="401" count="1">
        <x14:dataValidation type="list" allowBlank="1" showInputMessage="1" showErrorMessage="1" xr:uid="{06118112-1EA5-4CCC-BFA8-6305E8F500C2}">
          <x14:formula1>
            <xm:f>'TMCS Parametric Table'!$A$2:$A$312</xm:f>
          </x14:formula1>
          <xm:sqref>C9:E9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B41CE-F08E-458A-ADBE-DC15F2A4E980}">
  <sheetPr codeName="Sheet3"/>
  <dimension ref="A1:B4"/>
  <sheetViews>
    <sheetView workbookViewId="0">
      <selection activeCell="F5" sqref="F5"/>
    </sheetView>
  </sheetViews>
  <sheetFormatPr defaultRowHeight="15" x14ac:dyDescent="0.25"/>
  <sheetData>
    <row r="1" spans="1:2" x14ac:dyDescent="0.25">
      <c r="A1" t="s">
        <v>466</v>
      </c>
    </row>
    <row r="2" spans="1:2" x14ac:dyDescent="0.25">
      <c r="A2">
        <f>ABS(Min_Temp_C-25)</f>
        <v>0</v>
      </c>
    </row>
    <row r="3" spans="1:2" x14ac:dyDescent="0.25">
      <c r="A3">
        <f>ABS(Max_Temp_C-25)</f>
        <v>100</v>
      </c>
    </row>
    <row r="4" spans="1:2" x14ac:dyDescent="0.25">
      <c r="A4" t="s">
        <v>467</v>
      </c>
      <c r="B4">
        <f>MAX(A2:A3)</f>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D5FF8-945A-4611-84C2-3D7F38DD3A56}">
  <sheetPr codeName="Sheet4"/>
  <dimension ref="A1:AJ323"/>
  <sheetViews>
    <sheetView topLeftCell="A88" zoomScale="120" zoomScaleNormal="120" workbookViewId="0">
      <pane xSplit="1" topLeftCell="Q1" activePane="topRight" state="frozen"/>
      <selection pane="topRight" activeCell="AJ149" sqref="AJ149"/>
    </sheetView>
  </sheetViews>
  <sheetFormatPr defaultColWidth="9.140625" defaultRowHeight="11.25" customHeight="1" x14ac:dyDescent="0.25"/>
  <cols>
    <col min="1" max="1" width="20.5703125" style="1" bestFit="1" customWidth="1"/>
    <col min="2" max="2" width="13.28515625" style="2" customWidth="1"/>
    <col min="3" max="3" width="14.85546875" style="2" customWidth="1"/>
    <col min="4" max="4" width="12.5703125" style="2" customWidth="1"/>
    <col min="5" max="5" width="13" style="2" customWidth="1"/>
    <col min="6" max="6" width="12.42578125" style="2" customWidth="1"/>
    <col min="7" max="7" width="11.140625" style="2" customWidth="1"/>
    <col min="8" max="8" width="13.140625" style="2" customWidth="1"/>
    <col min="9" max="9" width="10.85546875" style="2" customWidth="1"/>
    <col min="10" max="10" width="15.85546875" style="2" customWidth="1"/>
    <col min="11" max="11" width="14.7109375" style="2" customWidth="1"/>
    <col min="12" max="12" width="13.7109375" style="2" customWidth="1"/>
    <col min="13" max="13" width="16" style="2" customWidth="1"/>
    <col min="14" max="14" width="13" style="2" customWidth="1"/>
    <col min="15" max="15" width="12.5703125" style="2" customWidth="1"/>
    <col min="16" max="16" width="10.42578125" style="2" customWidth="1"/>
    <col min="17" max="17" width="10.140625" style="4" customWidth="1"/>
    <col min="18" max="18" width="10.140625" style="2" customWidth="1"/>
    <col min="19" max="19" width="15" style="2" customWidth="1"/>
    <col min="20" max="20" width="11.140625" style="2" customWidth="1"/>
    <col min="21" max="21" width="12.85546875" style="2" customWidth="1"/>
    <col min="22" max="22" width="11.42578125" style="2" customWidth="1"/>
    <col min="23" max="23" width="11" style="5" customWidth="1"/>
    <col min="24" max="30" width="9.140625" style="5" customWidth="1"/>
    <col min="31" max="16384" width="9.140625" style="5"/>
  </cols>
  <sheetData>
    <row r="1" spans="1:36" s="10" customFormat="1" ht="54.75" customHeight="1" x14ac:dyDescent="0.2">
      <c r="A1" s="6" t="s">
        <v>15</v>
      </c>
      <c r="B1" s="7" t="s">
        <v>16</v>
      </c>
      <c r="C1" s="7" t="s">
        <v>17</v>
      </c>
      <c r="D1" s="7" t="s">
        <v>18</v>
      </c>
      <c r="E1" s="7" t="s">
        <v>19</v>
      </c>
      <c r="F1" s="7" t="s">
        <v>20</v>
      </c>
      <c r="G1" s="7" t="s">
        <v>21</v>
      </c>
      <c r="H1" s="7" t="s">
        <v>22</v>
      </c>
      <c r="I1" s="7" t="s">
        <v>23</v>
      </c>
      <c r="J1" s="7" t="s">
        <v>24</v>
      </c>
      <c r="K1" s="7" t="s">
        <v>25</v>
      </c>
      <c r="L1" s="7" t="s">
        <v>26</v>
      </c>
      <c r="M1" s="7" t="s">
        <v>27</v>
      </c>
      <c r="N1" s="7" t="s">
        <v>28</v>
      </c>
      <c r="O1" s="7" t="s">
        <v>29</v>
      </c>
      <c r="P1" s="7" t="s">
        <v>30</v>
      </c>
      <c r="Q1" s="8" t="s">
        <v>31</v>
      </c>
      <c r="R1" s="7" t="s">
        <v>32</v>
      </c>
      <c r="S1" s="9" t="s">
        <v>33</v>
      </c>
      <c r="T1" s="7" t="s">
        <v>34</v>
      </c>
      <c r="U1" s="7" t="s">
        <v>35</v>
      </c>
      <c r="V1" s="9" t="s">
        <v>36</v>
      </c>
      <c r="W1" s="26" t="s">
        <v>448</v>
      </c>
      <c r="X1" s="26" t="s">
        <v>9</v>
      </c>
      <c r="Y1" s="26" t="s">
        <v>449</v>
      </c>
      <c r="Z1" s="26" t="s">
        <v>450</v>
      </c>
      <c r="AA1" s="26" t="s">
        <v>451</v>
      </c>
      <c r="AB1" s="26" t="s">
        <v>453</v>
      </c>
      <c r="AC1" s="26" t="s">
        <v>456</v>
      </c>
      <c r="AD1" s="26" t="s">
        <v>459</v>
      </c>
      <c r="AE1" s="26" t="s">
        <v>460</v>
      </c>
      <c r="AF1" s="26" t="s">
        <v>463</v>
      </c>
      <c r="AG1" s="26" t="s">
        <v>465</v>
      </c>
      <c r="AH1" s="10" t="s">
        <v>471</v>
      </c>
      <c r="AI1" s="10" t="s">
        <v>562</v>
      </c>
      <c r="AJ1" s="10" t="s">
        <v>563</v>
      </c>
    </row>
    <row r="2" spans="1:36" s="10" customFormat="1" ht="12" customHeight="1" x14ac:dyDescent="0.2">
      <c r="A2" s="6" t="s">
        <v>461</v>
      </c>
      <c r="B2" s="7"/>
      <c r="C2" s="7"/>
      <c r="D2" s="7"/>
      <c r="E2" s="7"/>
      <c r="F2" s="7"/>
      <c r="G2" s="7"/>
      <c r="H2" s="7"/>
      <c r="I2" s="7"/>
      <c r="J2" s="7"/>
      <c r="K2" s="7"/>
      <c r="L2" s="7"/>
      <c r="M2" s="7"/>
      <c r="N2" s="7"/>
      <c r="O2" s="7"/>
      <c r="P2" s="7"/>
      <c r="Q2" s="8"/>
      <c r="R2" s="7"/>
      <c r="S2" s="9"/>
      <c r="T2" s="7"/>
      <c r="U2" s="7"/>
      <c r="V2" s="9"/>
      <c r="W2" s="26"/>
      <c r="X2" s="26"/>
      <c r="Y2" s="26"/>
      <c r="Z2" s="26"/>
      <c r="AA2" s="26"/>
      <c r="AB2" s="26"/>
      <c r="AC2" s="26"/>
      <c r="AD2" s="26"/>
      <c r="AE2" s="26"/>
    </row>
    <row r="3" spans="1:36" ht="11.25" customHeight="1" x14ac:dyDescent="0.25">
      <c r="A3" s="5" t="s">
        <v>37</v>
      </c>
      <c r="B3" s="2">
        <v>1.8</v>
      </c>
      <c r="C3" s="2" t="s">
        <v>38</v>
      </c>
      <c r="D3" s="2">
        <v>50</v>
      </c>
      <c r="E3" s="2">
        <v>80</v>
      </c>
      <c r="F3" s="2">
        <v>3000</v>
      </c>
      <c r="G3" s="2">
        <v>600</v>
      </c>
      <c r="H3" s="2" t="s">
        <v>39</v>
      </c>
      <c r="I3" s="2" t="s">
        <v>40</v>
      </c>
      <c r="J3" s="2" t="s">
        <v>41</v>
      </c>
      <c r="K3" s="2" t="s">
        <v>42</v>
      </c>
      <c r="L3" s="2" t="s">
        <v>43</v>
      </c>
      <c r="M3" s="2" t="s">
        <v>44</v>
      </c>
      <c r="N3" s="11">
        <v>7.0000000000000001E-3</v>
      </c>
      <c r="O3" s="12">
        <v>1.15E-2</v>
      </c>
      <c r="P3" s="2">
        <v>3</v>
      </c>
      <c r="Q3" s="2">
        <v>4.2</v>
      </c>
      <c r="R3" s="12">
        <v>1.4500000000000001E-2</v>
      </c>
      <c r="S3" s="2" t="s">
        <v>45</v>
      </c>
      <c r="T3" s="2" t="s">
        <v>46</v>
      </c>
      <c r="U3" s="2" t="s">
        <v>41</v>
      </c>
      <c r="V3" s="2" t="s">
        <v>47</v>
      </c>
      <c r="W3" s="27">
        <v>3.2000000000000002E-3</v>
      </c>
      <c r="X3" s="27">
        <v>5.0000000000000001E-4</v>
      </c>
      <c r="Y3" s="5">
        <v>40</v>
      </c>
      <c r="Z3" s="5">
        <v>5</v>
      </c>
      <c r="AA3" s="5" t="s">
        <v>39</v>
      </c>
      <c r="AB3" s="5">
        <v>1.1000000000000001</v>
      </c>
      <c r="AC3" s="28">
        <f>(O3-N3)*10000</f>
        <v>45</v>
      </c>
      <c r="AD3" s="5">
        <f>(Q3-P3)*10</f>
        <v>12.000000000000002</v>
      </c>
      <c r="AE3" s="5">
        <v>25</v>
      </c>
      <c r="AF3" s="5">
        <v>5</v>
      </c>
      <c r="AG3" s="5">
        <v>3.5</v>
      </c>
      <c r="AH3" s="5">
        <v>2.5</v>
      </c>
      <c r="AI3" s="5">
        <v>0.79300000000000004</v>
      </c>
      <c r="AJ3" s="123">
        <f>AI3*D3</f>
        <v>39.65</v>
      </c>
    </row>
    <row r="4" spans="1:36" ht="11.25" customHeight="1" x14ac:dyDescent="0.25">
      <c r="A4" s="5" t="s">
        <v>48</v>
      </c>
      <c r="B4" s="2">
        <v>1.8</v>
      </c>
      <c r="C4" s="2" t="s">
        <v>38</v>
      </c>
      <c r="D4" s="2">
        <v>50</v>
      </c>
      <c r="E4" s="2">
        <v>80</v>
      </c>
      <c r="F4" s="2">
        <v>3000</v>
      </c>
      <c r="G4" s="2">
        <v>600</v>
      </c>
      <c r="H4" s="2" t="s">
        <v>39</v>
      </c>
      <c r="I4" s="2" t="s">
        <v>40</v>
      </c>
      <c r="J4" s="2" t="s">
        <v>41</v>
      </c>
      <c r="K4" s="2" t="s">
        <v>42</v>
      </c>
      <c r="L4" s="2" t="s">
        <v>43</v>
      </c>
      <c r="M4" s="2" t="s">
        <v>44</v>
      </c>
      <c r="N4" s="11">
        <v>7.0000000000000001E-3</v>
      </c>
      <c r="O4" s="12">
        <v>1.15E-2</v>
      </c>
      <c r="P4" s="2">
        <v>3</v>
      </c>
      <c r="Q4" s="2">
        <v>4.2</v>
      </c>
      <c r="R4" s="12">
        <v>1.4500000000000001E-2</v>
      </c>
      <c r="S4" s="2" t="s">
        <v>45</v>
      </c>
      <c r="T4" s="2" t="s">
        <v>46</v>
      </c>
      <c r="U4" s="2" t="s">
        <v>49</v>
      </c>
      <c r="V4" s="2" t="s">
        <v>47</v>
      </c>
      <c r="W4" s="27">
        <v>3.2000000000000002E-3</v>
      </c>
      <c r="X4" s="27">
        <v>5.0000000000000001E-4</v>
      </c>
      <c r="Y4" s="5">
        <v>40</v>
      </c>
      <c r="Z4" s="5">
        <v>5</v>
      </c>
      <c r="AA4" s="5" t="s">
        <v>39</v>
      </c>
      <c r="AB4" s="5">
        <v>1.1000000000000001</v>
      </c>
      <c r="AC4" s="28">
        <f t="shared" ref="AC4:AC67" si="0">(O4-N4)*10000</f>
        <v>45</v>
      </c>
      <c r="AD4" s="5">
        <f t="shared" ref="AD4:AD67" si="1">(Q4-P4)*10</f>
        <v>12.000000000000002</v>
      </c>
      <c r="AE4" s="5">
        <v>25</v>
      </c>
      <c r="AF4" s="5">
        <v>5</v>
      </c>
      <c r="AG4" s="5">
        <v>3.5</v>
      </c>
      <c r="AH4" s="5">
        <v>2.5</v>
      </c>
      <c r="AI4" s="5">
        <v>0.79300000000000004</v>
      </c>
      <c r="AJ4" s="123">
        <f t="shared" ref="AJ4:AJ67" si="2">AI4*D4</f>
        <v>39.65</v>
      </c>
    </row>
    <row r="5" spans="1:36" ht="11.25" customHeight="1" x14ac:dyDescent="0.25">
      <c r="A5" s="5" t="s">
        <v>50</v>
      </c>
      <c r="B5" s="2">
        <v>1.8</v>
      </c>
      <c r="C5" s="2" t="s">
        <v>51</v>
      </c>
      <c r="D5" s="2">
        <v>100</v>
      </c>
      <c r="E5" s="2">
        <v>80</v>
      </c>
      <c r="F5" s="2">
        <v>3000</v>
      </c>
      <c r="G5" s="2">
        <v>600</v>
      </c>
      <c r="H5" s="2" t="s">
        <v>39</v>
      </c>
      <c r="I5" s="2" t="s">
        <v>40</v>
      </c>
      <c r="J5" s="2" t="s">
        <v>41</v>
      </c>
      <c r="K5" s="2" t="s">
        <v>42</v>
      </c>
      <c r="L5" s="2" t="s">
        <v>43</v>
      </c>
      <c r="M5" s="2" t="s">
        <v>44</v>
      </c>
      <c r="N5" s="11">
        <v>7.0000000000000001E-3</v>
      </c>
      <c r="O5" s="12">
        <v>1.15E-2</v>
      </c>
      <c r="P5" s="2">
        <v>5</v>
      </c>
      <c r="Q5" s="2">
        <v>6.9</v>
      </c>
      <c r="R5" s="12">
        <v>1.4500000000000001E-2</v>
      </c>
      <c r="S5" s="2" t="s">
        <v>45</v>
      </c>
      <c r="T5" s="2" t="s">
        <v>46</v>
      </c>
      <c r="U5" s="2" t="s">
        <v>41</v>
      </c>
      <c r="V5" s="2" t="s">
        <v>47</v>
      </c>
      <c r="W5" s="27">
        <v>3.2000000000000002E-3</v>
      </c>
      <c r="X5" s="27">
        <v>5.0000000000000001E-4</v>
      </c>
      <c r="Y5" s="5">
        <v>20</v>
      </c>
      <c r="Z5" s="5">
        <v>5</v>
      </c>
      <c r="AA5" s="5" t="s">
        <v>39</v>
      </c>
      <c r="AB5" s="5">
        <v>1.1000000000000001</v>
      </c>
      <c r="AC5" s="28">
        <f t="shared" si="0"/>
        <v>45</v>
      </c>
      <c r="AD5" s="5">
        <f t="shared" si="1"/>
        <v>19.000000000000004</v>
      </c>
      <c r="AE5" s="5">
        <v>25</v>
      </c>
      <c r="AF5" s="5">
        <v>5</v>
      </c>
      <c r="AG5" s="5">
        <v>3.5</v>
      </c>
      <c r="AH5" s="5">
        <v>2.5</v>
      </c>
      <c r="AI5" s="5">
        <v>0.68899999999999995</v>
      </c>
      <c r="AJ5" s="123">
        <f t="shared" si="2"/>
        <v>68.899999999999991</v>
      </c>
    </row>
    <row r="6" spans="1:36" ht="11.25" customHeight="1" x14ac:dyDescent="0.25">
      <c r="A6" s="5" t="s">
        <v>52</v>
      </c>
      <c r="B6" s="2">
        <v>1.8</v>
      </c>
      <c r="C6" s="2" t="s">
        <v>51</v>
      </c>
      <c r="D6" s="2">
        <v>100</v>
      </c>
      <c r="E6" s="2">
        <v>80</v>
      </c>
      <c r="F6" s="2">
        <v>3000</v>
      </c>
      <c r="G6" s="2">
        <v>600</v>
      </c>
      <c r="H6" s="2" t="s">
        <v>39</v>
      </c>
      <c r="I6" s="2" t="s">
        <v>40</v>
      </c>
      <c r="J6" s="2" t="s">
        <v>41</v>
      </c>
      <c r="K6" s="2" t="s">
        <v>42</v>
      </c>
      <c r="L6" s="2" t="s">
        <v>43</v>
      </c>
      <c r="M6" s="2" t="s">
        <v>44</v>
      </c>
      <c r="N6" s="11">
        <v>7.0000000000000001E-3</v>
      </c>
      <c r="O6" s="12">
        <v>1.15E-2</v>
      </c>
      <c r="P6" s="2">
        <v>5</v>
      </c>
      <c r="Q6" s="2">
        <v>6.9</v>
      </c>
      <c r="R6" s="12">
        <v>1.4500000000000001E-2</v>
      </c>
      <c r="S6" s="2" t="s">
        <v>45</v>
      </c>
      <c r="T6" s="2" t="s">
        <v>46</v>
      </c>
      <c r="U6" s="2" t="s">
        <v>49</v>
      </c>
      <c r="V6" s="2" t="s">
        <v>47</v>
      </c>
      <c r="W6" s="27">
        <v>3.2000000000000002E-3</v>
      </c>
      <c r="X6" s="27">
        <v>5.0000000000000001E-4</v>
      </c>
      <c r="Y6" s="5">
        <v>20</v>
      </c>
      <c r="Z6" s="5">
        <v>5</v>
      </c>
      <c r="AA6" s="5" t="s">
        <v>39</v>
      </c>
      <c r="AB6" s="5">
        <v>1.1000000000000001</v>
      </c>
      <c r="AC6" s="28">
        <f t="shared" si="0"/>
        <v>45</v>
      </c>
      <c r="AD6" s="5">
        <f t="shared" si="1"/>
        <v>19.000000000000004</v>
      </c>
      <c r="AE6" s="5">
        <v>25</v>
      </c>
      <c r="AF6" s="5">
        <v>5</v>
      </c>
      <c r="AG6" s="5">
        <v>3.5</v>
      </c>
      <c r="AH6" s="5">
        <v>2.5</v>
      </c>
      <c r="AI6" s="5">
        <v>0.68899999999999995</v>
      </c>
      <c r="AJ6" s="123">
        <f t="shared" si="2"/>
        <v>68.899999999999991</v>
      </c>
    </row>
    <row r="7" spans="1:36" ht="11.25" customHeight="1" x14ac:dyDescent="0.25">
      <c r="A7" s="5" t="s">
        <v>53</v>
      </c>
      <c r="B7" s="2">
        <v>1.8</v>
      </c>
      <c r="C7" s="2" t="s">
        <v>54</v>
      </c>
      <c r="D7" s="2">
        <v>200</v>
      </c>
      <c r="E7" s="2">
        <v>80</v>
      </c>
      <c r="F7" s="2">
        <v>3000</v>
      </c>
      <c r="G7" s="2">
        <v>600</v>
      </c>
      <c r="H7" s="2" t="s">
        <v>39</v>
      </c>
      <c r="I7" s="2" t="s">
        <v>40</v>
      </c>
      <c r="J7" s="2" t="s">
        <v>41</v>
      </c>
      <c r="K7" s="2" t="s">
        <v>42</v>
      </c>
      <c r="L7" s="2" t="s">
        <v>43</v>
      </c>
      <c r="M7" s="2" t="s">
        <v>44</v>
      </c>
      <c r="N7" s="11">
        <v>7.0000000000000001E-3</v>
      </c>
      <c r="O7" s="12">
        <v>1.15E-2</v>
      </c>
      <c r="P7" s="2">
        <v>8</v>
      </c>
      <c r="Q7" s="2">
        <v>11.5</v>
      </c>
      <c r="R7" s="12">
        <v>1.47E-2</v>
      </c>
      <c r="S7" s="2" t="s">
        <v>45</v>
      </c>
      <c r="T7" s="2" t="s">
        <v>46</v>
      </c>
      <c r="U7" s="2" t="s">
        <v>41</v>
      </c>
      <c r="V7" s="2" t="s">
        <v>47</v>
      </c>
      <c r="W7" s="27">
        <v>3.2000000000000002E-3</v>
      </c>
      <c r="X7" s="27">
        <v>5.0000000000000001E-4</v>
      </c>
      <c r="Y7" s="5">
        <v>10</v>
      </c>
      <c r="Z7" s="5">
        <v>5</v>
      </c>
      <c r="AA7" s="5" t="s">
        <v>39</v>
      </c>
      <c r="AB7" s="5">
        <v>1.1000000000000001</v>
      </c>
      <c r="AC7" s="28">
        <f t="shared" si="0"/>
        <v>45</v>
      </c>
      <c r="AD7" s="5">
        <f t="shared" si="1"/>
        <v>35</v>
      </c>
      <c r="AE7" s="5">
        <v>25</v>
      </c>
      <c r="AF7" s="5">
        <v>5</v>
      </c>
      <c r="AG7" s="5">
        <v>3.5</v>
      </c>
      <c r="AH7" s="5">
        <v>2.5</v>
      </c>
      <c r="AI7" s="5">
        <v>0.626</v>
      </c>
      <c r="AJ7" s="123">
        <f t="shared" si="2"/>
        <v>125.2</v>
      </c>
    </row>
    <row r="8" spans="1:36" ht="11.25" customHeight="1" x14ac:dyDescent="0.25">
      <c r="A8" s="5" t="s">
        <v>55</v>
      </c>
      <c r="B8" s="2">
        <v>1.8</v>
      </c>
      <c r="C8" s="2" t="s">
        <v>54</v>
      </c>
      <c r="D8" s="2">
        <v>200</v>
      </c>
      <c r="E8" s="2">
        <v>80</v>
      </c>
      <c r="F8" s="2">
        <v>3000</v>
      </c>
      <c r="G8" s="2">
        <v>600</v>
      </c>
      <c r="H8" s="2" t="s">
        <v>39</v>
      </c>
      <c r="I8" s="2" t="s">
        <v>40</v>
      </c>
      <c r="J8" s="2" t="s">
        <v>41</v>
      </c>
      <c r="K8" s="2" t="s">
        <v>42</v>
      </c>
      <c r="L8" s="2" t="s">
        <v>43</v>
      </c>
      <c r="M8" s="2" t="s">
        <v>44</v>
      </c>
      <c r="N8" s="11">
        <v>7.0000000000000001E-3</v>
      </c>
      <c r="O8" s="12">
        <v>1.15E-2</v>
      </c>
      <c r="P8" s="2">
        <v>8</v>
      </c>
      <c r="Q8" s="2">
        <v>11.5</v>
      </c>
      <c r="R8" s="12">
        <v>1.47E-2</v>
      </c>
      <c r="S8" s="2" t="s">
        <v>45</v>
      </c>
      <c r="T8" s="2" t="s">
        <v>46</v>
      </c>
      <c r="U8" s="2" t="s">
        <v>49</v>
      </c>
      <c r="V8" s="2" t="s">
        <v>47</v>
      </c>
      <c r="W8" s="27">
        <v>3.2000000000000002E-3</v>
      </c>
      <c r="X8" s="27">
        <v>5.0000000000000001E-4</v>
      </c>
      <c r="Y8" s="5">
        <v>10</v>
      </c>
      <c r="Z8" s="5">
        <v>5</v>
      </c>
      <c r="AA8" s="5" t="s">
        <v>39</v>
      </c>
      <c r="AB8" s="5">
        <v>1.1000000000000001</v>
      </c>
      <c r="AC8" s="28">
        <f t="shared" si="0"/>
        <v>45</v>
      </c>
      <c r="AD8" s="5">
        <f t="shared" si="1"/>
        <v>35</v>
      </c>
      <c r="AE8" s="5">
        <v>25</v>
      </c>
      <c r="AF8" s="5">
        <v>5</v>
      </c>
      <c r="AG8" s="5">
        <v>3.5</v>
      </c>
      <c r="AH8" s="5">
        <v>2.5</v>
      </c>
      <c r="AI8" s="5">
        <v>0.626</v>
      </c>
      <c r="AJ8" s="123">
        <f t="shared" si="2"/>
        <v>125.2</v>
      </c>
    </row>
    <row r="9" spans="1:36" ht="11.25" customHeight="1" x14ac:dyDescent="0.25">
      <c r="A9" s="5" t="s">
        <v>56</v>
      </c>
      <c r="B9" s="2">
        <v>1.8</v>
      </c>
      <c r="C9" s="2" t="s">
        <v>57</v>
      </c>
      <c r="D9" s="2">
        <v>400</v>
      </c>
      <c r="E9" s="2">
        <v>80</v>
      </c>
      <c r="F9" s="2">
        <v>3000</v>
      </c>
      <c r="G9" s="2">
        <v>600</v>
      </c>
      <c r="H9" s="2" t="s">
        <v>39</v>
      </c>
      <c r="I9" s="2" t="s">
        <v>556</v>
      </c>
      <c r="J9" s="2" t="s">
        <v>41</v>
      </c>
      <c r="K9" s="2" t="s">
        <v>42</v>
      </c>
      <c r="L9" s="2" t="s">
        <v>43</v>
      </c>
      <c r="M9" s="2" t="s">
        <v>44</v>
      </c>
      <c r="N9" s="11">
        <v>7.0000000000000001E-3</v>
      </c>
      <c r="O9" s="12">
        <v>1.15E-2</v>
      </c>
      <c r="P9" s="2">
        <v>19</v>
      </c>
      <c r="Q9" s="2">
        <v>32.799999999999997</v>
      </c>
      <c r="R9" s="12">
        <v>1.47E-2</v>
      </c>
      <c r="S9" s="2" t="s">
        <v>45</v>
      </c>
      <c r="T9" s="2" t="s">
        <v>46</v>
      </c>
      <c r="U9" s="2" t="s">
        <v>41</v>
      </c>
      <c r="V9" s="2" t="s">
        <v>47</v>
      </c>
      <c r="W9" s="27">
        <v>3.2000000000000002E-3</v>
      </c>
      <c r="X9" s="27">
        <v>5.0000000000000001E-4</v>
      </c>
      <c r="Y9" s="5">
        <v>7.5</v>
      </c>
      <c r="Z9" s="5">
        <v>5</v>
      </c>
      <c r="AA9" s="5" t="s">
        <v>39</v>
      </c>
      <c r="AB9" s="5">
        <v>1.1000000000000001</v>
      </c>
      <c r="AC9" s="28">
        <f t="shared" si="0"/>
        <v>45</v>
      </c>
      <c r="AD9" s="5">
        <f t="shared" si="1"/>
        <v>137.99999999999997</v>
      </c>
      <c r="AE9" s="5">
        <v>25</v>
      </c>
      <c r="AF9" s="5">
        <v>5</v>
      </c>
      <c r="AG9" s="5">
        <v>8</v>
      </c>
      <c r="AH9" s="5">
        <v>2.5</v>
      </c>
      <c r="AI9" s="5">
        <v>0.47</v>
      </c>
      <c r="AJ9" s="123">
        <f t="shared" si="2"/>
        <v>188</v>
      </c>
    </row>
    <row r="10" spans="1:36" ht="11.25" customHeight="1" x14ac:dyDescent="0.25">
      <c r="A10" s="5" t="s">
        <v>58</v>
      </c>
      <c r="B10" s="2">
        <v>1.8</v>
      </c>
      <c r="C10" s="2" t="s">
        <v>57</v>
      </c>
      <c r="D10" s="2">
        <v>400</v>
      </c>
      <c r="E10" s="2">
        <v>80</v>
      </c>
      <c r="F10" s="2">
        <v>3000</v>
      </c>
      <c r="G10" s="2">
        <v>600</v>
      </c>
      <c r="H10" s="2" t="s">
        <v>39</v>
      </c>
      <c r="I10" s="2" t="s">
        <v>556</v>
      </c>
      <c r="J10" s="2" t="s">
        <v>41</v>
      </c>
      <c r="K10" s="2" t="s">
        <v>42</v>
      </c>
      <c r="L10" s="2" t="s">
        <v>43</v>
      </c>
      <c r="M10" s="2" t="s">
        <v>44</v>
      </c>
      <c r="N10" s="11">
        <v>7.0000000000000001E-3</v>
      </c>
      <c r="O10" s="12">
        <v>1.15E-2</v>
      </c>
      <c r="P10" s="2">
        <v>19</v>
      </c>
      <c r="Q10" s="2">
        <v>32.799999999999997</v>
      </c>
      <c r="R10" s="12">
        <v>1.47E-2</v>
      </c>
      <c r="S10" s="2" t="s">
        <v>45</v>
      </c>
      <c r="T10" s="2" t="s">
        <v>46</v>
      </c>
      <c r="U10" s="2" t="s">
        <v>49</v>
      </c>
      <c r="V10" s="2" t="s">
        <v>47</v>
      </c>
      <c r="W10" s="27">
        <v>3.2000000000000002E-3</v>
      </c>
      <c r="X10" s="27">
        <v>5.0000000000000001E-4</v>
      </c>
      <c r="Y10" s="5">
        <v>7.5</v>
      </c>
      <c r="Z10" s="5">
        <v>5</v>
      </c>
      <c r="AA10" s="5" t="s">
        <v>39</v>
      </c>
      <c r="AB10" s="5">
        <v>1.1000000000000001</v>
      </c>
      <c r="AC10" s="28">
        <f t="shared" si="0"/>
        <v>45</v>
      </c>
      <c r="AD10" s="5">
        <f t="shared" si="1"/>
        <v>137.99999999999997</v>
      </c>
      <c r="AE10" s="5">
        <v>25</v>
      </c>
      <c r="AF10" s="5">
        <v>5</v>
      </c>
      <c r="AG10" s="5">
        <v>8</v>
      </c>
      <c r="AH10" s="5">
        <v>2.5</v>
      </c>
      <c r="AI10" s="5">
        <v>0.47</v>
      </c>
      <c r="AJ10" s="123">
        <f t="shared" si="2"/>
        <v>188</v>
      </c>
    </row>
    <row r="11" spans="1:36" ht="11.25" customHeight="1" x14ac:dyDescent="0.25">
      <c r="A11" s="5" t="s">
        <v>59</v>
      </c>
      <c r="B11" s="2">
        <v>1.8</v>
      </c>
      <c r="C11" s="2" t="s">
        <v>38</v>
      </c>
      <c r="D11" s="2">
        <v>50</v>
      </c>
      <c r="E11" s="2">
        <v>80</v>
      </c>
      <c r="F11" s="2">
        <v>3000</v>
      </c>
      <c r="G11" s="2">
        <v>600</v>
      </c>
      <c r="H11" s="2" t="s">
        <v>39</v>
      </c>
      <c r="I11" s="2" t="s">
        <v>40</v>
      </c>
      <c r="J11" s="2" t="s">
        <v>41</v>
      </c>
      <c r="K11" s="2" t="s">
        <v>42</v>
      </c>
      <c r="L11" s="2" t="s">
        <v>60</v>
      </c>
      <c r="M11" s="2" t="s">
        <v>44</v>
      </c>
      <c r="N11" s="11">
        <v>8.0000000000000002E-3</v>
      </c>
      <c r="O11" s="12">
        <v>1.2500000000000001E-2</v>
      </c>
      <c r="P11" s="2">
        <v>4.5</v>
      </c>
      <c r="Q11" s="2">
        <v>5.9</v>
      </c>
      <c r="R11" s="13">
        <v>1.4500000000000001E-2</v>
      </c>
      <c r="S11" s="2" t="s">
        <v>561</v>
      </c>
      <c r="T11" s="2" t="s">
        <v>46</v>
      </c>
      <c r="U11" s="2" t="s">
        <v>41</v>
      </c>
      <c r="V11" s="2" t="s">
        <v>47</v>
      </c>
      <c r="W11" s="27">
        <v>2.2000000000000001E-3</v>
      </c>
      <c r="X11" s="27">
        <v>5.0000000000000001E-4</v>
      </c>
      <c r="Y11" s="5">
        <v>60</v>
      </c>
      <c r="Z11" s="5">
        <v>5</v>
      </c>
      <c r="AA11" s="5" t="s">
        <v>39</v>
      </c>
      <c r="AB11" s="5">
        <v>1.1000000000000001</v>
      </c>
      <c r="AC11" s="28">
        <f t="shared" si="0"/>
        <v>45.000000000000007</v>
      </c>
      <c r="AD11" s="5">
        <f t="shared" si="1"/>
        <v>14.000000000000004</v>
      </c>
      <c r="AE11" s="5">
        <v>25</v>
      </c>
      <c r="AF11" s="5">
        <v>5</v>
      </c>
      <c r="AI11" s="5">
        <v>0.79300000000000004</v>
      </c>
      <c r="AJ11" s="123">
        <f t="shared" si="2"/>
        <v>39.65</v>
      </c>
    </row>
    <row r="12" spans="1:36" ht="11.25" customHeight="1" x14ac:dyDescent="0.25">
      <c r="A12" s="5" t="s">
        <v>61</v>
      </c>
      <c r="B12" s="2">
        <v>1.8</v>
      </c>
      <c r="C12" s="2" t="s">
        <v>38</v>
      </c>
      <c r="D12" s="2">
        <v>50</v>
      </c>
      <c r="E12" s="2">
        <v>80</v>
      </c>
      <c r="F12" s="2">
        <v>3000</v>
      </c>
      <c r="G12" s="2">
        <v>600</v>
      </c>
      <c r="H12" s="2" t="s">
        <v>39</v>
      </c>
      <c r="I12" s="2" t="s">
        <v>40</v>
      </c>
      <c r="J12" s="2" t="s">
        <v>41</v>
      </c>
      <c r="K12" s="2" t="s">
        <v>42</v>
      </c>
      <c r="L12" s="2" t="s">
        <v>60</v>
      </c>
      <c r="M12" s="2" t="s">
        <v>44</v>
      </c>
      <c r="N12" s="11">
        <v>8.0000000000000002E-3</v>
      </c>
      <c r="O12" s="12">
        <v>1.2500000000000001E-2</v>
      </c>
      <c r="P12" s="2">
        <v>4.5</v>
      </c>
      <c r="Q12" s="2">
        <v>5.9</v>
      </c>
      <c r="R12" s="13">
        <v>1.4500000000000001E-2</v>
      </c>
      <c r="S12" s="2" t="s">
        <v>561</v>
      </c>
      <c r="T12" s="2" t="s">
        <v>46</v>
      </c>
      <c r="U12" s="2" t="s">
        <v>49</v>
      </c>
      <c r="V12" s="2" t="s">
        <v>47</v>
      </c>
      <c r="W12" s="27">
        <v>2.2000000000000001E-3</v>
      </c>
      <c r="X12" s="27">
        <v>5.0000000000000001E-4</v>
      </c>
      <c r="Y12" s="5">
        <v>60</v>
      </c>
      <c r="Z12" s="5">
        <v>5</v>
      </c>
      <c r="AA12" s="5" t="s">
        <v>39</v>
      </c>
      <c r="AB12" s="5">
        <v>1.1000000000000001</v>
      </c>
      <c r="AC12" s="28">
        <f t="shared" si="0"/>
        <v>45.000000000000007</v>
      </c>
      <c r="AD12" s="5">
        <f t="shared" si="1"/>
        <v>14.000000000000004</v>
      </c>
      <c r="AE12" s="5">
        <v>25</v>
      </c>
      <c r="AF12" s="5">
        <v>5</v>
      </c>
      <c r="AI12" s="5">
        <v>0.79300000000000004</v>
      </c>
      <c r="AJ12" s="123">
        <f t="shared" si="2"/>
        <v>39.65</v>
      </c>
    </row>
    <row r="13" spans="1:36" ht="11.25" customHeight="1" x14ac:dyDescent="0.25">
      <c r="A13" s="5" t="s">
        <v>62</v>
      </c>
      <c r="B13" s="2">
        <v>1.8</v>
      </c>
      <c r="C13" s="3" t="s">
        <v>63</v>
      </c>
      <c r="D13" s="2">
        <v>50</v>
      </c>
      <c r="E13" s="2">
        <v>80</v>
      </c>
      <c r="F13" s="2">
        <v>3000</v>
      </c>
      <c r="G13" s="2">
        <v>600</v>
      </c>
      <c r="H13" s="2" t="s">
        <v>39</v>
      </c>
      <c r="I13" s="2" t="s">
        <v>40</v>
      </c>
      <c r="J13" s="2" t="s">
        <v>41</v>
      </c>
      <c r="K13" s="2" t="s">
        <v>64</v>
      </c>
      <c r="L13" s="2" t="s">
        <v>65</v>
      </c>
      <c r="M13" s="2" t="s">
        <v>44</v>
      </c>
      <c r="N13" s="11">
        <v>8.0000000000000002E-3</v>
      </c>
      <c r="O13" s="12">
        <v>1.2500000000000001E-2</v>
      </c>
      <c r="P13" s="2">
        <v>5</v>
      </c>
      <c r="Q13" s="2">
        <v>6.6</v>
      </c>
      <c r="R13" s="13">
        <v>1.4500000000000001E-2</v>
      </c>
      <c r="S13" s="2" t="s">
        <v>561</v>
      </c>
      <c r="T13" s="2" t="s">
        <v>46</v>
      </c>
      <c r="U13" s="2" t="s">
        <v>41</v>
      </c>
      <c r="V13" s="2" t="s">
        <v>47</v>
      </c>
      <c r="W13" s="27">
        <v>2.2000000000000001E-3</v>
      </c>
      <c r="X13" s="27">
        <v>5.0000000000000001E-4</v>
      </c>
      <c r="Y13" s="5">
        <v>60</v>
      </c>
      <c r="Z13" s="5">
        <v>5</v>
      </c>
      <c r="AA13" s="5" t="s">
        <v>39</v>
      </c>
      <c r="AB13" s="5">
        <v>1.1000000000000001</v>
      </c>
      <c r="AC13" s="28">
        <f t="shared" si="0"/>
        <v>45.000000000000007</v>
      </c>
      <c r="AD13" s="5">
        <f t="shared" si="1"/>
        <v>15.999999999999996</v>
      </c>
      <c r="AE13" s="5">
        <v>25</v>
      </c>
      <c r="AF13" s="5">
        <v>5</v>
      </c>
      <c r="AI13" s="5">
        <v>0.79300000000000004</v>
      </c>
      <c r="AJ13" s="123">
        <f t="shared" si="2"/>
        <v>39.65</v>
      </c>
    </row>
    <row r="14" spans="1:36" ht="11.25" customHeight="1" x14ac:dyDescent="0.25">
      <c r="A14" s="5" t="s">
        <v>66</v>
      </c>
      <c r="B14" s="2">
        <v>1.8</v>
      </c>
      <c r="C14" s="3" t="s">
        <v>63</v>
      </c>
      <c r="D14" s="2">
        <v>50</v>
      </c>
      <c r="E14" s="2">
        <v>80</v>
      </c>
      <c r="F14" s="2">
        <v>3000</v>
      </c>
      <c r="G14" s="2">
        <v>600</v>
      </c>
      <c r="H14" s="2" t="s">
        <v>39</v>
      </c>
      <c r="I14" s="2" t="s">
        <v>40</v>
      </c>
      <c r="J14" s="2" t="s">
        <v>41</v>
      </c>
      <c r="K14" s="2" t="s">
        <v>64</v>
      </c>
      <c r="L14" s="2" t="s">
        <v>65</v>
      </c>
      <c r="M14" s="2" t="s">
        <v>44</v>
      </c>
      <c r="N14" s="11">
        <v>8.0000000000000002E-3</v>
      </c>
      <c r="O14" s="12">
        <v>1.2500000000000001E-2</v>
      </c>
      <c r="P14" s="2">
        <v>5</v>
      </c>
      <c r="Q14" s="2">
        <v>6.6</v>
      </c>
      <c r="R14" s="13">
        <v>1.4500000000000001E-2</v>
      </c>
      <c r="S14" s="2" t="s">
        <v>561</v>
      </c>
      <c r="T14" s="2" t="s">
        <v>46</v>
      </c>
      <c r="U14" s="2" t="s">
        <v>49</v>
      </c>
      <c r="V14" s="2" t="s">
        <v>47</v>
      </c>
      <c r="W14" s="27">
        <v>2.2000000000000001E-3</v>
      </c>
      <c r="X14" s="27">
        <v>5.0000000000000001E-4</v>
      </c>
      <c r="Y14" s="5">
        <v>60</v>
      </c>
      <c r="Z14" s="5">
        <v>5</v>
      </c>
      <c r="AA14" s="5" t="s">
        <v>39</v>
      </c>
      <c r="AB14" s="5">
        <v>1.1000000000000001</v>
      </c>
      <c r="AC14" s="28">
        <f t="shared" si="0"/>
        <v>45.000000000000007</v>
      </c>
      <c r="AD14" s="5">
        <f t="shared" si="1"/>
        <v>15.999999999999996</v>
      </c>
      <c r="AE14" s="5">
        <v>25</v>
      </c>
      <c r="AF14" s="5">
        <v>5</v>
      </c>
      <c r="AI14" s="5">
        <v>0.79300000000000004</v>
      </c>
      <c r="AJ14" s="123">
        <f t="shared" si="2"/>
        <v>39.65</v>
      </c>
    </row>
    <row r="15" spans="1:36" ht="11.25" customHeight="1" x14ac:dyDescent="0.25">
      <c r="A15" s="5" t="s">
        <v>67</v>
      </c>
      <c r="B15" s="2">
        <v>1.8</v>
      </c>
      <c r="C15" s="2" t="s">
        <v>51</v>
      </c>
      <c r="D15" s="2">
        <v>100</v>
      </c>
      <c r="E15" s="2">
        <v>80</v>
      </c>
      <c r="F15" s="2">
        <v>3000</v>
      </c>
      <c r="G15" s="2">
        <v>600</v>
      </c>
      <c r="H15" s="2" t="s">
        <v>39</v>
      </c>
      <c r="I15" s="2" t="s">
        <v>40</v>
      </c>
      <c r="J15" s="2" t="s">
        <v>41</v>
      </c>
      <c r="K15" s="2" t="s">
        <v>42</v>
      </c>
      <c r="L15" s="2" t="s">
        <v>60</v>
      </c>
      <c r="M15" s="2" t="s">
        <v>44</v>
      </c>
      <c r="N15" s="11">
        <v>8.0000000000000002E-3</v>
      </c>
      <c r="O15" s="12">
        <v>1.2500000000000001E-2</v>
      </c>
      <c r="P15" s="2">
        <v>6</v>
      </c>
      <c r="Q15" s="2">
        <v>8.1</v>
      </c>
      <c r="R15" s="13">
        <v>1.4500000000000001E-2</v>
      </c>
      <c r="S15" s="2" t="s">
        <v>561</v>
      </c>
      <c r="T15" s="2" t="s">
        <v>46</v>
      </c>
      <c r="U15" s="2" t="s">
        <v>41</v>
      </c>
      <c r="V15" s="2" t="s">
        <v>47</v>
      </c>
      <c r="W15" s="27">
        <v>2.2000000000000001E-3</v>
      </c>
      <c r="X15" s="27">
        <v>5.0000000000000001E-4</v>
      </c>
      <c r="Y15" s="5">
        <v>30</v>
      </c>
      <c r="Z15" s="5">
        <v>5</v>
      </c>
      <c r="AA15" s="5" t="s">
        <v>39</v>
      </c>
      <c r="AB15" s="5">
        <v>1.1000000000000001</v>
      </c>
      <c r="AC15" s="28">
        <f t="shared" si="0"/>
        <v>45.000000000000007</v>
      </c>
      <c r="AD15" s="5">
        <f t="shared" si="1"/>
        <v>20.999999999999996</v>
      </c>
      <c r="AE15" s="5">
        <v>25</v>
      </c>
      <c r="AF15" s="5">
        <v>5</v>
      </c>
      <c r="AI15" s="5">
        <v>0.68899999999999995</v>
      </c>
      <c r="AJ15" s="123">
        <f t="shared" si="2"/>
        <v>68.899999999999991</v>
      </c>
    </row>
    <row r="16" spans="1:36" ht="11.25" customHeight="1" x14ac:dyDescent="0.25">
      <c r="A16" s="5" t="s">
        <v>68</v>
      </c>
      <c r="B16" s="2">
        <v>1.8</v>
      </c>
      <c r="C16" s="2" t="s">
        <v>51</v>
      </c>
      <c r="D16" s="2">
        <v>100</v>
      </c>
      <c r="E16" s="2">
        <v>80</v>
      </c>
      <c r="F16" s="2">
        <v>3000</v>
      </c>
      <c r="G16" s="2">
        <v>600</v>
      </c>
      <c r="H16" s="2" t="s">
        <v>39</v>
      </c>
      <c r="I16" s="2" t="s">
        <v>40</v>
      </c>
      <c r="J16" s="2" t="s">
        <v>41</v>
      </c>
      <c r="K16" s="2" t="s">
        <v>42</v>
      </c>
      <c r="L16" s="2" t="s">
        <v>60</v>
      </c>
      <c r="M16" s="2" t="s">
        <v>44</v>
      </c>
      <c r="N16" s="11">
        <v>8.0000000000000002E-3</v>
      </c>
      <c r="O16" s="12">
        <v>1.2500000000000001E-2</v>
      </c>
      <c r="P16" s="2">
        <v>6</v>
      </c>
      <c r="Q16" s="2">
        <v>8.1</v>
      </c>
      <c r="R16" s="13">
        <v>1.4500000000000001E-2</v>
      </c>
      <c r="S16" s="2" t="s">
        <v>561</v>
      </c>
      <c r="T16" s="2" t="s">
        <v>46</v>
      </c>
      <c r="U16" s="2" t="s">
        <v>49</v>
      </c>
      <c r="V16" s="2" t="s">
        <v>47</v>
      </c>
      <c r="W16" s="27">
        <v>2.2000000000000001E-3</v>
      </c>
      <c r="X16" s="27">
        <v>5.0000000000000001E-4</v>
      </c>
      <c r="Y16" s="5">
        <v>30</v>
      </c>
      <c r="Z16" s="5">
        <v>5</v>
      </c>
      <c r="AA16" s="5" t="s">
        <v>39</v>
      </c>
      <c r="AB16" s="5">
        <v>1.1000000000000001</v>
      </c>
      <c r="AC16" s="28">
        <f t="shared" si="0"/>
        <v>45.000000000000007</v>
      </c>
      <c r="AD16" s="5">
        <f t="shared" si="1"/>
        <v>20.999999999999996</v>
      </c>
      <c r="AE16" s="5">
        <v>25</v>
      </c>
      <c r="AF16" s="5">
        <v>5</v>
      </c>
      <c r="AI16" s="5">
        <v>0.68899999999999995</v>
      </c>
      <c r="AJ16" s="123">
        <f t="shared" si="2"/>
        <v>68.899999999999991</v>
      </c>
    </row>
    <row r="17" spans="1:36" ht="11.25" customHeight="1" x14ac:dyDescent="0.25">
      <c r="A17" s="5" t="s">
        <v>69</v>
      </c>
      <c r="B17" s="2">
        <v>1.8</v>
      </c>
      <c r="C17" s="3" t="s">
        <v>70</v>
      </c>
      <c r="D17" s="2">
        <v>100</v>
      </c>
      <c r="E17" s="2">
        <v>80</v>
      </c>
      <c r="F17" s="2">
        <v>3000</v>
      </c>
      <c r="G17" s="2">
        <v>600</v>
      </c>
      <c r="H17" s="2" t="s">
        <v>39</v>
      </c>
      <c r="I17" s="2" t="s">
        <v>40</v>
      </c>
      <c r="J17" s="2" t="s">
        <v>41</v>
      </c>
      <c r="K17" s="2" t="s">
        <v>64</v>
      </c>
      <c r="L17" s="2" t="s">
        <v>65</v>
      </c>
      <c r="M17" s="2" t="s">
        <v>44</v>
      </c>
      <c r="N17" s="11">
        <v>8.0000000000000002E-3</v>
      </c>
      <c r="O17" s="12">
        <v>1.2500000000000001E-2</v>
      </c>
      <c r="P17" s="2">
        <v>8</v>
      </c>
      <c r="Q17" s="2">
        <v>10.199999999999999</v>
      </c>
      <c r="R17" s="13">
        <v>1.4500000000000001E-2</v>
      </c>
      <c r="S17" s="2" t="s">
        <v>561</v>
      </c>
      <c r="T17" s="2" t="s">
        <v>46</v>
      </c>
      <c r="U17" s="2" t="s">
        <v>41</v>
      </c>
      <c r="V17" s="2" t="s">
        <v>47</v>
      </c>
      <c r="W17" s="27">
        <v>2.2000000000000001E-3</v>
      </c>
      <c r="X17" s="27">
        <v>5.0000000000000001E-4</v>
      </c>
      <c r="Y17" s="5">
        <v>30</v>
      </c>
      <c r="Z17" s="5">
        <v>5</v>
      </c>
      <c r="AA17" s="5" t="s">
        <v>39</v>
      </c>
      <c r="AB17" s="5">
        <v>1.1000000000000001</v>
      </c>
      <c r="AC17" s="28">
        <f t="shared" si="0"/>
        <v>45.000000000000007</v>
      </c>
      <c r="AD17" s="5">
        <f t="shared" si="1"/>
        <v>21.999999999999993</v>
      </c>
      <c r="AE17" s="5">
        <v>25</v>
      </c>
      <c r="AF17" s="5">
        <v>5</v>
      </c>
      <c r="AI17" s="5">
        <v>0.68899999999999995</v>
      </c>
      <c r="AJ17" s="123">
        <f t="shared" si="2"/>
        <v>68.899999999999991</v>
      </c>
    </row>
    <row r="18" spans="1:36" ht="11.25" customHeight="1" x14ac:dyDescent="0.25">
      <c r="A18" s="5" t="s">
        <v>71</v>
      </c>
      <c r="B18" s="2">
        <v>1.8</v>
      </c>
      <c r="C18" s="3" t="s">
        <v>70</v>
      </c>
      <c r="D18" s="2">
        <v>100</v>
      </c>
      <c r="E18" s="2">
        <v>80</v>
      </c>
      <c r="F18" s="2">
        <v>3000</v>
      </c>
      <c r="G18" s="2">
        <v>600</v>
      </c>
      <c r="H18" s="2" t="s">
        <v>39</v>
      </c>
      <c r="I18" s="2" t="s">
        <v>40</v>
      </c>
      <c r="J18" s="2" t="s">
        <v>41</v>
      </c>
      <c r="K18" s="2" t="s">
        <v>64</v>
      </c>
      <c r="L18" s="2" t="s">
        <v>65</v>
      </c>
      <c r="M18" s="2" t="s">
        <v>44</v>
      </c>
      <c r="N18" s="11">
        <v>8.0000000000000002E-3</v>
      </c>
      <c r="O18" s="12">
        <v>1.2500000000000001E-2</v>
      </c>
      <c r="P18" s="2">
        <v>8</v>
      </c>
      <c r="Q18" s="2">
        <v>10.199999999999999</v>
      </c>
      <c r="R18" s="13">
        <v>1.4500000000000001E-2</v>
      </c>
      <c r="S18" s="2" t="s">
        <v>561</v>
      </c>
      <c r="T18" s="2" t="s">
        <v>46</v>
      </c>
      <c r="U18" s="2" t="s">
        <v>49</v>
      </c>
      <c r="V18" s="2" t="s">
        <v>47</v>
      </c>
      <c r="W18" s="27">
        <v>2.2000000000000001E-3</v>
      </c>
      <c r="X18" s="27">
        <v>5.0000000000000001E-4</v>
      </c>
      <c r="Y18" s="5">
        <v>30</v>
      </c>
      <c r="Z18" s="5">
        <v>5</v>
      </c>
      <c r="AA18" s="5" t="s">
        <v>39</v>
      </c>
      <c r="AB18" s="5">
        <v>1.1000000000000001</v>
      </c>
      <c r="AC18" s="28">
        <f t="shared" si="0"/>
        <v>45.000000000000007</v>
      </c>
      <c r="AD18" s="5">
        <f t="shared" si="1"/>
        <v>21.999999999999993</v>
      </c>
      <c r="AE18" s="5">
        <v>25</v>
      </c>
      <c r="AF18" s="5">
        <v>5</v>
      </c>
      <c r="AI18" s="5">
        <v>0.68899999999999995</v>
      </c>
      <c r="AJ18" s="123">
        <f t="shared" si="2"/>
        <v>68.899999999999991</v>
      </c>
    </row>
    <row r="19" spans="1:36" ht="11.25" customHeight="1" x14ac:dyDescent="0.25">
      <c r="A19" s="5" t="s">
        <v>72</v>
      </c>
      <c r="B19" s="2">
        <v>1.8</v>
      </c>
      <c r="C19" s="2" t="s">
        <v>54</v>
      </c>
      <c r="D19" s="2">
        <v>200</v>
      </c>
      <c r="E19" s="2">
        <v>80</v>
      </c>
      <c r="F19" s="2">
        <v>3000</v>
      </c>
      <c r="G19" s="2">
        <v>600</v>
      </c>
      <c r="H19" s="2" t="s">
        <v>39</v>
      </c>
      <c r="I19" s="2" t="s">
        <v>40</v>
      </c>
      <c r="J19" s="2" t="s">
        <v>41</v>
      </c>
      <c r="K19" s="2" t="s">
        <v>42</v>
      </c>
      <c r="L19" s="2" t="s">
        <v>60</v>
      </c>
      <c r="M19" s="2" t="s">
        <v>44</v>
      </c>
      <c r="N19" s="11">
        <v>8.0000000000000002E-3</v>
      </c>
      <c r="O19" s="12">
        <v>1.2500000000000001E-2</v>
      </c>
      <c r="P19" s="2">
        <v>9</v>
      </c>
      <c r="Q19" s="2">
        <v>12.7</v>
      </c>
      <c r="R19" s="13">
        <v>1.47E-2</v>
      </c>
      <c r="S19" s="2" t="s">
        <v>561</v>
      </c>
      <c r="T19" s="2" t="s">
        <v>46</v>
      </c>
      <c r="U19" s="2" t="s">
        <v>41</v>
      </c>
      <c r="V19" s="2" t="s">
        <v>47</v>
      </c>
      <c r="W19" s="27">
        <v>2.2000000000000001E-3</v>
      </c>
      <c r="X19" s="27">
        <v>5.0000000000000001E-4</v>
      </c>
      <c r="Y19" s="5">
        <v>15</v>
      </c>
      <c r="Z19" s="5">
        <v>5</v>
      </c>
      <c r="AA19" s="5" t="s">
        <v>39</v>
      </c>
      <c r="AB19" s="5">
        <v>1.1000000000000001</v>
      </c>
      <c r="AC19" s="28">
        <f t="shared" si="0"/>
        <v>45.000000000000007</v>
      </c>
      <c r="AD19" s="5">
        <f t="shared" si="1"/>
        <v>36.999999999999993</v>
      </c>
      <c r="AE19" s="5">
        <v>25</v>
      </c>
      <c r="AF19" s="5">
        <v>5</v>
      </c>
      <c r="AI19" s="5">
        <v>0.626</v>
      </c>
      <c r="AJ19" s="123">
        <f t="shared" si="2"/>
        <v>125.2</v>
      </c>
    </row>
    <row r="20" spans="1:36" ht="11.25" customHeight="1" x14ac:dyDescent="0.25">
      <c r="A20" s="5" t="s">
        <v>73</v>
      </c>
      <c r="B20" s="2">
        <v>1.8</v>
      </c>
      <c r="C20" s="2" t="s">
        <v>54</v>
      </c>
      <c r="D20" s="2">
        <v>200</v>
      </c>
      <c r="E20" s="2">
        <v>80</v>
      </c>
      <c r="F20" s="2">
        <v>3000</v>
      </c>
      <c r="G20" s="2">
        <v>600</v>
      </c>
      <c r="H20" s="2" t="s">
        <v>39</v>
      </c>
      <c r="I20" s="2" t="s">
        <v>40</v>
      </c>
      <c r="J20" s="2" t="s">
        <v>41</v>
      </c>
      <c r="K20" s="2" t="s">
        <v>42</v>
      </c>
      <c r="L20" s="2" t="s">
        <v>60</v>
      </c>
      <c r="M20" s="2" t="s">
        <v>44</v>
      </c>
      <c r="N20" s="11">
        <v>8.0000000000000002E-3</v>
      </c>
      <c r="O20" s="12">
        <v>1.2500000000000001E-2</v>
      </c>
      <c r="P20" s="2">
        <v>9</v>
      </c>
      <c r="Q20" s="2">
        <v>12.7</v>
      </c>
      <c r="R20" s="13">
        <v>1.47E-2</v>
      </c>
      <c r="S20" s="2" t="s">
        <v>561</v>
      </c>
      <c r="T20" s="2" t="s">
        <v>46</v>
      </c>
      <c r="U20" s="2" t="s">
        <v>49</v>
      </c>
      <c r="V20" s="2" t="s">
        <v>47</v>
      </c>
      <c r="W20" s="27">
        <v>2.2000000000000001E-3</v>
      </c>
      <c r="X20" s="27">
        <v>5.0000000000000001E-4</v>
      </c>
      <c r="Y20" s="5">
        <v>15</v>
      </c>
      <c r="Z20" s="5">
        <v>5</v>
      </c>
      <c r="AA20" s="5" t="s">
        <v>39</v>
      </c>
      <c r="AB20" s="5">
        <v>1.1000000000000001</v>
      </c>
      <c r="AC20" s="28">
        <f t="shared" si="0"/>
        <v>45.000000000000007</v>
      </c>
      <c r="AD20" s="5">
        <f t="shared" si="1"/>
        <v>36.999999999999993</v>
      </c>
      <c r="AE20" s="5">
        <v>25</v>
      </c>
      <c r="AF20" s="5">
        <v>5</v>
      </c>
      <c r="AI20" s="5">
        <v>0.626</v>
      </c>
      <c r="AJ20" s="123">
        <f t="shared" si="2"/>
        <v>125.2</v>
      </c>
    </row>
    <row r="21" spans="1:36" ht="11.25" customHeight="1" x14ac:dyDescent="0.25">
      <c r="A21" s="5" t="s">
        <v>74</v>
      </c>
      <c r="B21" s="2">
        <v>1.8</v>
      </c>
      <c r="C21" s="3" t="s">
        <v>75</v>
      </c>
      <c r="D21" s="2">
        <v>200</v>
      </c>
      <c r="E21" s="2">
        <v>80</v>
      </c>
      <c r="F21" s="2">
        <v>3000</v>
      </c>
      <c r="G21" s="2">
        <v>600</v>
      </c>
      <c r="H21" s="2" t="s">
        <v>39</v>
      </c>
      <c r="I21" s="2" t="s">
        <v>40</v>
      </c>
      <c r="J21" s="2" t="s">
        <v>41</v>
      </c>
      <c r="K21" s="2" t="s">
        <v>64</v>
      </c>
      <c r="L21" s="2" t="s">
        <v>65</v>
      </c>
      <c r="M21" s="2" t="s">
        <v>44</v>
      </c>
      <c r="N21" s="11">
        <v>8.0000000000000002E-3</v>
      </c>
      <c r="O21" s="12">
        <v>1.2500000000000001E-2</v>
      </c>
      <c r="P21" s="2">
        <v>10</v>
      </c>
      <c r="Q21" s="2">
        <v>14.100000000000001</v>
      </c>
      <c r="R21" s="13">
        <v>1.47E-2</v>
      </c>
      <c r="S21" s="2" t="s">
        <v>561</v>
      </c>
      <c r="T21" s="2" t="s">
        <v>46</v>
      </c>
      <c r="U21" s="2" t="s">
        <v>41</v>
      </c>
      <c r="V21" s="2" t="s">
        <v>47</v>
      </c>
      <c r="W21" s="27">
        <v>2.2000000000000001E-3</v>
      </c>
      <c r="X21" s="27">
        <v>5.0000000000000001E-4</v>
      </c>
      <c r="Y21" s="5">
        <v>15</v>
      </c>
      <c r="Z21" s="5">
        <v>5</v>
      </c>
      <c r="AA21" s="5" t="s">
        <v>39</v>
      </c>
      <c r="AB21" s="5">
        <v>1.1000000000000001</v>
      </c>
      <c r="AC21" s="28">
        <f t="shared" si="0"/>
        <v>45.000000000000007</v>
      </c>
      <c r="AD21" s="5">
        <f t="shared" si="1"/>
        <v>41.000000000000014</v>
      </c>
      <c r="AE21" s="5">
        <v>25</v>
      </c>
      <c r="AF21" s="5">
        <v>5</v>
      </c>
      <c r="AI21" s="5">
        <v>0.626</v>
      </c>
      <c r="AJ21" s="123">
        <f t="shared" si="2"/>
        <v>125.2</v>
      </c>
    </row>
    <row r="22" spans="1:36" ht="11.25" customHeight="1" x14ac:dyDescent="0.25">
      <c r="A22" s="5" t="s">
        <v>76</v>
      </c>
      <c r="B22" s="2">
        <v>1.8</v>
      </c>
      <c r="C22" s="3" t="s">
        <v>75</v>
      </c>
      <c r="D22" s="2">
        <v>200</v>
      </c>
      <c r="E22" s="2">
        <v>80</v>
      </c>
      <c r="F22" s="2">
        <v>3000</v>
      </c>
      <c r="G22" s="2">
        <v>600</v>
      </c>
      <c r="H22" s="2" t="s">
        <v>39</v>
      </c>
      <c r="I22" s="2" t="s">
        <v>40</v>
      </c>
      <c r="J22" s="2" t="s">
        <v>41</v>
      </c>
      <c r="K22" s="2" t="s">
        <v>64</v>
      </c>
      <c r="L22" s="2" t="s">
        <v>65</v>
      </c>
      <c r="M22" s="2" t="s">
        <v>44</v>
      </c>
      <c r="N22" s="11">
        <v>8.0000000000000002E-3</v>
      </c>
      <c r="O22" s="12">
        <v>1.2500000000000001E-2</v>
      </c>
      <c r="P22" s="2">
        <v>10</v>
      </c>
      <c r="Q22" s="2">
        <v>14.100000000000001</v>
      </c>
      <c r="R22" s="13">
        <v>1.47E-2</v>
      </c>
      <c r="S22" s="2" t="s">
        <v>561</v>
      </c>
      <c r="T22" s="2" t="s">
        <v>46</v>
      </c>
      <c r="U22" s="2" t="s">
        <v>49</v>
      </c>
      <c r="V22" s="2" t="s">
        <v>47</v>
      </c>
      <c r="W22" s="27">
        <v>2.2000000000000001E-3</v>
      </c>
      <c r="X22" s="27">
        <v>5.0000000000000001E-4</v>
      </c>
      <c r="Y22" s="5">
        <v>15</v>
      </c>
      <c r="Z22" s="5">
        <v>5</v>
      </c>
      <c r="AA22" s="5" t="s">
        <v>39</v>
      </c>
      <c r="AB22" s="5">
        <v>1.1000000000000001</v>
      </c>
      <c r="AC22" s="28">
        <f t="shared" si="0"/>
        <v>45.000000000000007</v>
      </c>
      <c r="AD22" s="5">
        <f t="shared" si="1"/>
        <v>41.000000000000014</v>
      </c>
      <c r="AE22" s="5">
        <v>25</v>
      </c>
      <c r="AF22" s="5">
        <v>5</v>
      </c>
      <c r="AI22" s="5">
        <v>0.626</v>
      </c>
      <c r="AJ22" s="123">
        <f t="shared" si="2"/>
        <v>125.2</v>
      </c>
    </row>
    <row r="23" spans="1:36" ht="11.25" customHeight="1" x14ac:dyDescent="0.25">
      <c r="A23" s="5" t="s">
        <v>77</v>
      </c>
      <c r="B23" s="2">
        <v>1.8</v>
      </c>
      <c r="C23" s="2" t="s">
        <v>57</v>
      </c>
      <c r="D23" s="2">
        <v>400</v>
      </c>
      <c r="E23" s="2">
        <v>80</v>
      </c>
      <c r="F23" s="2">
        <v>3000</v>
      </c>
      <c r="G23" s="2">
        <v>600</v>
      </c>
      <c r="H23" s="2" t="s">
        <v>39</v>
      </c>
      <c r="I23" s="2" t="s">
        <v>40</v>
      </c>
      <c r="J23" s="2" t="s">
        <v>41</v>
      </c>
      <c r="K23" s="2" t="s">
        <v>42</v>
      </c>
      <c r="L23" s="2" t="s">
        <v>60</v>
      </c>
      <c r="M23" s="2" t="s">
        <v>44</v>
      </c>
      <c r="N23" s="11">
        <v>8.0000000000000002E-3</v>
      </c>
      <c r="O23" s="12">
        <v>1.2500000000000001E-2</v>
      </c>
      <c r="P23" s="2">
        <v>21</v>
      </c>
      <c r="Q23" s="2">
        <v>35</v>
      </c>
      <c r="R23" s="13">
        <v>1.47E-2</v>
      </c>
      <c r="S23" s="2" t="s">
        <v>561</v>
      </c>
      <c r="T23" s="2" t="s">
        <v>46</v>
      </c>
      <c r="U23" s="2" t="s">
        <v>41</v>
      </c>
      <c r="V23" s="2" t="s">
        <v>47</v>
      </c>
      <c r="W23" s="27">
        <v>2.2000000000000001E-3</v>
      </c>
      <c r="X23" s="27">
        <v>5.0000000000000001E-4</v>
      </c>
      <c r="Y23" s="5">
        <v>16.25</v>
      </c>
      <c r="Z23" s="5">
        <v>5</v>
      </c>
      <c r="AA23" s="5" t="s">
        <v>39</v>
      </c>
      <c r="AB23" s="5">
        <v>1.1000000000000001</v>
      </c>
      <c r="AC23" s="28">
        <f t="shared" si="0"/>
        <v>45.000000000000007</v>
      </c>
      <c r="AD23" s="5">
        <f t="shared" si="1"/>
        <v>140</v>
      </c>
      <c r="AE23" s="5">
        <v>25</v>
      </c>
      <c r="AF23" s="5">
        <v>5</v>
      </c>
      <c r="AI23" s="5">
        <v>0.47</v>
      </c>
      <c r="AJ23" s="123">
        <f t="shared" si="2"/>
        <v>188</v>
      </c>
    </row>
    <row r="24" spans="1:36" ht="11.25" customHeight="1" x14ac:dyDescent="0.25">
      <c r="A24" s="5" t="s">
        <v>78</v>
      </c>
      <c r="B24" s="2">
        <v>1.8</v>
      </c>
      <c r="C24" s="2" t="s">
        <v>57</v>
      </c>
      <c r="D24" s="2">
        <v>400</v>
      </c>
      <c r="E24" s="2">
        <v>80</v>
      </c>
      <c r="F24" s="2">
        <v>3000</v>
      </c>
      <c r="G24" s="2">
        <v>600</v>
      </c>
      <c r="H24" s="2" t="s">
        <v>39</v>
      </c>
      <c r="I24" s="2" t="s">
        <v>40</v>
      </c>
      <c r="J24" s="2" t="s">
        <v>41</v>
      </c>
      <c r="K24" s="2" t="s">
        <v>42</v>
      </c>
      <c r="L24" s="2" t="s">
        <v>60</v>
      </c>
      <c r="M24" s="2" t="s">
        <v>44</v>
      </c>
      <c r="N24" s="11">
        <v>8.0000000000000002E-3</v>
      </c>
      <c r="O24" s="12">
        <v>1.2500000000000001E-2</v>
      </c>
      <c r="P24" s="2">
        <v>21</v>
      </c>
      <c r="Q24" s="2">
        <v>35</v>
      </c>
      <c r="R24" s="13">
        <v>1.47E-2</v>
      </c>
      <c r="S24" s="2" t="s">
        <v>561</v>
      </c>
      <c r="T24" s="2" t="s">
        <v>46</v>
      </c>
      <c r="U24" s="2" t="s">
        <v>49</v>
      </c>
      <c r="V24" s="2" t="s">
        <v>47</v>
      </c>
      <c r="W24" s="27">
        <v>2.2000000000000001E-3</v>
      </c>
      <c r="X24" s="27">
        <v>5.0000000000000001E-4</v>
      </c>
      <c r="Y24" s="5">
        <v>16.25</v>
      </c>
      <c r="Z24" s="5">
        <v>5</v>
      </c>
      <c r="AA24" s="5" t="s">
        <v>39</v>
      </c>
      <c r="AB24" s="5">
        <v>1.1000000000000001</v>
      </c>
      <c r="AC24" s="28">
        <f t="shared" si="0"/>
        <v>45.000000000000007</v>
      </c>
      <c r="AD24" s="5">
        <f t="shared" si="1"/>
        <v>140</v>
      </c>
      <c r="AE24" s="5">
        <v>25</v>
      </c>
      <c r="AF24" s="5">
        <v>5</v>
      </c>
      <c r="AI24" s="5">
        <v>0.47</v>
      </c>
      <c r="AJ24" s="123">
        <f t="shared" si="2"/>
        <v>188</v>
      </c>
    </row>
    <row r="25" spans="1:36" ht="11.25" customHeight="1" x14ac:dyDescent="0.25">
      <c r="A25" s="5" t="s">
        <v>79</v>
      </c>
      <c r="B25" s="2">
        <v>1.8</v>
      </c>
      <c r="C25" s="3" t="s">
        <v>80</v>
      </c>
      <c r="D25" s="2">
        <v>400</v>
      </c>
      <c r="E25" s="2">
        <v>80</v>
      </c>
      <c r="F25" s="2">
        <v>3000</v>
      </c>
      <c r="G25" s="2">
        <v>600</v>
      </c>
      <c r="H25" s="2" t="s">
        <v>39</v>
      </c>
      <c r="I25" s="2" t="s">
        <v>40</v>
      </c>
      <c r="J25" s="2" t="s">
        <v>41</v>
      </c>
      <c r="K25" s="2" t="s">
        <v>64</v>
      </c>
      <c r="L25" s="2" t="s">
        <v>65</v>
      </c>
      <c r="M25" s="2" t="s">
        <v>44</v>
      </c>
      <c r="N25" s="11">
        <v>8.0000000000000002E-3</v>
      </c>
      <c r="O25" s="12">
        <v>1.2500000000000001E-2</v>
      </c>
      <c r="P25" s="2">
        <v>28</v>
      </c>
      <c r="Q25" s="2">
        <v>42.4</v>
      </c>
      <c r="R25" s="13">
        <v>1.47E-2</v>
      </c>
      <c r="S25" s="2" t="s">
        <v>561</v>
      </c>
      <c r="T25" s="2" t="s">
        <v>46</v>
      </c>
      <c r="U25" s="2" t="s">
        <v>41</v>
      </c>
      <c r="V25" s="2" t="s">
        <v>47</v>
      </c>
      <c r="W25" s="27">
        <v>2.2000000000000001E-3</v>
      </c>
      <c r="X25" s="27">
        <v>5.0000000000000001E-4</v>
      </c>
      <c r="Y25" s="5">
        <v>16.25</v>
      </c>
      <c r="Z25" s="5">
        <v>5</v>
      </c>
      <c r="AA25" s="5" t="s">
        <v>39</v>
      </c>
      <c r="AB25" s="5">
        <v>1.1000000000000001</v>
      </c>
      <c r="AC25" s="28">
        <f t="shared" si="0"/>
        <v>45.000000000000007</v>
      </c>
      <c r="AD25" s="5">
        <f t="shared" si="1"/>
        <v>144</v>
      </c>
      <c r="AE25" s="5">
        <v>25</v>
      </c>
      <c r="AF25" s="5">
        <v>5</v>
      </c>
      <c r="AI25" s="5">
        <v>0.47</v>
      </c>
      <c r="AJ25" s="123">
        <f t="shared" si="2"/>
        <v>188</v>
      </c>
    </row>
    <row r="26" spans="1:36" ht="11.25" customHeight="1" x14ac:dyDescent="0.25">
      <c r="A26" s="5" t="s">
        <v>81</v>
      </c>
      <c r="B26" s="2">
        <v>1.8</v>
      </c>
      <c r="C26" s="3" t="s">
        <v>80</v>
      </c>
      <c r="D26" s="2">
        <v>400</v>
      </c>
      <c r="E26" s="2">
        <v>80</v>
      </c>
      <c r="F26" s="2">
        <v>3000</v>
      </c>
      <c r="G26" s="2">
        <v>600</v>
      </c>
      <c r="H26" s="2" t="s">
        <v>39</v>
      </c>
      <c r="I26" s="2" t="s">
        <v>40</v>
      </c>
      <c r="J26" s="2" t="s">
        <v>41</v>
      </c>
      <c r="K26" s="2" t="s">
        <v>64</v>
      </c>
      <c r="L26" s="2" t="s">
        <v>65</v>
      </c>
      <c r="M26" s="2" t="s">
        <v>44</v>
      </c>
      <c r="N26" s="11">
        <v>8.0000000000000002E-3</v>
      </c>
      <c r="O26" s="12">
        <v>1.2500000000000001E-2</v>
      </c>
      <c r="P26" s="2">
        <v>28</v>
      </c>
      <c r="Q26" s="2">
        <v>42.4</v>
      </c>
      <c r="R26" s="13">
        <v>1.47E-2</v>
      </c>
      <c r="S26" s="2" t="s">
        <v>561</v>
      </c>
      <c r="T26" s="2" t="s">
        <v>46</v>
      </c>
      <c r="U26" s="2" t="s">
        <v>49</v>
      </c>
      <c r="V26" s="2" t="s">
        <v>47</v>
      </c>
      <c r="W26" s="27">
        <v>2.2000000000000001E-3</v>
      </c>
      <c r="X26" s="27">
        <v>5.0000000000000001E-4</v>
      </c>
      <c r="Y26" s="5">
        <v>16.25</v>
      </c>
      <c r="Z26" s="5">
        <v>5</v>
      </c>
      <c r="AA26" s="5" t="s">
        <v>39</v>
      </c>
      <c r="AB26" s="5">
        <v>1.1000000000000001</v>
      </c>
      <c r="AC26" s="28">
        <f t="shared" si="0"/>
        <v>45.000000000000007</v>
      </c>
      <c r="AD26" s="5">
        <f t="shared" si="1"/>
        <v>144</v>
      </c>
      <c r="AE26" s="5">
        <v>25</v>
      </c>
      <c r="AF26" s="5">
        <v>5</v>
      </c>
      <c r="AI26" s="5">
        <v>0.47</v>
      </c>
      <c r="AJ26" s="123">
        <f t="shared" si="2"/>
        <v>188</v>
      </c>
    </row>
    <row r="27" spans="1:36" ht="11.25" customHeight="1" x14ac:dyDescent="0.25">
      <c r="A27" s="5" t="s">
        <v>82</v>
      </c>
      <c r="B27" s="2">
        <v>1.8</v>
      </c>
      <c r="C27" s="2" t="s">
        <v>38</v>
      </c>
      <c r="D27" s="2">
        <v>50</v>
      </c>
      <c r="E27" s="2">
        <v>80</v>
      </c>
      <c r="F27" s="2">
        <v>3000</v>
      </c>
      <c r="G27" s="2">
        <v>420</v>
      </c>
      <c r="H27" s="2" t="s">
        <v>39</v>
      </c>
      <c r="I27" s="2" t="s">
        <v>40</v>
      </c>
      <c r="J27" s="2" t="s">
        <v>41</v>
      </c>
      <c r="K27" s="2" t="s">
        <v>42</v>
      </c>
      <c r="L27" s="2" t="s">
        <v>60</v>
      </c>
      <c r="M27" s="2" t="s">
        <v>44</v>
      </c>
      <c r="N27" s="11">
        <v>1.2E-2</v>
      </c>
      <c r="O27" s="12">
        <v>2.2499999999999999E-2</v>
      </c>
      <c r="P27" s="2">
        <v>8</v>
      </c>
      <c r="Q27" s="2">
        <v>11</v>
      </c>
      <c r="R27" s="12">
        <v>1.4500000000000001E-2</v>
      </c>
      <c r="S27" s="2" t="s">
        <v>561</v>
      </c>
      <c r="T27" s="2" t="s">
        <v>46</v>
      </c>
      <c r="U27" s="2" t="s">
        <v>41</v>
      </c>
      <c r="V27" s="2" t="s">
        <v>47</v>
      </c>
      <c r="W27" s="27">
        <v>6.0000000000000001E-3</v>
      </c>
      <c r="X27" s="27">
        <v>5.0000000000000001E-3</v>
      </c>
      <c r="Y27" s="5">
        <v>130</v>
      </c>
      <c r="Z27" s="5">
        <v>5</v>
      </c>
      <c r="AA27" s="5" t="s">
        <v>39</v>
      </c>
      <c r="AB27" s="5">
        <v>1.1000000000000001</v>
      </c>
      <c r="AC27" s="28">
        <f t="shared" si="0"/>
        <v>104.99999999999999</v>
      </c>
      <c r="AD27" s="5">
        <f t="shared" si="1"/>
        <v>30</v>
      </c>
      <c r="AE27" s="5">
        <v>25</v>
      </c>
      <c r="AF27" s="5">
        <v>5</v>
      </c>
      <c r="AI27" s="5">
        <v>0.79300000000000004</v>
      </c>
      <c r="AJ27" s="123">
        <f t="shared" si="2"/>
        <v>39.65</v>
      </c>
    </row>
    <row r="28" spans="1:36" ht="11.25" customHeight="1" x14ac:dyDescent="0.25">
      <c r="A28" s="5" t="s">
        <v>83</v>
      </c>
      <c r="B28" s="2">
        <v>1.8</v>
      </c>
      <c r="C28" s="2" t="s">
        <v>38</v>
      </c>
      <c r="D28" s="2">
        <v>50</v>
      </c>
      <c r="E28" s="2">
        <v>80</v>
      </c>
      <c r="F28" s="2">
        <v>3000</v>
      </c>
      <c r="G28" s="2">
        <v>420</v>
      </c>
      <c r="H28" s="2" t="s">
        <v>39</v>
      </c>
      <c r="I28" s="2" t="s">
        <v>40</v>
      </c>
      <c r="J28" s="2" t="s">
        <v>41</v>
      </c>
      <c r="K28" s="2" t="s">
        <v>42</v>
      </c>
      <c r="L28" s="2" t="s">
        <v>60</v>
      </c>
      <c r="M28" s="2" t="s">
        <v>44</v>
      </c>
      <c r="N28" s="11">
        <v>1.2E-2</v>
      </c>
      <c r="O28" s="12">
        <v>2.2499999999999999E-2</v>
      </c>
      <c r="P28" s="2">
        <v>8</v>
      </c>
      <c r="Q28" s="2">
        <v>11</v>
      </c>
      <c r="R28" s="12">
        <v>1.4500000000000001E-2</v>
      </c>
      <c r="S28" s="2" t="s">
        <v>561</v>
      </c>
      <c r="T28" s="2" t="s">
        <v>46</v>
      </c>
      <c r="U28" s="2" t="s">
        <v>49</v>
      </c>
      <c r="V28" s="2" t="s">
        <v>47</v>
      </c>
      <c r="W28" s="27">
        <v>6.0000000000000001E-3</v>
      </c>
      <c r="X28" s="27">
        <v>5.0000000000000001E-3</v>
      </c>
      <c r="Y28" s="5">
        <v>130</v>
      </c>
      <c r="Z28" s="5">
        <v>5</v>
      </c>
      <c r="AA28" s="5" t="s">
        <v>39</v>
      </c>
      <c r="AB28" s="5">
        <v>1.1000000000000001</v>
      </c>
      <c r="AC28" s="28">
        <f t="shared" si="0"/>
        <v>104.99999999999999</v>
      </c>
      <c r="AD28" s="5">
        <f t="shared" si="1"/>
        <v>30</v>
      </c>
      <c r="AE28" s="5">
        <v>25</v>
      </c>
      <c r="AF28" s="5">
        <v>5</v>
      </c>
      <c r="AI28" s="5">
        <v>0.79300000000000004</v>
      </c>
      <c r="AJ28" s="123">
        <f t="shared" si="2"/>
        <v>39.65</v>
      </c>
    </row>
    <row r="29" spans="1:36" ht="11.25" customHeight="1" x14ac:dyDescent="0.25">
      <c r="A29" s="5" t="s">
        <v>84</v>
      </c>
      <c r="B29" s="2">
        <v>1.8</v>
      </c>
      <c r="C29" s="3" t="s">
        <v>63</v>
      </c>
      <c r="D29" s="2">
        <v>50</v>
      </c>
      <c r="E29" s="2">
        <v>80</v>
      </c>
      <c r="F29" s="2">
        <v>3000</v>
      </c>
      <c r="G29" s="2">
        <v>420</v>
      </c>
      <c r="H29" s="2" t="s">
        <v>39</v>
      </c>
      <c r="I29" s="2" t="s">
        <v>40</v>
      </c>
      <c r="J29" s="2" t="s">
        <v>41</v>
      </c>
      <c r="K29" s="2" t="s">
        <v>64</v>
      </c>
      <c r="L29" s="2" t="s">
        <v>65</v>
      </c>
      <c r="M29" s="2" t="s">
        <v>44</v>
      </c>
      <c r="N29" s="11">
        <v>1.2E-2</v>
      </c>
      <c r="O29" s="12">
        <v>2.2499999999999999E-2</v>
      </c>
      <c r="P29" s="2">
        <v>8</v>
      </c>
      <c r="Q29" s="2">
        <v>11</v>
      </c>
      <c r="R29" s="12">
        <v>1.4500000000000001E-2</v>
      </c>
      <c r="S29" s="2" t="s">
        <v>561</v>
      </c>
      <c r="T29" s="2" t="s">
        <v>46</v>
      </c>
      <c r="U29" s="2" t="s">
        <v>41</v>
      </c>
      <c r="V29" s="2" t="s">
        <v>47</v>
      </c>
      <c r="W29" s="27">
        <v>6.0000000000000001E-3</v>
      </c>
      <c r="X29" s="27">
        <v>5.0000000000000001E-3</v>
      </c>
      <c r="Y29" s="5">
        <v>130</v>
      </c>
      <c r="Z29" s="5">
        <v>5</v>
      </c>
      <c r="AA29" s="5" t="s">
        <v>39</v>
      </c>
      <c r="AB29" s="5">
        <v>1.1000000000000001</v>
      </c>
      <c r="AC29" s="28">
        <f t="shared" si="0"/>
        <v>104.99999999999999</v>
      </c>
      <c r="AD29" s="5">
        <f t="shared" si="1"/>
        <v>30</v>
      </c>
      <c r="AE29" s="5">
        <v>25</v>
      </c>
      <c r="AF29" s="5">
        <v>5</v>
      </c>
      <c r="AI29" s="5">
        <v>0.79300000000000004</v>
      </c>
      <c r="AJ29" s="123">
        <f t="shared" si="2"/>
        <v>39.65</v>
      </c>
    </row>
    <row r="30" spans="1:36" ht="11.25" customHeight="1" x14ac:dyDescent="0.25">
      <c r="A30" s="5" t="s">
        <v>85</v>
      </c>
      <c r="B30" s="2">
        <v>1.8</v>
      </c>
      <c r="C30" s="3" t="s">
        <v>63</v>
      </c>
      <c r="D30" s="2">
        <v>50</v>
      </c>
      <c r="E30" s="2">
        <v>80</v>
      </c>
      <c r="F30" s="2">
        <v>3000</v>
      </c>
      <c r="G30" s="2">
        <v>420</v>
      </c>
      <c r="H30" s="2" t="s">
        <v>39</v>
      </c>
      <c r="I30" s="2" t="s">
        <v>40</v>
      </c>
      <c r="J30" s="2" t="s">
        <v>41</v>
      </c>
      <c r="K30" s="2" t="s">
        <v>64</v>
      </c>
      <c r="L30" s="2" t="s">
        <v>65</v>
      </c>
      <c r="M30" s="2" t="s">
        <v>44</v>
      </c>
      <c r="N30" s="11">
        <v>1.2E-2</v>
      </c>
      <c r="O30" s="12">
        <v>2.2499999999999999E-2</v>
      </c>
      <c r="P30" s="2">
        <v>8</v>
      </c>
      <c r="Q30" s="2">
        <v>11</v>
      </c>
      <c r="R30" s="12">
        <v>1.4500000000000001E-2</v>
      </c>
      <c r="S30" s="2" t="s">
        <v>561</v>
      </c>
      <c r="T30" s="2" t="s">
        <v>46</v>
      </c>
      <c r="U30" s="2" t="s">
        <v>49</v>
      </c>
      <c r="V30" s="2" t="s">
        <v>47</v>
      </c>
      <c r="W30" s="27">
        <v>6.0000000000000001E-3</v>
      </c>
      <c r="X30" s="27">
        <v>5.0000000000000001E-3</v>
      </c>
      <c r="Y30" s="5">
        <v>130</v>
      </c>
      <c r="Z30" s="5">
        <v>5</v>
      </c>
      <c r="AA30" s="5" t="s">
        <v>39</v>
      </c>
      <c r="AB30" s="5">
        <v>1.1000000000000001</v>
      </c>
      <c r="AC30" s="28">
        <f t="shared" si="0"/>
        <v>104.99999999999999</v>
      </c>
      <c r="AD30" s="5">
        <f t="shared" si="1"/>
        <v>30</v>
      </c>
      <c r="AE30" s="5">
        <v>25</v>
      </c>
      <c r="AF30" s="5">
        <v>5</v>
      </c>
      <c r="AI30" s="5">
        <v>0.79300000000000004</v>
      </c>
      <c r="AJ30" s="123">
        <f t="shared" si="2"/>
        <v>39.65</v>
      </c>
    </row>
    <row r="31" spans="1:36" ht="11.25" customHeight="1" x14ac:dyDescent="0.25">
      <c r="A31" s="5" t="s">
        <v>86</v>
      </c>
      <c r="B31" s="2">
        <v>1.8</v>
      </c>
      <c r="C31" s="2" t="s">
        <v>51</v>
      </c>
      <c r="D31" s="2">
        <v>100</v>
      </c>
      <c r="E31" s="2">
        <v>80</v>
      </c>
      <c r="F31" s="2">
        <v>3000</v>
      </c>
      <c r="G31" s="2">
        <v>420</v>
      </c>
      <c r="H31" s="2" t="s">
        <v>39</v>
      </c>
      <c r="I31" s="2" t="s">
        <v>40</v>
      </c>
      <c r="J31" s="2" t="s">
        <v>41</v>
      </c>
      <c r="K31" s="2" t="s">
        <v>42</v>
      </c>
      <c r="L31" s="2" t="s">
        <v>60</v>
      </c>
      <c r="M31" s="2" t="s">
        <v>44</v>
      </c>
      <c r="N31" s="11">
        <v>1.2E-2</v>
      </c>
      <c r="O31" s="12">
        <v>2.2499999999999999E-2</v>
      </c>
      <c r="P31" s="2">
        <v>10</v>
      </c>
      <c r="Q31" s="2">
        <v>14</v>
      </c>
      <c r="R31" s="12">
        <v>1.4500000000000001E-2</v>
      </c>
      <c r="S31" s="2" t="s">
        <v>561</v>
      </c>
      <c r="T31" s="2" t="s">
        <v>46</v>
      </c>
      <c r="U31" s="2" t="s">
        <v>41</v>
      </c>
      <c r="V31" s="2" t="s">
        <v>47</v>
      </c>
      <c r="W31" s="27">
        <v>6.0000000000000001E-3</v>
      </c>
      <c r="X31" s="27">
        <v>5.0000000000000001E-3</v>
      </c>
      <c r="Y31" s="5">
        <v>65</v>
      </c>
      <c r="Z31" s="5">
        <v>5</v>
      </c>
      <c r="AA31" s="5" t="s">
        <v>39</v>
      </c>
      <c r="AB31" s="5">
        <v>1.1000000000000001</v>
      </c>
      <c r="AC31" s="28">
        <f t="shared" si="0"/>
        <v>104.99999999999999</v>
      </c>
      <c r="AD31" s="5">
        <f t="shared" si="1"/>
        <v>40</v>
      </c>
      <c r="AE31" s="5">
        <v>25</v>
      </c>
      <c r="AF31" s="5">
        <v>5</v>
      </c>
      <c r="AI31" s="5">
        <v>0.68899999999999995</v>
      </c>
      <c r="AJ31" s="123">
        <f t="shared" si="2"/>
        <v>68.899999999999991</v>
      </c>
    </row>
    <row r="32" spans="1:36" ht="11.25" customHeight="1" x14ac:dyDescent="0.25">
      <c r="A32" s="5" t="s">
        <v>87</v>
      </c>
      <c r="B32" s="2">
        <v>1.8</v>
      </c>
      <c r="C32" s="2" t="s">
        <v>51</v>
      </c>
      <c r="D32" s="2">
        <v>100</v>
      </c>
      <c r="E32" s="2">
        <v>80</v>
      </c>
      <c r="F32" s="2">
        <v>3000</v>
      </c>
      <c r="G32" s="2">
        <v>420</v>
      </c>
      <c r="H32" s="2" t="s">
        <v>39</v>
      </c>
      <c r="I32" s="2" t="s">
        <v>40</v>
      </c>
      <c r="J32" s="2" t="s">
        <v>41</v>
      </c>
      <c r="K32" s="2" t="s">
        <v>42</v>
      </c>
      <c r="L32" s="2" t="s">
        <v>60</v>
      </c>
      <c r="M32" s="2" t="s">
        <v>44</v>
      </c>
      <c r="N32" s="11">
        <v>1.2E-2</v>
      </c>
      <c r="O32" s="12">
        <v>2.2499999999999999E-2</v>
      </c>
      <c r="P32" s="2">
        <v>10</v>
      </c>
      <c r="Q32" s="2">
        <v>14</v>
      </c>
      <c r="R32" s="12">
        <v>1.4500000000000001E-2</v>
      </c>
      <c r="S32" s="2" t="s">
        <v>561</v>
      </c>
      <c r="T32" s="2" t="s">
        <v>46</v>
      </c>
      <c r="U32" s="2" t="s">
        <v>49</v>
      </c>
      <c r="V32" s="2" t="s">
        <v>47</v>
      </c>
      <c r="W32" s="27">
        <v>6.0000000000000001E-3</v>
      </c>
      <c r="X32" s="27">
        <v>5.0000000000000001E-3</v>
      </c>
      <c r="Y32" s="5">
        <v>65</v>
      </c>
      <c r="Z32" s="5">
        <v>5</v>
      </c>
      <c r="AA32" s="5" t="s">
        <v>39</v>
      </c>
      <c r="AB32" s="5">
        <v>1.1000000000000001</v>
      </c>
      <c r="AC32" s="28">
        <f t="shared" si="0"/>
        <v>104.99999999999999</v>
      </c>
      <c r="AD32" s="5">
        <f t="shared" si="1"/>
        <v>40</v>
      </c>
      <c r="AE32" s="5">
        <v>25</v>
      </c>
      <c r="AF32" s="5">
        <v>5</v>
      </c>
      <c r="AI32" s="5">
        <v>0.68899999999999995</v>
      </c>
      <c r="AJ32" s="123">
        <f t="shared" si="2"/>
        <v>68.899999999999991</v>
      </c>
    </row>
    <row r="33" spans="1:36" ht="11.25" customHeight="1" x14ac:dyDescent="0.25">
      <c r="A33" s="5" t="s">
        <v>88</v>
      </c>
      <c r="B33" s="2">
        <v>1.8</v>
      </c>
      <c r="C33" s="3" t="s">
        <v>70</v>
      </c>
      <c r="D33" s="2">
        <v>100</v>
      </c>
      <c r="E33" s="2">
        <v>80</v>
      </c>
      <c r="F33" s="2">
        <v>3000</v>
      </c>
      <c r="G33" s="2">
        <v>420</v>
      </c>
      <c r="H33" s="2" t="s">
        <v>39</v>
      </c>
      <c r="I33" s="2" t="s">
        <v>40</v>
      </c>
      <c r="J33" s="2" t="s">
        <v>41</v>
      </c>
      <c r="K33" s="2" t="s">
        <v>64</v>
      </c>
      <c r="L33" s="2" t="s">
        <v>65</v>
      </c>
      <c r="M33" s="2" t="s">
        <v>44</v>
      </c>
      <c r="N33" s="11">
        <v>1.2E-2</v>
      </c>
      <c r="O33" s="12">
        <v>2.2499999999999999E-2</v>
      </c>
      <c r="P33" s="2">
        <v>10</v>
      </c>
      <c r="Q33" s="2">
        <v>14</v>
      </c>
      <c r="R33" s="12">
        <v>1.4500000000000001E-2</v>
      </c>
      <c r="S33" s="2" t="s">
        <v>561</v>
      </c>
      <c r="T33" s="2" t="s">
        <v>46</v>
      </c>
      <c r="U33" s="2" t="s">
        <v>41</v>
      </c>
      <c r="V33" s="2" t="s">
        <v>47</v>
      </c>
      <c r="W33" s="27">
        <v>6.0000000000000001E-3</v>
      </c>
      <c r="X33" s="27">
        <v>5.0000000000000001E-3</v>
      </c>
      <c r="Y33" s="5">
        <v>65</v>
      </c>
      <c r="Z33" s="5">
        <v>5</v>
      </c>
      <c r="AA33" s="5" t="s">
        <v>39</v>
      </c>
      <c r="AB33" s="5">
        <v>1.1000000000000001</v>
      </c>
      <c r="AC33" s="28">
        <f t="shared" si="0"/>
        <v>104.99999999999999</v>
      </c>
      <c r="AD33" s="5">
        <f t="shared" si="1"/>
        <v>40</v>
      </c>
      <c r="AE33" s="5">
        <v>25</v>
      </c>
      <c r="AF33" s="5">
        <v>5</v>
      </c>
      <c r="AI33" s="5">
        <v>0.68899999999999995</v>
      </c>
      <c r="AJ33" s="123">
        <f t="shared" si="2"/>
        <v>68.899999999999991</v>
      </c>
    </row>
    <row r="34" spans="1:36" ht="11.25" customHeight="1" x14ac:dyDescent="0.25">
      <c r="A34" s="5" t="s">
        <v>89</v>
      </c>
      <c r="B34" s="2">
        <v>1.8</v>
      </c>
      <c r="C34" s="3" t="s">
        <v>70</v>
      </c>
      <c r="D34" s="2">
        <v>100</v>
      </c>
      <c r="E34" s="2">
        <v>80</v>
      </c>
      <c r="F34" s="2">
        <v>3000</v>
      </c>
      <c r="G34" s="2">
        <v>420</v>
      </c>
      <c r="H34" s="2" t="s">
        <v>39</v>
      </c>
      <c r="I34" s="2" t="s">
        <v>40</v>
      </c>
      <c r="J34" s="2" t="s">
        <v>41</v>
      </c>
      <c r="K34" s="2" t="s">
        <v>64</v>
      </c>
      <c r="L34" s="2" t="s">
        <v>65</v>
      </c>
      <c r="M34" s="2" t="s">
        <v>44</v>
      </c>
      <c r="N34" s="11">
        <v>1.2E-2</v>
      </c>
      <c r="O34" s="12">
        <v>2.2499999999999999E-2</v>
      </c>
      <c r="P34" s="2">
        <v>10</v>
      </c>
      <c r="Q34" s="2">
        <v>14</v>
      </c>
      <c r="R34" s="12">
        <v>1.4500000000000001E-2</v>
      </c>
      <c r="S34" s="2" t="s">
        <v>561</v>
      </c>
      <c r="T34" s="2" t="s">
        <v>46</v>
      </c>
      <c r="U34" s="2" t="s">
        <v>49</v>
      </c>
      <c r="V34" s="2" t="s">
        <v>47</v>
      </c>
      <c r="W34" s="27">
        <v>6.0000000000000001E-3</v>
      </c>
      <c r="X34" s="27">
        <v>5.0000000000000001E-3</v>
      </c>
      <c r="Y34" s="5">
        <v>65</v>
      </c>
      <c r="Z34" s="5">
        <v>5</v>
      </c>
      <c r="AA34" s="5" t="s">
        <v>39</v>
      </c>
      <c r="AB34" s="5">
        <v>1.1000000000000001</v>
      </c>
      <c r="AC34" s="28">
        <f t="shared" si="0"/>
        <v>104.99999999999999</v>
      </c>
      <c r="AD34" s="5">
        <f t="shared" si="1"/>
        <v>40</v>
      </c>
      <c r="AE34" s="5">
        <v>25</v>
      </c>
      <c r="AF34" s="5">
        <v>5</v>
      </c>
      <c r="AI34" s="5">
        <v>0.68899999999999995</v>
      </c>
      <c r="AJ34" s="123">
        <f t="shared" si="2"/>
        <v>68.899999999999991</v>
      </c>
    </row>
    <row r="35" spans="1:36" ht="11.25" customHeight="1" x14ac:dyDescent="0.25">
      <c r="A35" s="5" t="s">
        <v>90</v>
      </c>
      <c r="B35" s="2">
        <v>1.8</v>
      </c>
      <c r="C35" s="2" t="s">
        <v>54</v>
      </c>
      <c r="D35" s="2">
        <v>200</v>
      </c>
      <c r="E35" s="2">
        <v>80</v>
      </c>
      <c r="F35" s="2">
        <v>3000</v>
      </c>
      <c r="G35" s="2">
        <v>420</v>
      </c>
      <c r="H35" s="2" t="s">
        <v>39</v>
      </c>
      <c r="I35" s="2" t="s">
        <v>40</v>
      </c>
      <c r="J35" s="2" t="s">
        <v>41</v>
      </c>
      <c r="K35" s="2" t="s">
        <v>42</v>
      </c>
      <c r="L35" s="2" t="s">
        <v>60</v>
      </c>
      <c r="M35" s="2" t="s">
        <v>44</v>
      </c>
      <c r="N35" s="11">
        <v>1.2E-2</v>
      </c>
      <c r="O35" s="12">
        <v>2.2499999999999999E-2</v>
      </c>
      <c r="P35" s="2">
        <v>12</v>
      </c>
      <c r="Q35" s="2">
        <v>20</v>
      </c>
      <c r="R35" s="12">
        <v>2.8500000000000001E-2</v>
      </c>
      <c r="S35" s="2" t="s">
        <v>561</v>
      </c>
      <c r="T35" s="2" t="s">
        <v>46</v>
      </c>
      <c r="U35" s="2" t="s">
        <v>41</v>
      </c>
      <c r="V35" s="2" t="s">
        <v>47</v>
      </c>
      <c r="W35" s="27">
        <v>6.0000000000000001E-3</v>
      </c>
      <c r="X35" s="27">
        <v>5.0000000000000001E-3</v>
      </c>
      <c r="Y35" s="5">
        <v>32.5</v>
      </c>
      <c r="Z35" s="5">
        <v>5</v>
      </c>
      <c r="AA35" s="5" t="s">
        <v>39</v>
      </c>
      <c r="AB35" s="5">
        <v>1.1000000000000001</v>
      </c>
      <c r="AC35" s="28">
        <f t="shared" si="0"/>
        <v>104.99999999999999</v>
      </c>
      <c r="AD35" s="5">
        <f t="shared" si="1"/>
        <v>80</v>
      </c>
      <c r="AE35" s="5">
        <v>25</v>
      </c>
      <c r="AF35" s="5">
        <v>5</v>
      </c>
      <c r="AI35" s="5">
        <v>0.626</v>
      </c>
      <c r="AJ35" s="123">
        <f t="shared" si="2"/>
        <v>125.2</v>
      </c>
    </row>
    <row r="36" spans="1:36" ht="11.25" customHeight="1" x14ac:dyDescent="0.25">
      <c r="A36" s="5" t="s">
        <v>91</v>
      </c>
      <c r="B36" s="2">
        <v>1.8</v>
      </c>
      <c r="C36" s="2" t="s">
        <v>54</v>
      </c>
      <c r="D36" s="2">
        <v>200</v>
      </c>
      <c r="E36" s="2">
        <v>80</v>
      </c>
      <c r="F36" s="2">
        <v>3000</v>
      </c>
      <c r="G36" s="2">
        <v>420</v>
      </c>
      <c r="H36" s="2" t="s">
        <v>39</v>
      </c>
      <c r="I36" s="2" t="s">
        <v>40</v>
      </c>
      <c r="J36" s="2" t="s">
        <v>41</v>
      </c>
      <c r="K36" s="2" t="s">
        <v>42</v>
      </c>
      <c r="L36" s="2" t="s">
        <v>60</v>
      </c>
      <c r="M36" s="2" t="s">
        <v>44</v>
      </c>
      <c r="N36" s="11">
        <v>1.2E-2</v>
      </c>
      <c r="O36" s="12">
        <v>2.2499999999999999E-2</v>
      </c>
      <c r="P36" s="2">
        <v>12</v>
      </c>
      <c r="Q36" s="2">
        <v>20</v>
      </c>
      <c r="R36" s="12">
        <v>2.8500000000000001E-2</v>
      </c>
      <c r="S36" s="2" t="s">
        <v>561</v>
      </c>
      <c r="T36" s="2" t="s">
        <v>46</v>
      </c>
      <c r="U36" s="2" t="s">
        <v>49</v>
      </c>
      <c r="V36" s="2" t="s">
        <v>47</v>
      </c>
      <c r="W36" s="27">
        <v>6.0000000000000001E-3</v>
      </c>
      <c r="X36" s="27">
        <v>5.0000000000000001E-3</v>
      </c>
      <c r="Y36" s="5">
        <v>32.5</v>
      </c>
      <c r="Z36" s="5">
        <v>5</v>
      </c>
      <c r="AA36" s="5" t="s">
        <v>39</v>
      </c>
      <c r="AB36" s="5">
        <v>1.1000000000000001</v>
      </c>
      <c r="AC36" s="28">
        <f t="shared" si="0"/>
        <v>104.99999999999999</v>
      </c>
      <c r="AD36" s="5">
        <f t="shared" si="1"/>
        <v>80</v>
      </c>
      <c r="AE36" s="5">
        <v>25</v>
      </c>
      <c r="AF36" s="5">
        <v>5</v>
      </c>
      <c r="AI36" s="5">
        <v>0.626</v>
      </c>
      <c r="AJ36" s="123">
        <f t="shared" si="2"/>
        <v>125.2</v>
      </c>
    </row>
    <row r="37" spans="1:36" ht="11.25" customHeight="1" x14ac:dyDescent="0.25">
      <c r="A37" s="5" t="s">
        <v>92</v>
      </c>
      <c r="B37" s="2">
        <v>1.8</v>
      </c>
      <c r="C37" s="3" t="s">
        <v>75</v>
      </c>
      <c r="D37" s="2">
        <v>200</v>
      </c>
      <c r="E37" s="2">
        <v>80</v>
      </c>
      <c r="F37" s="2">
        <v>3000</v>
      </c>
      <c r="G37" s="2">
        <v>420</v>
      </c>
      <c r="H37" s="2" t="s">
        <v>39</v>
      </c>
      <c r="I37" s="2" t="s">
        <v>40</v>
      </c>
      <c r="J37" s="2" t="s">
        <v>41</v>
      </c>
      <c r="K37" s="2" t="s">
        <v>64</v>
      </c>
      <c r="L37" s="2" t="s">
        <v>65</v>
      </c>
      <c r="M37" s="2" t="s">
        <v>44</v>
      </c>
      <c r="N37" s="11">
        <v>1.2E-2</v>
      </c>
      <c r="O37" s="12">
        <v>2.2499999999999999E-2</v>
      </c>
      <c r="P37" s="2">
        <v>12</v>
      </c>
      <c r="Q37" s="2">
        <v>20</v>
      </c>
      <c r="R37" s="12">
        <v>2.8500000000000001E-2</v>
      </c>
      <c r="S37" s="2" t="s">
        <v>561</v>
      </c>
      <c r="T37" s="2" t="s">
        <v>46</v>
      </c>
      <c r="U37" s="2" t="s">
        <v>41</v>
      </c>
      <c r="V37" s="2" t="s">
        <v>47</v>
      </c>
      <c r="W37" s="27">
        <v>6.0000000000000001E-3</v>
      </c>
      <c r="X37" s="27">
        <v>5.0000000000000001E-3</v>
      </c>
      <c r="Y37" s="5">
        <v>32.5</v>
      </c>
      <c r="Z37" s="5">
        <v>5</v>
      </c>
      <c r="AA37" s="5" t="s">
        <v>39</v>
      </c>
      <c r="AB37" s="5">
        <v>1.1000000000000001</v>
      </c>
      <c r="AC37" s="28">
        <f t="shared" si="0"/>
        <v>104.99999999999999</v>
      </c>
      <c r="AD37" s="5">
        <f t="shared" si="1"/>
        <v>80</v>
      </c>
      <c r="AE37" s="5">
        <v>25</v>
      </c>
      <c r="AF37" s="5">
        <v>5</v>
      </c>
      <c r="AI37" s="5">
        <v>0.626</v>
      </c>
      <c r="AJ37" s="123">
        <f t="shared" si="2"/>
        <v>125.2</v>
      </c>
    </row>
    <row r="38" spans="1:36" ht="11.25" customHeight="1" x14ac:dyDescent="0.25">
      <c r="A38" s="5" t="s">
        <v>93</v>
      </c>
      <c r="B38" s="2">
        <v>1.8</v>
      </c>
      <c r="C38" s="3" t="s">
        <v>75</v>
      </c>
      <c r="D38" s="2">
        <v>200</v>
      </c>
      <c r="E38" s="2">
        <v>80</v>
      </c>
      <c r="F38" s="2">
        <v>3000</v>
      </c>
      <c r="G38" s="2">
        <v>420</v>
      </c>
      <c r="H38" s="2" t="s">
        <v>39</v>
      </c>
      <c r="I38" s="2" t="s">
        <v>40</v>
      </c>
      <c r="J38" s="2" t="s">
        <v>41</v>
      </c>
      <c r="K38" s="2" t="s">
        <v>64</v>
      </c>
      <c r="L38" s="2" t="s">
        <v>65</v>
      </c>
      <c r="M38" s="2" t="s">
        <v>44</v>
      </c>
      <c r="N38" s="11">
        <v>1.2E-2</v>
      </c>
      <c r="O38" s="12">
        <v>2.2499999999999999E-2</v>
      </c>
      <c r="P38" s="2">
        <v>12</v>
      </c>
      <c r="Q38" s="2">
        <v>20</v>
      </c>
      <c r="R38" s="12">
        <v>2.8500000000000001E-2</v>
      </c>
      <c r="S38" s="2" t="s">
        <v>561</v>
      </c>
      <c r="T38" s="2" t="s">
        <v>46</v>
      </c>
      <c r="U38" s="2" t="s">
        <v>49</v>
      </c>
      <c r="V38" s="2" t="s">
        <v>47</v>
      </c>
      <c r="W38" s="27">
        <v>6.0000000000000001E-3</v>
      </c>
      <c r="X38" s="27">
        <v>5.0000000000000001E-3</v>
      </c>
      <c r="Y38" s="5">
        <v>32.5</v>
      </c>
      <c r="Z38" s="5">
        <v>5</v>
      </c>
      <c r="AA38" s="5" t="s">
        <v>39</v>
      </c>
      <c r="AB38" s="5">
        <v>1.1000000000000001</v>
      </c>
      <c r="AC38" s="28">
        <f t="shared" si="0"/>
        <v>104.99999999999999</v>
      </c>
      <c r="AD38" s="5">
        <f t="shared" si="1"/>
        <v>80</v>
      </c>
      <c r="AE38" s="5">
        <v>25</v>
      </c>
      <c r="AF38" s="5">
        <v>5</v>
      </c>
      <c r="AI38" s="5">
        <v>0.626</v>
      </c>
      <c r="AJ38" s="123">
        <f t="shared" si="2"/>
        <v>125.2</v>
      </c>
    </row>
    <row r="39" spans="1:36" ht="11.25" customHeight="1" x14ac:dyDescent="0.25">
      <c r="A39" s="5" t="s">
        <v>94</v>
      </c>
      <c r="B39" s="2">
        <v>1.8</v>
      </c>
      <c r="C39" s="2" t="s">
        <v>57</v>
      </c>
      <c r="D39" s="2">
        <v>400</v>
      </c>
      <c r="E39" s="2">
        <v>80</v>
      </c>
      <c r="F39" s="2">
        <v>3000</v>
      </c>
      <c r="G39" s="2">
        <v>420</v>
      </c>
      <c r="H39" s="2" t="s">
        <v>39</v>
      </c>
      <c r="I39" s="2" t="s">
        <v>40</v>
      </c>
      <c r="J39" s="2" t="s">
        <v>41</v>
      </c>
      <c r="K39" s="2" t="s">
        <v>42</v>
      </c>
      <c r="L39" s="2" t="s">
        <v>60</v>
      </c>
      <c r="M39" s="2" t="s">
        <v>44</v>
      </c>
      <c r="N39" s="11">
        <v>1.2E-2</v>
      </c>
      <c r="O39" s="12">
        <v>2.2499999999999999E-2</v>
      </c>
      <c r="P39" s="2">
        <v>30</v>
      </c>
      <c r="Q39" s="2">
        <v>47</v>
      </c>
      <c r="R39" s="12">
        <v>2.8500000000000001E-2</v>
      </c>
      <c r="S39" s="2" t="s">
        <v>561</v>
      </c>
      <c r="T39" s="2" t="s">
        <v>46</v>
      </c>
      <c r="U39" s="2" t="s">
        <v>41</v>
      </c>
      <c r="V39" s="2" t="s">
        <v>47</v>
      </c>
      <c r="W39" s="27">
        <v>6.0000000000000001E-3</v>
      </c>
      <c r="X39" s="27">
        <v>5.0000000000000001E-3</v>
      </c>
      <c r="Y39" s="5">
        <v>12.25</v>
      </c>
      <c r="Z39" s="5">
        <v>5</v>
      </c>
      <c r="AA39" s="5" t="s">
        <v>39</v>
      </c>
      <c r="AB39" s="5">
        <v>1.1000000000000001</v>
      </c>
      <c r="AC39" s="28">
        <f t="shared" si="0"/>
        <v>104.99999999999999</v>
      </c>
      <c r="AD39" s="5">
        <f t="shared" si="1"/>
        <v>170</v>
      </c>
      <c r="AE39" s="5">
        <v>25</v>
      </c>
      <c r="AF39" s="5">
        <v>5</v>
      </c>
      <c r="AI39" s="5">
        <v>0.47</v>
      </c>
      <c r="AJ39" s="123">
        <f t="shared" si="2"/>
        <v>188</v>
      </c>
    </row>
    <row r="40" spans="1:36" ht="11.25" customHeight="1" x14ac:dyDescent="0.25">
      <c r="A40" s="5" t="s">
        <v>95</v>
      </c>
      <c r="B40" s="2">
        <v>1.8</v>
      </c>
      <c r="C40" s="2" t="s">
        <v>57</v>
      </c>
      <c r="D40" s="2">
        <v>400</v>
      </c>
      <c r="E40" s="2">
        <v>80</v>
      </c>
      <c r="F40" s="2">
        <v>3000</v>
      </c>
      <c r="G40" s="2">
        <v>420</v>
      </c>
      <c r="H40" s="2" t="s">
        <v>39</v>
      </c>
      <c r="I40" s="2" t="s">
        <v>40</v>
      </c>
      <c r="J40" s="2" t="s">
        <v>41</v>
      </c>
      <c r="K40" s="2" t="s">
        <v>42</v>
      </c>
      <c r="L40" s="2" t="s">
        <v>60</v>
      </c>
      <c r="M40" s="2" t="s">
        <v>44</v>
      </c>
      <c r="N40" s="11">
        <v>1.2E-2</v>
      </c>
      <c r="O40" s="12">
        <v>2.2499999999999999E-2</v>
      </c>
      <c r="P40" s="2">
        <v>30</v>
      </c>
      <c r="Q40" s="2">
        <v>47</v>
      </c>
      <c r="R40" s="12">
        <v>2.8500000000000001E-2</v>
      </c>
      <c r="S40" s="2" t="s">
        <v>561</v>
      </c>
      <c r="T40" s="2" t="s">
        <v>46</v>
      </c>
      <c r="U40" s="2" t="s">
        <v>49</v>
      </c>
      <c r="V40" s="2" t="s">
        <v>47</v>
      </c>
      <c r="W40" s="27">
        <v>6.0000000000000001E-3</v>
      </c>
      <c r="X40" s="27">
        <v>5.0000000000000001E-3</v>
      </c>
      <c r="Y40" s="5">
        <v>12.25</v>
      </c>
      <c r="Z40" s="5">
        <v>5</v>
      </c>
      <c r="AA40" s="5" t="s">
        <v>39</v>
      </c>
      <c r="AB40" s="5">
        <v>1.1000000000000001</v>
      </c>
      <c r="AC40" s="28">
        <f t="shared" si="0"/>
        <v>104.99999999999999</v>
      </c>
      <c r="AD40" s="5">
        <f t="shared" si="1"/>
        <v>170</v>
      </c>
      <c r="AE40" s="5">
        <v>25</v>
      </c>
      <c r="AF40" s="5">
        <v>5</v>
      </c>
      <c r="AI40" s="5">
        <v>0.47</v>
      </c>
      <c r="AJ40" s="123">
        <f t="shared" si="2"/>
        <v>188</v>
      </c>
    </row>
    <row r="41" spans="1:36" ht="11.25" customHeight="1" x14ac:dyDescent="0.25">
      <c r="A41" s="5" t="s">
        <v>96</v>
      </c>
      <c r="B41" s="2">
        <v>1.8</v>
      </c>
      <c r="C41" s="3" t="s">
        <v>80</v>
      </c>
      <c r="D41" s="2">
        <v>400</v>
      </c>
      <c r="E41" s="2">
        <v>80</v>
      </c>
      <c r="F41" s="2">
        <v>3000</v>
      </c>
      <c r="G41" s="2">
        <v>420</v>
      </c>
      <c r="H41" s="2" t="s">
        <v>39</v>
      </c>
      <c r="I41" s="2" t="s">
        <v>40</v>
      </c>
      <c r="J41" s="2" t="s">
        <v>41</v>
      </c>
      <c r="K41" s="2" t="s">
        <v>64</v>
      </c>
      <c r="L41" s="2" t="s">
        <v>65</v>
      </c>
      <c r="M41" s="2" t="s">
        <v>44</v>
      </c>
      <c r="N41" s="11">
        <v>1.2E-2</v>
      </c>
      <c r="O41" s="12">
        <v>2.2499999999999999E-2</v>
      </c>
      <c r="P41" s="2">
        <v>30</v>
      </c>
      <c r="Q41" s="2">
        <v>47</v>
      </c>
      <c r="R41" s="12">
        <v>2.8500000000000001E-2</v>
      </c>
      <c r="S41" s="2" t="s">
        <v>561</v>
      </c>
      <c r="T41" s="2" t="s">
        <v>46</v>
      </c>
      <c r="U41" s="2" t="s">
        <v>41</v>
      </c>
      <c r="V41" s="2" t="s">
        <v>47</v>
      </c>
      <c r="W41" s="27">
        <v>6.0000000000000001E-3</v>
      </c>
      <c r="X41" s="27">
        <v>5.0000000000000001E-3</v>
      </c>
      <c r="Y41" s="5">
        <v>12.25</v>
      </c>
      <c r="Z41" s="5">
        <v>5</v>
      </c>
      <c r="AA41" s="5" t="s">
        <v>39</v>
      </c>
      <c r="AB41" s="5">
        <v>1.1000000000000001</v>
      </c>
      <c r="AC41" s="28">
        <f t="shared" si="0"/>
        <v>104.99999999999999</v>
      </c>
      <c r="AD41" s="5">
        <f t="shared" si="1"/>
        <v>170</v>
      </c>
      <c r="AE41" s="5">
        <v>25</v>
      </c>
      <c r="AF41" s="5">
        <v>5</v>
      </c>
      <c r="AI41" s="5">
        <v>0.47</v>
      </c>
      <c r="AJ41" s="123">
        <f t="shared" si="2"/>
        <v>188</v>
      </c>
    </row>
    <row r="42" spans="1:36" ht="11.25" customHeight="1" x14ac:dyDescent="0.25">
      <c r="A42" s="5" t="s">
        <v>97</v>
      </c>
      <c r="B42" s="2">
        <v>1.8</v>
      </c>
      <c r="C42" s="3" t="s">
        <v>80</v>
      </c>
      <c r="D42" s="2">
        <v>400</v>
      </c>
      <c r="E42" s="2">
        <v>80</v>
      </c>
      <c r="F42" s="2">
        <v>3000</v>
      </c>
      <c r="G42" s="2">
        <v>420</v>
      </c>
      <c r="H42" s="2" t="s">
        <v>39</v>
      </c>
      <c r="I42" s="2" t="s">
        <v>40</v>
      </c>
      <c r="J42" s="2" t="s">
        <v>41</v>
      </c>
      <c r="K42" s="2" t="s">
        <v>64</v>
      </c>
      <c r="L42" s="2" t="s">
        <v>65</v>
      </c>
      <c r="M42" s="2" t="s">
        <v>44</v>
      </c>
      <c r="N42" s="11">
        <v>1.2E-2</v>
      </c>
      <c r="O42" s="12">
        <v>2.2499999999999999E-2</v>
      </c>
      <c r="P42" s="2">
        <v>30</v>
      </c>
      <c r="Q42" s="2">
        <v>47</v>
      </c>
      <c r="R42" s="12">
        <v>2.8500000000000001E-2</v>
      </c>
      <c r="S42" s="2" t="s">
        <v>561</v>
      </c>
      <c r="T42" s="2" t="s">
        <v>46</v>
      </c>
      <c r="U42" s="2" t="s">
        <v>49</v>
      </c>
      <c r="V42" s="2" t="s">
        <v>47</v>
      </c>
      <c r="W42" s="27">
        <v>6.0000000000000001E-3</v>
      </c>
      <c r="X42" s="27">
        <v>5.0000000000000001E-3</v>
      </c>
      <c r="Y42" s="5">
        <v>12.25</v>
      </c>
      <c r="Z42" s="5">
        <v>5</v>
      </c>
      <c r="AA42" s="5" t="s">
        <v>39</v>
      </c>
      <c r="AB42" s="5">
        <v>1.1000000000000001</v>
      </c>
      <c r="AC42" s="28">
        <f t="shared" si="0"/>
        <v>104.99999999999999</v>
      </c>
      <c r="AD42" s="5">
        <f t="shared" si="1"/>
        <v>170</v>
      </c>
      <c r="AE42" s="5">
        <v>25</v>
      </c>
      <c r="AF42" s="5">
        <v>5</v>
      </c>
      <c r="AI42" s="5">
        <v>0.47</v>
      </c>
      <c r="AJ42" s="123">
        <f t="shared" si="2"/>
        <v>188</v>
      </c>
    </row>
    <row r="43" spans="1:36" ht="11.25" customHeight="1" x14ac:dyDescent="0.25">
      <c r="A43" s="5" t="s">
        <v>98</v>
      </c>
      <c r="B43" s="2">
        <v>1.8</v>
      </c>
      <c r="C43" s="2" t="s">
        <v>38</v>
      </c>
      <c r="D43" s="2">
        <v>50</v>
      </c>
      <c r="E43" s="2">
        <v>80</v>
      </c>
      <c r="F43" s="2" t="s">
        <v>39</v>
      </c>
      <c r="G43" s="2">
        <v>100</v>
      </c>
      <c r="H43" s="2" t="s">
        <v>39</v>
      </c>
      <c r="I43" s="2" t="s">
        <v>40</v>
      </c>
      <c r="J43" s="2" t="s">
        <v>41</v>
      </c>
      <c r="K43" s="2" t="s">
        <v>42</v>
      </c>
      <c r="L43" s="2" t="s">
        <v>60</v>
      </c>
      <c r="M43" s="2" t="s">
        <v>44</v>
      </c>
      <c r="N43" s="11">
        <v>1.2E-2</v>
      </c>
      <c r="O43" s="12">
        <v>2.2499999999999999E-2</v>
      </c>
      <c r="P43" s="2">
        <v>8</v>
      </c>
      <c r="Q43" s="2">
        <v>11</v>
      </c>
      <c r="R43" s="12">
        <v>1.4500000000000001E-2</v>
      </c>
      <c r="S43" s="2" t="s">
        <v>561</v>
      </c>
      <c r="T43" s="2" t="s">
        <v>46</v>
      </c>
      <c r="U43" s="2" t="s">
        <v>41</v>
      </c>
      <c r="V43" s="2" t="s">
        <v>47</v>
      </c>
      <c r="W43" s="27">
        <v>6.0000000000000001E-3</v>
      </c>
      <c r="X43" s="27">
        <v>5.0000000000000001E-3</v>
      </c>
      <c r="Y43" s="5">
        <v>130</v>
      </c>
      <c r="Z43" s="5">
        <v>5</v>
      </c>
      <c r="AA43" s="5" t="s">
        <v>39</v>
      </c>
      <c r="AB43" s="5">
        <v>1.1000000000000001</v>
      </c>
      <c r="AC43" s="28">
        <f t="shared" si="0"/>
        <v>104.99999999999999</v>
      </c>
      <c r="AD43" s="5">
        <f t="shared" si="1"/>
        <v>30</v>
      </c>
      <c r="AE43" s="5">
        <v>25</v>
      </c>
      <c r="AF43" s="5">
        <v>5</v>
      </c>
      <c r="AI43" s="5">
        <v>0.79300000000000004</v>
      </c>
      <c r="AJ43" s="123">
        <f t="shared" si="2"/>
        <v>39.65</v>
      </c>
    </row>
    <row r="44" spans="1:36" ht="11.25" customHeight="1" x14ac:dyDescent="0.25">
      <c r="A44" s="5" t="s">
        <v>99</v>
      </c>
      <c r="B44" s="2">
        <v>1.8</v>
      </c>
      <c r="C44" s="2" t="s">
        <v>38</v>
      </c>
      <c r="D44" s="2">
        <v>50</v>
      </c>
      <c r="E44" s="2">
        <v>80</v>
      </c>
      <c r="F44" s="2" t="s">
        <v>39</v>
      </c>
      <c r="G44" s="2">
        <v>100</v>
      </c>
      <c r="H44" s="2" t="s">
        <v>39</v>
      </c>
      <c r="I44" s="2" t="s">
        <v>40</v>
      </c>
      <c r="J44" s="2" t="s">
        <v>41</v>
      </c>
      <c r="K44" s="2" t="s">
        <v>42</v>
      </c>
      <c r="L44" s="2" t="s">
        <v>60</v>
      </c>
      <c r="M44" s="2" t="s">
        <v>44</v>
      </c>
      <c r="N44" s="11">
        <v>1.2E-2</v>
      </c>
      <c r="O44" s="12">
        <v>2.2499999999999999E-2</v>
      </c>
      <c r="P44" s="2">
        <v>8</v>
      </c>
      <c r="Q44" s="2">
        <v>11</v>
      </c>
      <c r="R44" s="12">
        <v>1.4500000000000001E-2</v>
      </c>
      <c r="S44" s="2" t="s">
        <v>561</v>
      </c>
      <c r="T44" s="2" t="s">
        <v>46</v>
      </c>
      <c r="U44" s="2" t="s">
        <v>49</v>
      </c>
      <c r="V44" s="2" t="s">
        <v>47</v>
      </c>
      <c r="W44" s="27">
        <v>6.0000000000000001E-3</v>
      </c>
      <c r="X44" s="27">
        <v>5.0000000000000001E-3</v>
      </c>
      <c r="Y44" s="5">
        <v>130</v>
      </c>
      <c r="Z44" s="5">
        <v>5</v>
      </c>
      <c r="AA44" s="5" t="s">
        <v>39</v>
      </c>
      <c r="AB44" s="5">
        <v>1.1000000000000001</v>
      </c>
      <c r="AC44" s="28">
        <f t="shared" si="0"/>
        <v>104.99999999999999</v>
      </c>
      <c r="AD44" s="5">
        <f t="shared" si="1"/>
        <v>30</v>
      </c>
      <c r="AE44" s="5">
        <v>25</v>
      </c>
      <c r="AF44" s="5">
        <v>5</v>
      </c>
      <c r="AI44" s="5">
        <v>0.79300000000000004</v>
      </c>
      <c r="AJ44" s="123">
        <f t="shared" si="2"/>
        <v>39.65</v>
      </c>
    </row>
    <row r="45" spans="1:36" ht="11.25" customHeight="1" x14ac:dyDescent="0.25">
      <c r="A45" s="5" t="s">
        <v>100</v>
      </c>
      <c r="B45" s="2">
        <v>1.8</v>
      </c>
      <c r="C45" s="3" t="s">
        <v>63</v>
      </c>
      <c r="D45" s="2">
        <v>50</v>
      </c>
      <c r="E45" s="2">
        <v>80</v>
      </c>
      <c r="F45" s="2" t="s">
        <v>39</v>
      </c>
      <c r="G45" s="2">
        <v>100</v>
      </c>
      <c r="H45" s="2" t="s">
        <v>39</v>
      </c>
      <c r="I45" s="2" t="s">
        <v>40</v>
      </c>
      <c r="J45" s="2" t="s">
        <v>41</v>
      </c>
      <c r="K45" s="2" t="s">
        <v>64</v>
      </c>
      <c r="L45" s="2" t="s">
        <v>65</v>
      </c>
      <c r="M45" s="2" t="s">
        <v>44</v>
      </c>
      <c r="N45" s="11">
        <v>1.2E-2</v>
      </c>
      <c r="O45" s="12">
        <v>2.2499999999999999E-2</v>
      </c>
      <c r="P45" s="2">
        <v>8</v>
      </c>
      <c r="Q45" s="2">
        <v>11</v>
      </c>
      <c r="R45" s="12">
        <v>1.4500000000000001E-2</v>
      </c>
      <c r="S45" s="2" t="s">
        <v>561</v>
      </c>
      <c r="T45" s="2" t="s">
        <v>46</v>
      </c>
      <c r="U45" s="2" t="s">
        <v>41</v>
      </c>
      <c r="V45" s="2" t="s">
        <v>47</v>
      </c>
      <c r="W45" s="27">
        <v>6.0000000000000001E-3</v>
      </c>
      <c r="X45" s="27">
        <v>5.0000000000000001E-3</v>
      </c>
      <c r="Y45" s="5">
        <v>130</v>
      </c>
      <c r="Z45" s="5">
        <v>5</v>
      </c>
      <c r="AA45" s="5" t="s">
        <v>39</v>
      </c>
      <c r="AB45" s="5">
        <v>1.1000000000000001</v>
      </c>
      <c r="AC45" s="28">
        <f t="shared" si="0"/>
        <v>104.99999999999999</v>
      </c>
      <c r="AD45" s="5">
        <f t="shared" si="1"/>
        <v>30</v>
      </c>
      <c r="AE45" s="5">
        <v>25</v>
      </c>
      <c r="AF45" s="5">
        <v>5</v>
      </c>
      <c r="AI45" s="5">
        <v>0.79300000000000004</v>
      </c>
      <c r="AJ45" s="123">
        <f t="shared" si="2"/>
        <v>39.65</v>
      </c>
    </row>
    <row r="46" spans="1:36" ht="11.25" customHeight="1" x14ac:dyDescent="0.25">
      <c r="A46" s="5" t="s">
        <v>101</v>
      </c>
      <c r="B46" s="2">
        <v>1.8</v>
      </c>
      <c r="C46" s="3" t="s">
        <v>63</v>
      </c>
      <c r="D46" s="2">
        <v>50</v>
      </c>
      <c r="E46" s="2">
        <v>80</v>
      </c>
      <c r="F46" s="2" t="s">
        <v>39</v>
      </c>
      <c r="G46" s="2">
        <v>100</v>
      </c>
      <c r="H46" s="2" t="s">
        <v>39</v>
      </c>
      <c r="I46" s="2" t="s">
        <v>40</v>
      </c>
      <c r="J46" s="2" t="s">
        <v>41</v>
      </c>
      <c r="K46" s="2" t="s">
        <v>64</v>
      </c>
      <c r="L46" s="2" t="s">
        <v>65</v>
      </c>
      <c r="M46" s="2" t="s">
        <v>44</v>
      </c>
      <c r="N46" s="11">
        <v>1.2E-2</v>
      </c>
      <c r="O46" s="12">
        <v>2.2499999999999999E-2</v>
      </c>
      <c r="P46" s="2">
        <v>8</v>
      </c>
      <c r="Q46" s="2">
        <v>11</v>
      </c>
      <c r="R46" s="12">
        <v>1.4500000000000001E-2</v>
      </c>
      <c r="S46" s="2" t="s">
        <v>561</v>
      </c>
      <c r="T46" s="2" t="s">
        <v>46</v>
      </c>
      <c r="U46" s="2" t="s">
        <v>49</v>
      </c>
      <c r="V46" s="2" t="s">
        <v>47</v>
      </c>
      <c r="W46" s="27">
        <v>6.0000000000000001E-3</v>
      </c>
      <c r="X46" s="27">
        <v>5.0000000000000001E-3</v>
      </c>
      <c r="Y46" s="5">
        <v>130</v>
      </c>
      <c r="Z46" s="5">
        <v>5</v>
      </c>
      <c r="AA46" s="5" t="s">
        <v>39</v>
      </c>
      <c r="AB46" s="5">
        <v>1.1000000000000001</v>
      </c>
      <c r="AC46" s="28">
        <f t="shared" si="0"/>
        <v>104.99999999999999</v>
      </c>
      <c r="AD46" s="5">
        <f t="shared" si="1"/>
        <v>30</v>
      </c>
      <c r="AE46" s="5">
        <v>25</v>
      </c>
      <c r="AF46" s="5">
        <v>5</v>
      </c>
      <c r="AI46" s="5">
        <v>0.79300000000000004</v>
      </c>
      <c r="AJ46" s="123">
        <f t="shared" si="2"/>
        <v>39.65</v>
      </c>
    </row>
    <row r="47" spans="1:36" ht="11.25" customHeight="1" x14ac:dyDescent="0.25">
      <c r="A47" s="5" t="s">
        <v>102</v>
      </c>
      <c r="B47" s="2">
        <v>1.8</v>
      </c>
      <c r="C47" s="2" t="s">
        <v>51</v>
      </c>
      <c r="D47" s="2">
        <v>100</v>
      </c>
      <c r="E47" s="2">
        <v>80</v>
      </c>
      <c r="F47" s="2" t="s">
        <v>39</v>
      </c>
      <c r="G47" s="2">
        <v>100</v>
      </c>
      <c r="H47" s="2" t="s">
        <v>39</v>
      </c>
      <c r="I47" s="2" t="s">
        <v>40</v>
      </c>
      <c r="J47" s="2" t="s">
        <v>41</v>
      </c>
      <c r="K47" s="2" t="s">
        <v>42</v>
      </c>
      <c r="L47" s="2" t="s">
        <v>60</v>
      </c>
      <c r="M47" s="2" t="s">
        <v>44</v>
      </c>
      <c r="N47" s="11">
        <v>1.2E-2</v>
      </c>
      <c r="O47" s="12">
        <v>2.2499999999999999E-2</v>
      </c>
      <c r="P47" s="2">
        <v>10</v>
      </c>
      <c r="Q47" s="2">
        <v>14</v>
      </c>
      <c r="R47" s="12">
        <v>1.4500000000000001E-2</v>
      </c>
      <c r="S47" s="2" t="s">
        <v>561</v>
      </c>
      <c r="T47" s="2" t="s">
        <v>46</v>
      </c>
      <c r="U47" s="2" t="s">
        <v>41</v>
      </c>
      <c r="V47" s="2" t="s">
        <v>47</v>
      </c>
      <c r="W47" s="27">
        <v>6.0000000000000001E-3</v>
      </c>
      <c r="X47" s="27">
        <v>5.0000000000000001E-3</v>
      </c>
      <c r="Y47" s="5">
        <v>65</v>
      </c>
      <c r="Z47" s="5">
        <v>5</v>
      </c>
      <c r="AA47" s="5" t="s">
        <v>39</v>
      </c>
      <c r="AB47" s="5">
        <v>1.1000000000000001</v>
      </c>
      <c r="AC47" s="28">
        <f t="shared" si="0"/>
        <v>104.99999999999999</v>
      </c>
      <c r="AD47" s="5">
        <f t="shared" si="1"/>
        <v>40</v>
      </c>
      <c r="AE47" s="5">
        <v>25</v>
      </c>
      <c r="AF47" s="5">
        <v>5</v>
      </c>
      <c r="AI47" s="5">
        <v>0.68899999999999995</v>
      </c>
      <c r="AJ47" s="123">
        <f t="shared" si="2"/>
        <v>68.899999999999991</v>
      </c>
    </row>
    <row r="48" spans="1:36" ht="11.25" customHeight="1" x14ac:dyDescent="0.25">
      <c r="A48" s="5" t="s">
        <v>103</v>
      </c>
      <c r="B48" s="2">
        <v>1.8</v>
      </c>
      <c r="C48" s="2" t="s">
        <v>51</v>
      </c>
      <c r="D48" s="2">
        <v>100</v>
      </c>
      <c r="E48" s="2">
        <v>80</v>
      </c>
      <c r="F48" s="2" t="s">
        <v>39</v>
      </c>
      <c r="G48" s="2">
        <v>100</v>
      </c>
      <c r="H48" s="2" t="s">
        <v>39</v>
      </c>
      <c r="I48" s="2" t="s">
        <v>40</v>
      </c>
      <c r="J48" s="2" t="s">
        <v>41</v>
      </c>
      <c r="K48" s="2" t="s">
        <v>42</v>
      </c>
      <c r="L48" s="2" t="s">
        <v>60</v>
      </c>
      <c r="M48" s="2" t="s">
        <v>44</v>
      </c>
      <c r="N48" s="11">
        <v>1.2E-2</v>
      </c>
      <c r="O48" s="12">
        <v>2.2499999999999999E-2</v>
      </c>
      <c r="P48" s="2">
        <v>10</v>
      </c>
      <c r="Q48" s="2">
        <v>14</v>
      </c>
      <c r="R48" s="12">
        <v>1.4500000000000001E-2</v>
      </c>
      <c r="S48" s="2" t="s">
        <v>561</v>
      </c>
      <c r="T48" s="2" t="s">
        <v>46</v>
      </c>
      <c r="U48" s="2" t="s">
        <v>49</v>
      </c>
      <c r="V48" s="2" t="s">
        <v>47</v>
      </c>
      <c r="W48" s="27">
        <v>6.0000000000000001E-3</v>
      </c>
      <c r="X48" s="27">
        <v>5.0000000000000001E-3</v>
      </c>
      <c r="Y48" s="5">
        <v>65</v>
      </c>
      <c r="Z48" s="5">
        <v>5</v>
      </c>
      <c r="AA48" s="5" t="s">
        <v>39</v>
      </c>
      <c r="AB48" s="5">
        <v>1.1000000000000001</v>
      </c>
      <c r="AC48" s="28">
        <f t="shared" si="0"/>
        <v>104.99999999999999</v>
      </c>
      <c r="AD48" s="5">
        <f t="shared" si="1"/>
        <v>40</v>
      </c>
      <c r="AE48" s="5">
        <v>25</v>
      </c>
      <c r="AF48" s="5">
        <v>5</v>
      </c>
      <c r="AI48" s="5">
        <v>0.68899999999999995</v>
      </c>
      <c r="AJ48" s="123">
        <f t="shared" si="2"/>
        <v>68.899999999999991</v>
      </c>
    </row>
    <row r="49" spans="1:36" ht="11.25" customHeight="1" x14ac:dyDescent="0.25">
      <c r="A49" s="5" t="s">
        <v>104</v>
      </c>
      <c r="B49" s="2">
        <v>1.8</v>
      </c>
      <c r="C49" s="3" t="s">
        <v>70</v>
      </c>
      <c r="D49" s="2">
        <v>100</v>
      </c>
      <c r="E49" s="2">
        <v>80</v>
      </c>
      <c r="F49" s="2" t="s">
        <v>39</v>
      </c>
      <c r="G49" s="2">
        <v>100</v>
      </c>
      <c r="H49" s="2" t="s">
        <v>39</v>
      </c>
      <c r="I49" s="2" t="s">
        <v>40</v>
      </c>
      <c r="J49" s="2" t="s">
        <v>41</v>
      </c>
      <c r="K49" s="2" t="s">
        <v>64</v>
      </c>
      <c r="L49" s="2" t="s">
        <v>65</v>
      </c>
      <c r="M49" s="2" t="s">
        <v>44</v>
      </c>
      <c r="N49" s="11">
        <v>1.2E-2</v>
      </c>
      <c r="O49" s="12">
        <v>2.2499999999999999E-2</v>
      </c>
      <c r="P49" s="2">
        <v>10</v>
      </c>
      <c r="Q49" s="2">
        <v>14</v>
      </c>
      <c r="R49" s="12">
        <v>1.4500000000000001E-2</v>
      </c>
      <c r="S49" s="2" t="s">
        <v>561</v>
      </c>
      <c r="T49" s="2" t="s">
        <v>46</v>
      </c>
      <c r="U49" s="2" t="s">
        <v>41</v>
      </c>
      <c r="V49" s="2" t="s">
        <v>47</v>
      </c>
      <c r="W49" s="27">
        <v>6.0000000000000001E-3</v>
      </c>
      <c r="X49" s="27">
        <v>5.0000000000000001E-3</v>
      </c>
      <c r="Y49" s="5">
        <v>65</v>
      </c>
      <c r="Z49" s="5">
        <v>5</v>
      </c>
      <c r="AA49" s="5" t="s">
        <v>39</v>
      </c>
      <c r="AB49" s="5">
        <v>1.1000000000000001</v>
      </c>
      <c r="AC49" s="28">
        <f t="shared" si="0"/>
        <v>104.99999999999999</v>
      </c>
      <c r="AD49" s="5">
        <f t="shared" si="1"/>
        <v>40</v>
      </c>
      <c r="AE49" s="5">
        <v>25</v>
      </c>
      <c r="AF49" s="5">
        <v>5</v>
      </c>
      <c r="AI49" s="5">
        <v>0.68899999999999995</v>
      </c>
      <c r="AJ49" s="123">
        <f t="shared" si="2"/>
        <v>68.899999999999991</v>
      </c>
    </row>
    <row r="50" spans="1:36" ht="11.25" customHeight="1" x14ac:dyDescent="0.25">
      <c r="A50" s="5" t="s">
        <v>105</v>
      </c>
      <c r="B50" s="2">
        <v>1.8</v>
      </c>
      <c r="C50" s="3" t="s">
        <v>70</v>
      </c>
      <c r="D50" s="2">
        <v>100</v>
      </c>
      <c r="E50" s="2">
        <v>80</v>
      </c>
      <c r="F50" s="2" t="s">
        <v>39</v>
      </c>
      <c r="G50" s="2">
        <v>100</v>
      </c>
      <c r="H50" s="2" t="s">
        <v>39</v>
      </c>
      <c r="I50" s="2" t="s">
        <v>40</v>
      </c>
      <c r="J50" s="2" t="s">
        <v>41</v>
      </c>
      <c r="K50" s="2" t="s">
        <v>64</v>
      </c>
      <c r="L50" s="2" t="s">
        <v>65</v>
      </c>
      <c r="M50" s="2" t="s">
        <v>44</v>
      </c>
      <c r="N50" s="11">
        <v>1.2E-2</v>
      </c>
      <c r="O50" s="12">
        <v>2.2499999999999999E-2</v>
      </c>
      <c r="P50" s="2">
        <v>10</v>
      </c>
      <c r="Q50" s="2">
        <v>14</v>
      </c>
      <c r="R50" s="12">
        <v>1.4500000000000001E-2</v>
      </c>
      <c r="S50" s="2" t="s">
        <v>561</v>
      </c>
      <c r="T50" s="2" t="s">
        <v>46</v>
      </c>
      <c r="U50" s="2" t="s">
        <v>49</v>
      </c>
      <c r="V50" s="2" t="s">
        <v>47</v>
      </c>
      <c r="W50" s="27">
        <v>6.0000000000000001E-3</v>
      </c>
      <c r="X50" s="27">
        <v>5.0000000000000001E-3</v>
      </c>
      <c r="Y50" s="5">
        <v>65</v>
      </c>
      <c r="Z50" s="5">
        <v>5</v>
      </c>
      <c r="AA50" s="5" t="s">
        <v>39</v>
      </c>
      <c r="AB50" s="5">
        <v>1.1000000000000001</v>
      </c>
      <c r="AC50" s="28">
        <f t="shared" si="0"/>
        <v>104.99999999999999</v>
      </c>
      <c r="AD50" s="5">
        <f t="shared" si="1"/>
        <v>40</v>
      </c>
      <c r="AE50" s="5">
        <v>25</v>
      </c>
      <c r="AF50" s="5">
        <v>5</v>
      </c>
      <c r="AI50" s="5">
        <v>0.68899999999999995</v>
      </c>
      <c r="AJ50" s="123">
        <f t="shared" si="2"/>
        <v>68.899999999999991</v>
      </c>
    </row>
    <row r="51" spans="1:36" ht="11.25" customHeight="1" x14ac:dyDescent="0.25">
      <c r="A51" s="5" t="s">
        <v>106</v>
      </c>
      <c r="B51" s="2">
        <v>1.8</v>
      </c>
      <c r="C51" s="2" t="s">
        <v>54</v>
      </c>
      <c r="D51" s="2">
        <v>200</v>
      </c>
      <c r="E51" s="2">
        <v>80</v>
      </c>
      <c r="F51" s="2" t="s">
        <v>39</v>
      </c>
      <c r="G51" s="2">
        <v>100</v>
      </c>
      <c r="H51" s="2" t="s">
        <v>39</v>
      </c>
      <c r="I51" s="2" t="s">
        <v>40</v>
      </c>
      <c r="J51" s="2" t="s">
        <v>41</v>
      </c>
      <c r="K51" s="2" t="s">
        <v>42</v>
      </c>
      <c r="L51" s="2" t="s">
        <v>60</v>
      </c>
      <c r="M51" s="2" t="s">
        <v>44</v>
      </c>
      <c r="N51" s="11">
        <v>1.2E-2</v>
      </c>
      <c r="O51" s="12">
        <v>2.2499999999999999E-2</v>
      </c>
      <c r="P51" s="2">
        <v>12</v>
      </c>
      <c r="Q51" s="2">
        <v>20</v>
      </c>
      <c r="R51" s="12">
        <v>2.8500000000000001E-2</v>
      </c>
      <c r="S51" s="2" t="s">
        <v>561</v>
      </c>
      <c r="T51" s="2" t="s">
        <v>46</v>
      </c>
      <c r="U51" s="2" t="s">
        <v>41</v>
      </c>
      <c r="V51" s="2" t="s">
        <v>47</v>
      </c>
      <c r="W51" s="27">
        <v>6.0000000000000001E-3</v>
      </c>
      <c r="X51" s="27">
        <v>5.0000000000000001E-3</v>
      </c>
      <c r="Y51" s="5">
        <v>32.5</v>
      </c>
      <c r="Z51" s="5">
        <v>5</v>
      </c>
      <c r="AA51" s="5" t="s">
        <v>39</v>
      </c>
      <c r="AB51" s="5">
        <v>1.1000000000000001</v>
      </c>
      <c r="AC51" s="28">
        <f t="shared" si="0"/>
        <v>104.99999999999999</v>
      </c>
      <c r="AD51" s="5">
        <f t="shared" si="1"/>
        <v>80</v>
      </c>
      <c r="AE51" s="5">
        <v>25</v>
      </c>
      <c r="AF51" s="5">
        <v>5</v>
      </c>
      <c r="AI51" s="5">
        <v>0.626</v>
      </c>
      <c r="AJ51" s="123">
        <f t="shared" si="2"/>
        <v>125.2</v>
      </c>
    </row>
    <row r="52" spans="1:36" ht="11.25" customHeight="1" x14ac:dyDescent="0.25">
      <c r="A52" s="5" t="s">
        <v>107</v>
      </c>
      <c r="B52" s="2">
        <v>1.8</v>
      </c>
      <c r="C52" s="2" t="s">
        <v>54</v>
      </c>
      <c r="D52" s="2">
        <v>200</v>
      </c>
      <c r="E52" s="2">
        <v>80</v>
      </c>
      <c r="F52" s="2" t="s">
        <v>39</v>
      </c>
      <c r="G52" s="2">
        <v>100</v>
      </c>
      <c r="H52" s="2" t="s">
        <v>39</v>
      </c>
      <c r="I52" s="2" t="s">
        <v>40</v>
      </c>
      <c r="J52" s="2" t="s">
        <v>41</v>
      </c>
      <c r="K52" s="2" t="s">
        <v>42</v>
      </c>
      <c r="L52" s="2" t="s">
        <v>60</v>
      </c>
      <c r="M52" s="2" t="s">
        <v>44</v>
      </c>
      <c r="N52" s="11">
        <v>1.2E-2</v>
      </c>
      <c r="O52" s="12">
        <v>2.2499999999999999E-2</v>
      </c>
      <c r="P52" s="2">
        <v>12</v>
      </c>
      <c r="Q52" s="2">
        <v>20</v>
      </c>
      <c r="R52" s="12">
        <v>2.8500000000000001E-2</v>
      </c>
      <c r="S52" s="2" t="s">
        <v>561</v>
      </c>
      <c r="T52" s="2" t="s">
        <v>46</v>
      </c>
      <c r="U52" s="2" t="s">
        <v>49</v>
      </c>
      <c r="V52" s="2" t="s">
        <v>47</v>
      </c>
      <c r="W52" s="27">
        <v>6.0000000000000001E-3</v>
      </c>
      <c r="X52" s="27">
        <v>5.0000000000000001E-3</v>
      </c>
      <c r="Y52" s="5">
        <v>32.5</v>
      </c>
      <c r="Z52" s="5">
        <v>5</v>
      </c>
      <c r="AA52" s="5" t="s">
        <v>39</v>
      </c>
      <c r="AB52" s="5">
        <v>1.1000000000000001</v>
      </c>
      <c r="AC52" s="28">
        <f t="shared" si="0"/>
        <v>104.99999999999999</v>
      </c>
      <c r="AD52" s="5">
        <f t="shared" si="1"/>
        <v>80</v>
      </c>
      <c r="AE52" s="5">
        <v>25</v>
      </c>
      <c r="AF52" s="5">
        <v>5</v>
      </c>
      <c r="AI52" s="5">
        <v>0.626</v>
      </c>
      <c r="AJ52" s="123">
        <f t="shared" si="2"/>
        <v>125.2</v>
      </c>
    </row>
    <row r="53" spans="1:36" ht="11.25" customHeight="1" x14ac:dyDescent="0.25">
      <c r="A53" s="5" t="s">
        <v>108</v>
      </c>
      <c r="B53" s="2">
        <v>1.8</v>
      </c>
      <c r="C53" s="3" t="s">
        <v>75</v>
      </c>
      <c r="D53" s="2">
        <v>200</v>
      </c>
      <c r="E53" s="2">
        <v>80</v>
      </c>
      <c r="F53" s="2" t="s">
        <v>39</v>
      </c>
      <c r="G53" s="2">
        <v>100</v>
      </c>
      <c r="H53" s="2" t="s">
        <v>39</v>
      </c>
      <c r="I53" s="2" t="s">
        <v>40</v>
      </c>
      <c r="J53" s="2" t="s">
        <v>41</v>
      </c>
      <c r="K53" s="2" t="s">
        <v>64</v>
      </c>
      <c r="L53" s="2" t="s">
        <v>65</v>
      </c>
      <c r="M53" s="2" t="s">
        <v>44</v>
      </c>
      <c r="N53" s="11">
        <v>1.2E-2</v>
      </c>
      <c r="O53" s="12">
        <v>2.2499999999999999E-2</v>
      </c>
      <c r="P53" s="2">
        <v>12</v>
      </c>
      <c r="Q53" s="2">
        <v>20</v>
      </c>
      <c r="R53" s="12">
        <v>2.8500000000000001E-2</v>
      </c>
      <c r="S53" s="2" t="s">
        <v>561</v>
      </c>
      <c r="T53" s="2" t="s">
        <v>46</v>
      </c>
      <c r="U53" s="2" t="s">
        <v>41</v>
      </c>
      <c r="V53" s="2" t="s">
        <v>47</v>
      </c>
      <c r="W53" s="27">
        <v>6.0000000000000001E-3</v>
      </c>
      <c r="X53" s="27">
        <v>5.0000000000000001E-3</v>
      </c>
      <c r="Y53" s="5">
        <v>32.5</v>
      </c>
      <c r="Z53" s="5">
        <v>5</v>
      </c>
      <c r="AA53" s="5" t="s">
        <v>39</v>
      </c>
      <c r="AB53" s="5">
        <v>1.1000000000000001</v>
      </c>
      <c r="AC53" s="28">
        <f t="shared" si="0"/>
        <v>104.99999999999999</v>
      </c>
      <c r="AD53" s="5">
        <f t="shared" si="1"/>
        <v>80</v>
      </c>
      <c r="AE53" s="5">
        <v>25</v>
      </c>
      <c r="AF53" s="5">
        <v>5</v>
      </c>
      <c r="AI53" s="5">
        <v>0.626</v>
      </c>
      <c r="AJ53" s="123">
        <f t="shared" si="2"/>
        <v>125.2</v>
      </c>
    </row>
    <row r="54" spans="1:36" ht="11.25" customHeight="1" x14ac:dyDescent="0.25">
      <c r="A54" s="5" t="s">
        <v>109</v>
      </c>
      <c r="B54" s="2">
        <v>1.8</v>
      </c>
      <c r="C54" s="3" t="s">
        <v>75</v>
      </c>
      <c r="D54" s="2">
        <v>200</v>
      </c>
      <c r="E54" s="2">
        <v>80</v>
      </c>
      <c r="F54" s="2" t="s">
        <v>39</v>
      </c>
      <c r="G54" s="2">
        <v>100</v>
      </c>
      <c r="H54" s="2" t="s">
        <v>39</v>
      </c>
      <c r="I54" s="2" t="s">
        <v>40</v>
      </c>
      <c r="J54" s="2" t="s">
        <v>41</v>
      </c>
      <c r="K54" s="2" t="s">
        <v>64</v>
      </c>
      <c r="L54" s="2" t="s">
        <v>65</v>
      </c>
      <c r="M54" s="2" t="s">
        <v>44</v>
      </c>
      <c r="N54" s="11">
        <v>1.2E-2</v>
      </c>
      <c r="O54" s="12">
        <v>2.2499999999999999E-2</v>
      </c>
      <c r="P54" s="2">
        <v>12</v>
      </c>
      <c r="Q54" s="2">
        <v>20</v>
      </c>
      <c r="R54" s="12">
        <v>2.8500000000000001E-2</v>
      </c>
      <c r="S54" s="2" t="s">
        <v>561</v>
      </c>
      <c r="T54" s="2" t="s">
        <v>46</v>
      </c>
      <c r="U54" s="2" t="s">
        <v>49</v>
      </c>
      <c r="V54" s="2" t="s">
        <v>47</v>
      </c>
      <c r="W54" s="27">
        <v>6.0000000000000001E-3</v>
      </c>
      <c r="X54" s="27">
        <v>5.0000000000000001E-3</v>
      </c>
      <c r="Y54" s="5">
        <v>32.5</v>
      </c>
      <c r="Z54" s="5">
        <v>5</v>
      </c>
      <c r="AA54" s="5" t="s">
        <v>39</v>
      </c>
      <c r="AB54" s="5">
        <v>1.1000000000000001</v>
      </c>
      <c r="AC54" s="28">
        <f t="shared" si="0"/>
        <v>104.99999999999999</v>
      </c>
      <c r="AD54" s="5">
        <f t="shared" si="1"/>
        <v>80</v>
      </c>
      <c r="AE54" s="5">
        <v>25</v>
      </c>
      <c r="AF54" s="5">
        <v>5</v>
      </c>
      <c r="AI54" s="5">
        <v>0.626</v>
      </c>
      <c r="AJ54" s="123">
        <f t="shared" si="2"/>
        <v>125.2</v>
      </c>
    </row>
    <row r="55" spans="1:36" ht="11.25" customHeight="1" x14ac:dyDescent="0.25">
      <c r="A55" s="5" t="s">
        <v>110</v>
      </c>
      <c r="B55" s="2">
        <v>1.8</v>
      </c>
      <c r="C55" s="2" t="s">
        <v>57</v>
      </c>
      <c r="D55" s="2">
        <v>400</v>
      </c>
      <c r="E55" s="2">
        <v>80</v>
      </c>
      <c r="F55" s="2" t="s">
        <v>39</v>
      </c>
      <c r="G55" s="2">
        <v>100</v>
      </c>
      <c r="H55" s="2" t="s">
        <v>39</v>
      </c>
      <c r="I55" s="2" t="s">
        <v>40</v>
      </c>
      <c r="J55" s="2" t="s">
        <v>41</v>
      </c>
      <c r="K55" s="2" t="s">
        <v>42</v>
      </c>
      <c r="L55" s="2" t="s">
        <v>60</v>
      </c>
      <c r="M55" s="2" t="s">
        <v>44</v>
      </c>
      <c r="N55" s="11">
        <v>1.2E-2</v>
      </c>
      <c r="O55" s="12">
        <v>2.2499999999999999E-2</v>
      </c>
      <c r="P55" s="2">
        <v>30</v>
      </c>
      <c r="Q55" s="2">
        <v>47</v>
      </c>
      <c r="R55" s="12">
        <v>2.8500000000000001E-2</v>
      </c>
      <c r="S55" s="2" t="s">
        <v>561</v>
      </c>
      <c r="T55" s="2" t="s">
        <v>46</v>
      </c>
      <c r="U55" s="2" t="s">
        <v>41</v>
      </c>
      <c r="V55" s="2" t="s">
        <v>47</v>
      </c>
      <c r="W55" s="27">
        <v>6.0000000000000001E-3</v>
      </c>
      <c r="X55" s="27">
        <v>5.0000000000000001E-3</v>
      </c>
      <c r="Y55" s="5">
        <v>12.25</v>
      </c>
      <c r="Z55" s="5">
        <v>5</v>
      </c>
      <c r="AA55" s="5" t="s">
        <v>39</v>
      </c>
      <c r="AB55" s="5">
        <v>1.1000000000000001</v>
      </c>
      <c r="AC55" s="28">
        <f t="shared" si="0"/>
        <v>104.99999999999999</v>
      </c>
      <c r="AD55" s="5">
        <f t="shared" si="1"/>
        <v>170</v>
      </c>
      <c r="AE55" s="5">
        <v>25</v>
      </c>
      <c r="AF55" s="5">
        <v>5</v>
      </c>
      <c r="AI55" s="5">
        <v>0.47</v>
      </c>
      <c r="AJ55" s="123">
        <f t="shared" si="2"/>
        <v>188</v>
      </c>
    </row>
    <row r="56" spans="1:36" ht="11.25" customHeight="1" x14ac:dyDescent="0.25">
      <c r="A56" s="5" t="s">
        <v>111</v>
      </c>
      <c r="B56" s="2">
        <v>1.8</v>
      </c>
      <c r="C56" s="2" t="s">
        <v>57</v>
      </c>
      <c r="D56" s="2">
        <v>400</v>
      </c>
      <c r="E56" s="2">
        <v>80</v>
      </c>
      <c r="F56" s="2" t="s">
        <v>39</v>
      </c>
      <c r="G56" s="2">
        <v>100</v>
      </c>
      <c r="H56" s="2" t="s">
        <v>39</v>
      </c>
      <c r="I56" s="2" t="s">
        <v>40</v>
      </c>
      <c r="J56" s="2" t="s">
        <v>41</v>
      </c>
      <c r="K56" s="2" t="s">
        <v>42</v>
      </c>
      <c r="L56" s="2" t="s">
        <v>60</v>
      </c>
      <c r="M56" s="2" t="s">
        <v>44</v>
      </c>
      <c r="N56" s="11">
        <v>1.2E-2</v>
      </c>
      <c r="O56" s="12">
        <v>2.2499999999999999E-2</v>
      </c>
      <c r="P56" s="2">
        <v>30</v>
      </c>
      <c r="Q56" s="2">
        <v>47</v>
      </c>
      <c r="R56" s="12">
        <v>2.8500000000000001E-2</v>
      </c>
      <c r="S56" s="2" t="s">
        <v>561</v>
      </c>
      <c r="T56" s="2" t="s">
        <v>46</v>
      </c>
      <c r="U56" s="2" t="s">
        <v>49</v>
      </c>
      <c r="V56" s="2" t="s">
        <v>47</v>
      </c>
      <c r="W56" s="27">
        <v>6.0000000000000001E-3</v>
      </c>
      <c r="X56" s="27">
        <v>5.0000000000000001E-3</v>
      </c>
      <c r="Y56" s="5">
        <v>12.25</v>
      </c>
      <c r="Z56" s="5">
        <v>5</v>
      </c>
      <c r="AA56" s="5" t="s">
        <v>39</v>
      </c>
      <c r="AB56" s="5">
        <v>1.1000000000000001</v>
      </c>
      <c r="AC56" s="28">
        <f t="shared" si="0"/>
        <v>104.99999999999999</v>
      </c>
      <c r="AD56" s="5">
        <f t="shared" si="1"/>
        <v>170</v>
      </c>
      <c r="AE56" s="5">
        <v>25</v>
      </c>
      <c r="AF56" s="5">
        <v>5</v>
      </c>
      <c r="AI56" s="5">
        <v>0.47</v>
      </c>
      <c r="AJ56" s="123">
        <f t="shared" si="2"/>
        <v>188</v>
      </c>
    </row>
    <row r="57" spans="1:36" ht="11.25" customHeight="1" x14ac:dyDescent="0.25">
      <c r="A57" s="5" t="s">
        <v>112</v>
      </c>
      <c r="B57" s="2">
        <v>1.8</v>
      </c>
      <c r="C57" s="3" t="s">
        <v>80</v>
      </c>
      <c r="D57" s="2">
        <v>400</v>
      </c>
      <c r="E57" s="2">
        <v>80</v>
      </c>
      <c r="F57" s="2" t="s">
        <v>39</v>
      </c>
      <c r="G57" s="2">
        <v>100</v>
      </c>
      <c r="H57" s="2" t="s">
        <v>39</v>
      </c>
      <c r="I57" s="2" t="s">
        <v>40</v>
      </c>
      <c r="J57" s="2" t="s">
        <v>41</v>
      </c>
      <c r="K57" s="2" t="s">
        <v>64</v>
      </c>
      <c r="L57" s="2" t="s">
        <v>65</v>
      </c>
      <c r="M57" s="2" t="s">
        <v>44</v>
      </c>
      <c r="N57" s="11">
        <v>1.2E-2</v>
      </c>
      <c r="O57" s="12">
        <v>2.2499999999999999E-2</v>
      </c>
      <c r="P57" s="2">
        <v>30</v>
      </c>
      <c r="Q57" s="2">
        <v>47</v>
      </c>
      <c r="R57" s="12">
        <v>2.8500000000000001E-2</v>
      </c>
      <c r="S57" s="2" t="s">
        <v>561</v>
      </c>
      <c r="T57" s="2" t="s">
        <v>46</v>
      </c>
      <c r="U57" s="2" t="s">
        <v>41</v>
      </c>
      <c r="V57" s="2" t="s">
        <v>47</v>
      </c>
      <c r="W57" s="27">
        <v>6.0000000000000001E-3</v>
      </c>
      <c r="X57" s="27">
        <v>5.0000000000000001E-3</v>
      </c>
      <c r="Y57" s="5">
        <v>12.25</v>
      </c>
      <c r="Z57" s="5">
        <v>5</v>
      </c>
      <c r="AA57" s="5" t="s">
        <v>39</v>
      </c>
      <c r="AB57" s="5">
        <v>1.1000000000000001</v>
      </c>
      <c r="AC57" s="28">
        <f t="shared" si="0"/>
        <v>104.99999999999999</v>
      </c>
      <c r="AD57" s="5">
        <f t="shared" si="1"/>
        <v>170</v>
      </c>
      <c r="AE57" s="5">
        <v>25</v>
      </c>
      <c r="AF57" s="5">
        <v>5</v>
      </c>
      <c r="AI57" s="5">
        <v>0.47</v>
      </c>
      <c r="AJ57" s="123">
        <f t="shared" si="2"/>
        <v>188</v>
      </c>
    </row>
    <row r="58" spans="1:36" ht="11.25" customHeight="1" x14ac:dyDescent="0.25">
      <c r="A58" s="5" t="s">
        <v>113</v>
      </c>
      <c r="B58" s="2">
        <v>1.8</v>
      </c>
      <c r="C58" s="3" t="s">
        <v>80</v>
      </c>
      <c r="D58" s="2">
        <v>400</v>
      </c>
      <c r="E58" s="2">
        <v>80</v>
      </c>
      <c r="F58" s="2" t="s">
        <v>39</v>
      </c>
      <c r="G58" s="2">
        <v>100</v>
      </c>
      <c r="H58" s="2" t="s">
        <v>39</v>
      </c>
      <c r="I58" s="2" t="s">
        <v>40</v>
      </c>
      <c r="J58" s="2" t="s">
        <v>41</v>
      </c>
      <c r="K58" s="2" t="s">
        <v>64</v>
      </c>
      <c r="L58" s="2" t="s">
        <v>65</v>
      </c>
      <c r="M58" s="2" t="s">
        <v>44</v>
      </c>
      <c r="N58" s="11">
        <v>1.2E-2</v>
      </c>
      <c r="O58" s="12">
        <v>2.2499999999999999E-2</v>
      </c>
      <c r="P58" s="2">
        <v>30</v>
      </c>
      <c r="Q58" s="2">
        <v>47</v>
      </c>
      <c r="R58" s="12">
        <v>2.8500000000000001E-2</v>
      </c>
      <c r="S58" s="2" t="s">
        <v>561</v>
      </c>
      <c r="T58" s="2" t="s">
        <v>46</v>
      </c>
      <c r="U58" s="2" t="s">
        <v>49</v>
      </c>
      <c r="V58" s="2" t="s">
        <v>47</v>
      </c>
      <c r="W58" s="27">
        <v>6.0000000000000001E-3</v>
      </c>
      <c r="X58" s="27">
        <v>5.0000000000000001E-3</v>
      </c>
      <c r="Y58" s="5">
        <v>12.25</v>
      </c>
      <c r="Z58" s="5">
        <v>5</v>
      </c>
      <c r="AA58" s="5" t="s">
        <v>39</v>
      </c>
      <c r="AB58" s="5">
        <v>1.1000000000000001</v>
      </c>
      <c r="AC58" s="28">
        <f t="shared" si="0"/>
        <v>104.99999999999999</v>
      </c>
      <c r="AD58" s="5">
        <f t="shared" si="1"/>
        <v>170</v>
      </c>
      <c r="AE58" s="5">
        <v>25</v>
      </c>
      <c r="AF58" s="5">
        <v>5</v>
      </c>
      <c r="AI58" s="5">
        <v>0.47</v>
      </c>
      <c r="AJ58" s="123">
        <f t="shared" si="2"/>
        <v>188</v>
      </c>
    </row>
    <row r="59" spans="1:36" ht="11.25" customHeight="1" x14ac:dyDescent="0.25">
      <c r="A59" s="5" t="s">
        <v>114</v>
      </c>
      <c r="B59" s="2">
        <v>0.7</v>
      </c>
      <c r="C59" s="2" t="s">
        <v>115</v>
      </c>
      <c r="D59" s="2">
        <v>25</v>
      </c>
      <c r="E59" s="14">
        <v>250</v>
      </c>
      <c r="F59" s="14">
        <v>5000</v>
      </c>
      <c r="G59" s="14">
        <v>1344</v>
      </c>
      <c r="H59" s="14">
        <v>849</v>
      </c>
      <c r="I59" s="2" t="s">
        <v>40</v>
      </c>
      <c r="J59" s="2" t="s">
        <v>116</v>
      </c>
      <c r="K59" s="2" t="s">
        <v>42</v>
      </c>
      <c r="L59" s="2">
        <v>2.5</v>
      </c>
      <c r="M59" s="2" t="s">
        <v>44</v>
      </c>
      <c r="N59" s="13">
        <v>4.0000000000000001E-3</v>
      </c>
      <c r="O59" s="13">
        <v>8.9999999999999993E-3</v>
      </c>
      <c r="P59" s="2">
        <v>1</v>
      </c>
      <c r="Q59" s="2">
        <v>2</v>
      </c>
      <c r="R59" s="13">
        <v>1.4E-2</v>
      </c>
      <c r="S59" s="15" t="s">
        <v>117</v>
      </c>
      <c r="T59" s="2" t="s">
        <v>46</v>
      </c>
      <c r="U59" s="2" t="s">
        <v>41</v>
      </c>
      <c r="V59" s="2" t="s">
        <v>118</v>
      </c>
      <c r="W59" s="27">
        <v>5.0000000000000001E-3</v>
      </c>
      <c r="X59" s="27">
        <v>1E-3</v>
      </c>
      <c r="Y59" s="5">
        <v>45</v>
      </c>
      <c r="Z59" s="5">
        <v>5</v>
      </c>
      <c r="AA59" s="5">
        <v>10</v>
      </c>
      <c r="AB59" s="5" t="s">
        <v>39</v>
      </c>
      <c r="AC59" s="28">
        <f t="shared" si="0"/>
        <v>49.999999999999993</v>
      </c>
      <c r="AD59" s="5">
        <f t="shared" si="1"/>
        <v>10</v>
      </c>
      <c r="AE59" s="5">
        <v>16</v>
      </c>
      <c r="AF59" s="5">
        <v>5</v>
      </c>
      <c r="AI59" s="5">
        <v>1.1220000000000001</v>
      </c>
      <c r="AJ59" s="123">
        <f t="shared" si="2"/>
        <v>28.050000000000004</v>
      </c>
    </row>
    <row r="60" spans="1:36" ht="11.25" customHeight="1" x14ac:dyDescent="0.25">
      <c r="A60" s="5" t="s">
        <v>119</v>
      </c>
      <c r="B60" s="2">
        <v>0.7</v>
      </c>
      <c r="C60" s="2" t="s">
        <v>115</v>
      </c>
      <c r="D60" s="2">
        <v>25</v>
      </c>
      <c r="E60" s="14">
        <v>250</v>
      </c>
      <c r="F60" s="14">
        <v>5000</v>
      </c>
      <c r="G60" s="14">
        <v>1344</v>
      </c>
      <c r="H60" s="14">
        <v>849</v>
      </c>
      <c r="I60" s="2" t="s">
        <v>40</v>
      </c>
      <c r="J60" s="2" t="s">
        <v>116</v>
      </c>
      <c r="K60" s="2" t="s">
        <v>42</v>
      </c>
      <c r="L60" s="2">
        <v>2.5</v>
      </c>
      <c r="M60" s="2" t="s">
        <v>44</v>
      </c>
      <c r="N60" s="13">
        <v>4.0000000000000001E-3</v>
      </c>
      <c r="O60" s="13">
        <v>8.9999999999999993E-3</v>
      </c>
      <c r="P60" s="2">
        <v>1</v>
      </c>
      <c r="Q60" s="2">
        <v>2</v>
      </c>
      <c r="R60" s="13">
        <v>1.4E-2</v>
      </c>
      <c r="S60" s="15" t="s">
        <v>117</v>
      </c>
      <c r="T60" s="2" t="s">
        <v>46</v>
      </c>
      <c r="U60" s="2" t="s">
        <v>49</v>
      </c>
      <c r="V60" s="2" t="s">
        <v>118</v>
      </c>
      <c r="W60" s="27">
        <v>5.0000000000000001E-3</v>
      </c>
      <c r="X60" s="27">
        <v>1E-3</v>
      </c>
      <c r="Y60" s="5">
        <v>45</v>
      </c>
      <c r="Z60" s="5">
        <v>5</v>
      </c>
      <c r="AA60" s="5">
        <v>10</v>
      </c>
      <c r="AB60" s="5" t="s">
        <v>39</v>
      </c>
      <c r="AC60" s="28">
        <f t="shared" si="0"/>
        <v>49.999999999999993</v>
      </c>
      <c r="AD60" s="5">
        <f t="shared" si="1"/>
        <v>10</v>
      </c>
      <c r="AE60" s="5">
        <v>16</v>
      </c>
      <c r="AF60" s="5">
        <v>5</v>
      </c>
      <c r="AI60" s="5">
        <v>1.1220000000000001</v>
      </c>
      <c r="AJ60" s="123">
        <f t="shared" si="2"/>
        <v>28.050000000000004</v>
      </c>
    </row>
    <row r="61" spans="1:36" ht="11.25" customHeight="1" x14ac:dyDescent="0.25">
      <c r="A61" s="5" t="s">
        <v>120</v>
      </c>
      <c r="B61" s="2">
        <v>0.7</v>
      </c>
      <c r="C61" s="2" t="s">
        <v>121</v>
      </c>
      <c r="D61" s="2">
        <v>50</v>
      </c>
      <c r="E61" s="14">
        <v>250</v>
      </c>
      <c r="F61" s="14">
        <v>5000</v>
      </c>
      <c r="G61" s="14">
        <v>1344</v>
      </c>
      <c r="H61" s="14">
        <v>849</v>
      </c>
      <c r="I61" s="2" t="s">
        <v>40</v>
      </c>
      <c r="J61" s="2" t="s">
        <v>116</v>
      </c>
      <c r="K61" s="2" t="s">
        <v>42</v>
      </c>
      <c r="L61" s="2">
        <v>2.5</v>
      </c>
      <c r="M61" s="2" t="s">
        <v>44</v>
      </c>
      <c r="N61" s="13">
        <v>4.0000000000000001E-3</v>
      </c>
      <c r="O61" s="13">
        <v>8.9999999999999993E-3</v>
      </c>
      <c r="P61" s="2">
        <v>1.5</v>
      </c>
      <c r="Q61" s="2">
        <v>3</v>
      </c>
      <c r="R61" s="13">
        <v>1.4E-2</v>
      </c>
      <c r="S61" s="15" t="s">
        <v>117</v>
      </c>
      <c r="T61" s="2" t="s">
        <v>46</v>
      </c>
      <c r="U61" s="2" t="s">
        <v>41</v>
      </c>
      <c r="V61" s="2" t="s">
        <v>118</v>
      </c>
      <c r="W61" s="27">
        <v>5.0000000000000001E-3</v>
      </c>
      <c r="X61" s="27">
        <v>1E-3</v>
      </c>
      <c r="Y61" s="5">
        <v>45</v>
      </c>
      <c r="Z61" s="5">
        <v>5</v>
      </c>
      <c r="AA61" s="5">
        <v>10</v>
      </c>
      <c r="AB61" s="5" t="s">
        <v>39</v>
      </c>
      <c r="AC61" s="28">
        <f t="shared" si="0"/>
        <v>49.999999999999993</v>
      </c>
      <c r="AD61" s="5">
        <f t="shared" si="1"/>
        <v>15</v>
      </c>
      <c r="AE61" s="5">
        <v>16</v>
      </c>
      <c r="AF61" s="5">
        <v>5</v>
      </c>
      <c r="AI61" s="5">
        <v>1.1220000000000001</v>
      </c>
      <c r="AJ61" s="123">
        <f t="shared" si="2"/>
        <v>56.100000000000009</v>
      </c>
    </row>
    <row r="62" spans="1:36" ht="11.25" customHeight="1" x14ac:dyDescent="0.25">
      <c r="A62" s="5" t="s">
        <v>122</v>
      </c>
      <c r="B62" s="2">
        <v>0.7</v>
      </c>
      <c r="C62" s="2" t="s">
        <v>121</v>
      </c>
      <c r="D62" s="2">
        <v>50</v>
      </c>
      <c r="E62" s="14">
        <v>250</v>
      </c>
      <c r="F62" s="14">
        <v>5000</v>
      </c>
      <c r="G62" s="14">
        <v>1344</v>
      </c>
      <c r="H62" s="14">
        <v>849</v>
      </c>
      <c r="I62" s="2" t="s">
        <v>40</v>
      </c>
      <c r="J62" s="2" t="s">
        <v>116</v>
      </c>
      <c r="K62" s="2" t="s">
        <v>42</v>
      </c>
      <c r="L62" s="2">
        <v>2.5</v>
      </c>
      <c r="M62" s="2" t="s">
        <v>44</v>
      </c>
      <c r="N62" s="13">
        <v>4.0000000000000001E-3</v>
      </c>
      <c r="O62" s="13">
        <v>8.9999999999999993E-3</v>
      </c>
      <c r="P62" s="2">
        <v>1.5</v>
      </c>
      <c r="Q62" s="2">
        <v>3</v>
      </c>
      <c r="R62" s="13">
        <v>1.4E-2</v>
      </c>
      <c r="S62" s="15" t="s">
        <v>117</v>
      </c>
      <c r="T62" s="2" t="s">
        <v>46</v>
      </c>
      <c r="U62" s="2" t="s">
        <v>49</v>
      </c>
      <c r="V62" s="2" t="s">
        <v>118</v>
      </c>
      <c r="W62" s="27">
        <v>5.0000000000000001E-3</v>
      </c>
      <c r="X62" s="27">
        <v>1E-3</v>
      </c>
      <c r="Y62" s="5">
        <v>45</v>
      </c>
      <c r="Z62" s="5">
        <v>5</v>
      </c>
      <c r="AA62" s="5">
        <v>10</v>
      </c>
      <c r="AB62" s="5" t="s">
        <v>39</v>
      </c>
      <c r="AC62" s="28">
        <f t="shared" si="0"/>
        <v>49.999999999999993</v>
      </c>
      <c r="AD62" s="5">
        <f t="shared" si="1"/>
        <v>15</v>
      </c>
      <c r="AE62" s="5">
        <v>16</v>
      </c>
      <c r="AF62" s="5">
        <v>5</v>
      </c>
      <c r="AI62" s="5">
        <v>1.1220000000000001</v>
      </c>
      <c r="AJ62" s="123">
        <f t="shared" si="2"/>
        <v>56.100000000000009</v>
      </c>
    </row>
    <row r="63" spans="1:36" ht="11.25" customHeight="1" x14ac:dyDescent="0.25">
      <c r="A63" s="5" t="s">
        <v>123</v>
      </c>
      <c r="B63" s="2">
        <v>0.7</v>
      </c>
      <c r="C63" s="2" t="s">
        <v>124</v>
      </c>
      <c r="D63" s="2">
        <v>75</v>
      </c>
      <c r="E63" s="14">
        <v>250</v>
      </c>
      <c r="F63" s="14">
        <v>5000</v>
      </c>
      <c r="G63" s="14">
        <v>1344</v>
      </c>
      <c r="H63" s="14">
        <v>849</v>
      </c>
      <c r="I63" s="2" t="s">
        <v>40</v>
      </c>
      <c r="J63" s="2" t="s">
        <v>116</v>
      </c>
      <c r="K63" s="2" t="s">
        <v>42</v>
      </c>
      <c r="L63" s="2">
        <v>2.5</v>
      </c>
      <c r="M63" s="2" t="s">
        <v>44</v>
      </c>
      <c r="N63" s="13">
        <v>4.0000000000000001E-3</v>
      </c>
      <c r="O63" s="13">
        <v>8.9999999999999993E-3</v>
      </c>
      <c r="P63" s="2">
        <v>2</v>
      </c>
      <c r="Q63" s="2">
        <v>5.5</v>
      </c>
      <c r="R63" s="13">
        <v>1.4E-2</v>
      </c>
      <c r="S63" s="15" t="s">
        <v>117</v>
      </c>
      <c r="T63" s="2" t="s">
        <v>46</v>
      </c>
      <c r="U63" s="2" t="s">
        <v>41</v>
      </c>
      <c r="V63" s="2" t="s">
        <v>118</v>
      </c>
      <c r="W63" s="27">
        <v>5.0000000000000001E-3</v>
      </c>
      <c r="X63" s="27">
        <v>1E-3</v>
      </c>
      <c r="Y63" s="5">
        <v>45</v>
      </c>
      <c r="Z63" s="5">
        <v>5</v>
      </c>
      <c r="AA63" s="5">
        <v>10</v>
      </c>
      <c r="AB63" s="5" t="s">
        <v>39</v>
      </c>
      <c r="AC63" s="28">
        <f t="shared" si="0"/>
        <v>49.999999999999993</v>
      </c>
      <c r="AD63" s="5">
        <f t="shared" si="1"/>
        <v>35</v>
      </c>
      <c r="AE63" s="5">
        <v>16</v>
      </c>
      <c r="AF63" s="5">
        <v>5</v>
      </c>
      <c r="AI63" s="5">
        <v>1.1220000000000001</v>
      </c>
      <c r="AJ63" s="123">
        <f t="shared" si="2"/>
        <v>84.15</v>
      </c>
    </row>
    <row r="64" spans="1:36" ht="11.25" customHeight="1" x14ac:dyDescent="0.25">
      <c r="A64" s="5" t="s">
        <v>125</v>
      </c>
      <c r="B64" s="2">
        <v>0.7</v>
      </c>
      <c r="C64" s="2" t="s">
        <v>124</v>
      </c>
      <c r="D64" s="2">
        <v>75</v>
      </c>
      <c r="E64" s="14">
        <v>250</v>
      </c>
      <c r="F64" s="14">
        <v>5000</v>
      </c>
      <c r="G64" s="14">
        <v>1344</v>
      </c>
      <c r="H64" s="14">
        <v>849</v>
      </c>
      <c r="I64" s="2" t="s">
        <v>40</v>
      </c>
      <c r="J64" s="2" t="s">
        <v>116</v>
      </c>
      <c r="K64" s="2" t="s">
        <v>42</v>
      </c>
      <c r="L64" s="2">
        <v>2.5</v>
      </c>
      <c r="M64" s="2" t="s">
        <v>44</v>
      </c>
      <c r="N64" s="13">
        <v>4.0000000000000001E-3</v>
      </c>
      <c r="O64" s="13">
        <v>8.9999999999999993E-3</v>
      </c>
      <c r="P64" s="2">
        <v>2</v>
      </c>
      <c r="Q64" s="2">
        <v>5.5</v>
      </c>
      <c r="R64" s="13">
        <v>1.4E-2</v>
      </c>
      <c r="S64" s="15" t="s">
        <v>117</v>
      </c>
      <c r="T64" s="2" t="s">
        <v>46</v>
      </c>
      <c r="U64" s="2" t="s">
        <v>49</v>
      </c>
      <c r="V64" s="2" t="s">
        <v>118</v>
      </c>
      <c r="W64" s="27">
        <v>5.0000000000000001E-3</v>
      </c>
      <c r="X64" s="27">
        <v>1E-3</v>
      </c>
      <c r="Y64" s="5">
        <v>45</v>
      </c>
      <c r="Z64" s="5">
        <v>5</v>
      </c>
      <c r="AA64" s="5">
        <v>10</v>
      </c>
      <c r="AB64" s="5" t="s">
        <v>39</v>
      </c>
      <c r="AC64" s="28">
        <f t="shared" si="0"/>
        <v>49.999999999999993</v>
      </c>
      <c r="AD64" s="5">
        <f t="shared" si="1"/>
        <v>35</v>
      </c>
      <c r="AE64" s="5">
        <v>16</v>
      </c>
      <c r="AF64" s="5">
        <v>5</v>
      </c>
      <c r="AI64" s="5">
        <v>1.1220000000000001</v>
      </c>
      <c r="AJ64" s="123">
        <f t="shared" si="2"/>
        <v>84.15</v>
      </c>
    </row>
    <row r="65" spans="1:36" ht="11.25" customHeight="1" x14ac:dyDescent="0.25">
      <c r="A65" s="5" t="s">
        <v>126</v>
      </c>
      <c r="B65" s="2">
        <v>0.7</v>
      </c>
      <c r="C65" s="2" t="s">
        <v>127</v>
      </c>
      <c r="D65" s="2">
        <v>100</v>
      </c>
      <c r="E65" s="14">
        <v>250</v>
      </c>
      <c r="F65" s="14">
        <v>5000</v>
      </c>
      <c r="G65" s="14">
        <v>1344</v>
      </c>
      <c r="H65" s="14">
        <v>849</v>
      </c>
      <c r="I65" s="2" t="s">
        <v>40</v>
      </c>
      <c r="J65" s="2" t="s">
        <v>116</v>
      </c>
      <c r="K65" s="2" t="s">
        <v>42</v>
      </c>
      <c r="L65" s="2">
        <v>2.5</v>
      </c>
      <c r="M65" s="2" t="s">
        <v>44</v>
      </c>
      <c r="N65" s="13">
        <v>4.0000000000000001E-3</v>
      </c>
      <c r="O65" s="13">
        <v>8.9999999999999993E-3</v>
      </c>
      <c r="P65" s="2">
        <v>2.5</v>
      </c>
      <c r="Q65" s="2">
        <v>6</v>
      </c>
      <c r="R65" s="13">
        <v>1.4E-2</v>
      </c>
      <c r="S65" s="15" t="s">
        <v>117</v>
      </c>
      <c r="T65" s="2" t="s">
        <v>46</v>
      </c>
      <c r="U65" s="2" t="s">
        <v>41</v>
      </c>
      <c r="V65" s="2" t="s">
        <v>118</v>
      </c>
      <c r="W65" s="27">
        <v>5.0000000000000001E-3</v>
      </c>
      <c r="X65" s="27">
        <v>1E-3</v>
      </c>
      <c r="Y65" s="5">
        <v>45</v>
      </c>
      <c r="Z65" s="5">
        <v>5</v>
      </c>
      <c r="AA65" s="5">
        <v>10</v>
      </c>
      <c r="AB65" s="5" t="s">
        <v>39</v>
      </c>
      <c r="AC65" s="28">
        <f t="shared" si="0"/>
        <v>49.999999999999993</v>
      </c>
      <c r="AD65" s="5">
        <f t="shared" si="1"/>
        <v>35</v>
      </c>
      <c r="AE65" s="5">
        <v>16</v>
      </c>
      <c r="AF65" s="5">
        <v>5</v>
      </c>
      <c r="AI65" s="5">
        <v>1.1220000000000001</v>
      </c>
      <c r="AJ65" s="123">
        <f t="shared" si="2"/>
        <v>112.20000000000002</v>
      </c>
    </row>
    <row r="66" spans="1:36" ht="11.25" customHeight="1" x14ac:dyDescent="0.25">
      <c r="A66" s="5" t="s">
        <v>128</v>
      </c>
      <c r="B66" s="2">
        <v>0.7</v>
      </c>
      <c r="C66" s="2" t="s">
        <v>127</v>
      </c>
      <c r="D66" s="2">
        <v>100</v>
      </c>
      <c r="E66" s="14">
        <v>250</v>
      </c>
      <c r="F66" s="14">
        <v>5000</v>
      </c>
      <c r="G66" s="14">
        <v>1344</v>
      </c>
      <c r="H66" s="14">
        <v>849</v>
      </c>
      <c r="I66" s="2" t="s">
        <v>40</v>
      </c>
      <c r="J66" s="2" t="s">
        <v>116</v>
      </c>
      <c r="K66" s="2" t="s">
        <v>42</v>
      </c>
      <c r="L66" s="2">
        <v>2.5</v>
      </c>
      <c r="M66" s="2" t="s">
        <v>44</v>
      </c>
      <c r="N66" s="13">
        <v>4.0000000000000001E-3</v>
      </c>
      <c r="O66" s="13">
        <v>8.9999999999999993E-3</v>
      </c>
      <c r="P66" s="2">
        <v>2.5</v>
      </c>
      <c r="Q66" s="2">
        <v>6</v>
      </c>
      <c r="R66" s="13">
        <v>1.4E-2</v>
      </c>
      <c r="S66" s="15" t="s">
        <v>117</v>
      </c>
      <c r="T66" s="2" t="s">
        <v>46</v>
      </c>
      <c r="U66" s="2" t="s">
        <v>49</v>
      </c>
      <c r="V66" s="2" t="s">
        <v>118</v>
      </c>
      <c r="W66" s="27">
        <v>5.0000000000000001E-3</v>
      </c>
      <c r="X66" s="27">
        <v>1E-3</v>
      </c>
      <c r="Y66" s="5">
        <v>45</v>
      </c>
      <c r="Z66" s="5">
        <v>5</v>
      </c>
      <c r="AA66" s="5">
        <v>10</v>
      </c>
      <c r="AB66" s="5" t="s">
        <v>39</v>
      </c>
      <c r="AC66" s="28">
        <f t="shared" si="0"/>
        <v>49.999999999999993</v>
      </c>
      <c r="AD66" s="5">
        <f t="shared" si="1"/>
        <v>35</v>
      </c>
      <c r="AE66" s="5">
        <v>16</v>
      </c>
      <c r="AF66" s="5">
        <v>5</v>
      </c>
      <c r="AI66" s="5">
        <v>1.1220000000000001</v>
      </c>
      <c r="AJ66" s="123">
        <f t="shared" si="2"/>
        <v>112.20000000000002</v>
      </c>
    </row>
    <row r="67" spans="1:36" ht="11.25" customHeight="1" x14ac:dyDescent="0.25">
      <c r="A67" s="5" t="s">
        <v>129</v>
      </c>
      <c r="B67" s="2">
        <v>0.7</v>
      </c>
      <c r="C67" s="2" t="s">
        <v>130</v>
      </c>
      <c r="D67" s="2">
        <v>150</v>
      </c>
      <c r="E67" s="14">
        <v>250</v>
      </c>
      <c r="F67" s="14">
        <v>5000</v>
      </c>
      <c r="G67" s="14">
        <v>1344</v>
      </c>
      <c r="H67" s="14">
        <v>849</v>
      </c>
      <c r="I67" s="2" t="s">
        <v>40</v>
      </c>
      <c r="J67" s="2" t="s">
        <v>116</v>
      </c>
      <c r="K67" s="2" t="s">
        <v>42</v>
      </c>
      <c r="L67" s="2">
        <v>2.5</v>
      </c>
      <c r="M67" s="2" t="s">
        <v>44</v>
      </c>
      <c r="N67" s="13">
        <v>4.0000000000000001E-3</v>
      </c>
      <c r="O67" s="13">
        <v>8.9999999999999993E-3</v>
      </c>
      <c r="P67" s="2">
        <v>3</v>
      </c>
      <c r="Q67" s="2">
        <v>7</v>
      </c>
      <c r="R67" s="13">
        <v>1.4E-2</v>
      </c>
      <c r="S67" s="15" t="s">
        <v>117</v>
      </c>
      <c r="T67" s="2" t="s">
        <v>46</v>
      </c>
      <c r="U67" s="2" t="s">
        <v>41</v>
      </c>
      <c r="V67" s="2" t="s">
        <v>118</v>
      </c>
      <c r="W67" s="27">
        <v>5.0000000000000001E-3</v>
      </c>
      <c r="X67" s="27">
        <v>1E-3</v>
      </c>
      <c r="Y67" s="5">
        <v>45</v>
      </c>
      <c r="Z67" s="5">
        <v>5</v>
      </c>
      <c r="AA67" s="5">
        <v>10</v>
      </c>
      <c r="AB67" s="5" t="s">
        <v>39</v>
      </c>
      <c r="AC67" s="28">
        <f t="shared" si="0"/>
        <v>49.999999999999993</v>
      </c>
      <c r="AD67" s="5">
        <f t="shared" si="1"/>
        <v>40</v>
      </c>
      <c r="AE67" s="5">
        <v>16</v>
      </c>
      <c r="AF67" s="5">
        <v>5</v>
      </c>
      <c r="AI67" s="5">
        <v>1.1220000000000001</v>
      </c>
      <c r="AJ67" s="123">
        <f t="shared" si="2"/>
        <v>168.3</v>
      </c>
    </row>
    <row r="68" spans="1:36" ht="11.25" customHeight="1" x14ac:dyDescent="0.25">
      <c r="A68" s="5" t="s">
        <v>131</v>
      </c>
      <c r="B68" s="2">
        <v>0.7</v>
      </c>
      <c r="C68" s="2" t="s">
        <v>130</v>
      </c>
      <c r="D68" s="2">
        <v>150</v>
      </c>
      <c r="E68" s="14">
        <v>250</v>
      </c>
      <c r="F68" s="14">
        <v>5000</v>
      </c>
      <c r="G68" s="14">
        <v>1344</v>
      </c>
      <c r="H68" s="14">
        <v>849</v>
      </c>
      <c r="I68" s="2" t="s">
        <v>40</v>
      </c>
      <c r="J68" s="2" t="s">
        <v>116</v>
      </c>
      <c r="K68" s="2" t="s">
        <v>42</v>
      </c>
      <c r="L68" s="2">
        <v>2.5</v>
      </c>
      <c r="M68" s="2" t="s">
        <v>44</v>
      </c>
      <c r="N68" s="13">
        <v>4.0000000000000001E-3</v>
      </c>
      <c r="O68" s="13">
        <v>8.9999999999999993E-3</v>
      </c>
      <c r="P68" s="2">
        <v>3</v>
      </c>
      <c r="Q68" s="2">
        <v>7</v>
      </c>
      <c r="R68" s="13">
        <v>1.4E-2</v>
      </c>
      <c r="S68" s="15" t="s">
        <v>117</v>
      </c>
      <c r="T68" s="2" t="s">
        <v>46</v>
      </c>
      <c r="U68" s="2" t="s">
        <v>49</v>
      </c>
      <c r="V68" s="2" t="s">
        <v>118</v>
      </c>
      <c r="W68" s="27">
        <v>5.0000000000000001E-3</v>
      </c>
      <c r="X68" s="27">
        <v>1E-3</v>
      </c>
      <c r="Y68" s="5">
        <v>45</v>
      </c>
      <c r="Z68" s="5">
        <v>5</v>
      </c>
      <c r="AA68" s="5">
        <v>10</v>
      </c>
      <c r="AB68" s="5" t="s">
        <v>39</v>
      </c>
      <c r="AC68" s="28">
        <f t="shared" ref="AC68:AC131" si="3">(O68-N68)*10000</f>
        <v>49.999999999999993</v>
      </c>
      <c r="AD68" s="5">
        <f t="shared" ref="AD68:AD131" si="4">(Q68-P68)*10</f>
        <v>40</v>
      </c>
      <c r="AE68" s="5">
        <v>16</v>
      </c>
      <c r="AF68" s="5">
        <v>5</v>
      </c>
      <c r="AI68" s="5">
        <v>1.1220000000000001</v>
      </c>
      <c r="AJ68" s="123">
        <f t="shared" ref="AJ68:AJ131" si="5">AI68*D68</f>
        <v>168.3</v>
      </c>
    </row>
    <row r="69" spans="1:36" ht="11.25" customHeight="1" x14ac:dyDescent="0.25">
      <c r="A69" s="5" t="s">
        <v>132</v>
      </c>
      <c r="B69" s="2">
        <v>0.7</v>
      </c>
      <c r="C69" s="2" t="s">
        <v>133</v>
      </c>
      <c r="D69" s="2">
        <v>25</v>
      </c>
      <c r="E69" s="14">
        <v>250</v>
      </c>
      <c r="F69" s="14">
        <v>5000</v>
      </c>
      <c r="G69" s="14">
        <v>1344</v>
      </c>
      <c r="H69" s="14">
        <v>849</v>
      </c>
      <c r="I69" s="2" t="s">
        <v>40</v>
      </c>
      <c r="J69" s="2" t="s">
        <v>116</v>
      </c>
      <c r="K69" s="2" t="s">
        <v>42</v>
      </c>
      <c r="L69" s="2">
        <v>1.65</v>
      </c>
      <c r="M69" s="2" t="s">
        <v>44</v>
      </c>
      <c r="N69" s="13">
        <v>4.0000000000000001E-3</v>
      </c>
      <c r="O69" s="13">
        <v>8.9999999999999993E-3</v>
      </c>
      <c r="P69" s="2">
        <v>1</v>
      </c>
      <c r="Q69" s="2">
        <v>2</v>
      </c>
      <c r="R69" s="13">
        <v>1.4E-2</v>
      </c>
      <c r="S69" s="15" t="s">
        <v>117</v>
      </c>
      <c r="T69" s="2" t="s">
        <v>46</v>
      </c>
      <c r="U69" s="2" t="s">
        <v>41</v>
      </c>
      <c r="V69" s="2" t="s">
        <v>118</v>
      </c>
      <c r="W69" s="27">
        <v>5.0000000000000001E-3</v>
      </c>
      <c r="X69" s="27">
        <v>1E-3</v>
      </c>
      <c r="Y69" s="5">
        <v>45</v>
      </c>
      <c r="Z69" s="5">
        <v>5</v>
      </c>
      <c r="AA69" s="5">
        <v>10</v>
      </c>
      <c r="AB69" s="5" t="s">
        <v>39</v>
      </c>
      <c r="AC69" s="28">
        <f t="shared" si="3"/>
        <v>49.999999999999993</v>
      </c>
      <c r="AD69" s="5">
        <f t="shared" si="4"/>
        <v>10</v>
      </c>
      <c r="AE69" s="5">
        <v>16</v>
      </c>
      <c r="AF69" s="5">
        <v>3.3</v>
      </c>
      <c r="AI69" s="5">
        <v>1.1220000000000001</v>
      </c>
      <c r="AJ69" s="123">
        <f t="shared" si="5"/>
        <v>28.050000000000004</v>
      </c>
    </row>
    <row r="70" spans="1:36" ht="11.25" customHeight="1" x14ac:dyDescent="0.25">
      <c r="A70" s="5" t="s">
        <v>134</v>
      </c>
      <c r="B70" s="2">
        <v>0.7</v>
      </c>
      <c r="C70" s="2" t="s">
        <v>133</v>
      </c>
      <c r="D70" s="2">
        <v>25</v>
      </c>
      <c r="E70" s="14">
        <v>250</v>
      </c>
      <c r="F70" s="14">
        <v>5000</v>
      </c>
      <c r="G70" s="14">
        <v>1344</v>
      </c>
      <c r="H70" s="14">
        <v>849</v>
      </c>
      <c r="I70" s="2" t="s">
        <v>40</v>
      </c>
      <c r="J70" s="2" t="s">
        <v>116</v>
      </c>
      <c r="K70" s="2" t="s">
        <v>42</v>
      </c>
      <c r="L70" s="2">
        <v>1.65</v>
      </c>
      <c r="M70" s="2" t="s">
        <v>44</v>
      </c>
      <c r="N70" s="13">
        <v>4.0000000000000001E-3</v>
      </c>
      <c r="O70" s="13">
        <v>8.9999999999999993E-3</v>
      </c>
      <c r="P70" s="2">
        <v>1</v>
      </c>
      <c r="Q70" s="2">
        <v>2</v>
      </c>
      <c r="R70" s="13">
        <v>1.4E-2</v>
      </c>
      <c r="S70" s="15" t="s">
        <v>117</v>
      </c>
      <c r="T70" s="2" t="s">
        <v>46</v>
      </c>
      <c r="U70" s="2" t="s">
        <v>49</v>
      </c>
      <c r="V70" s="2" t="s">
        <v>118</v>
      </c>
      <c r="W70" s="27">
        <v>5.0000000000000001E-3</v>
      </c>
      <c r="X70" s="27">
        <v>1E-3</v>
      </c>
      <c r="Y70" s="5">
        <v>45</v>
      </c>
      <c r="Z70" s="5">
        <v>5</v>
      </c>
      <c r="AA70" s="5">
        <v>10</v>
      </c>
      <c r="AB70" s="5" t="s">
        <v>39</v>
      </c>
      <c r="AC70" s="28">
        <f t="shared" si="3"/>
        <v>49.999999999999993</v>
      </c>
      <c r="AD70" s="5">
        <f t="shared" si="4"/>
        <v>10</v>
      </c>
      <c r="AE70" s="5">
        <v>16</v>
      </c>
      <c r="AF70" s="5">
        <v>3.3</v>
      </c>
      <c r="AI70" s="5">
        <v>1.1220000000000001</v>
      </c>
      <c r="AJ70" s="123">
        <f t="shared" si="5"/>
        <v>28.050000000000004</v>
      </c>
    </row>
    <row r="71" spans="1:36" ht="11.25" customHeight="1" x14ac:dyDescent="0.25">
      <c r="A71" s="5" t="s">
        <v>135</v>
      </c>
      <c r="B71" s="2">
        <v>0.7</v>
      </c>
      <c r="C71" s="2" t="s">
        <v>136</v>
      </c>
      <c r="D71" s="2">
        <v>50</v>
      </c>
      <c r="E71" s="14">
        <v>250</v>
      </c>
      <c r="F71" s="14">
        <v>5000</v>
      </c>
      <c r="G71" s="14">
        <v>1344</v>
      </c>
      <c r="H71" s="14">
        <v>849</v>
      </c>
      <c r="I71" s="2" t="s">
        <v>40</v>
      </c>
      <c r="J71" s="2" t="s">
        <v>116</v>
      </c>
      <c r="K71" s="2" t="s">
        <v>42</v>
      </c>
      <c r="L71" s="2">
        <v>1.65</v>
      </c>
      <c r="M71" s="2" t="s">
        <v>44</v>
      </c>
      <c r="N71" s="13">
        <v>4.0000000000000001E-3</v>
      </c>
      <c r="O71" s="13">
        <v>8.9999999999999993E-3</v>
      </c>
      <c r="P71" s="2">
        <v>1.5</v>
      </c>
      <c r="Q71" s="2">
        <v>3</v>
      </c>
      <c r="R71" s="13">
        <v>1.4E-2</v>
      </c>
      <c r="S71" s="15" t="s">
        <v>117</v>
      </c>
      <c r="T71" s="2" t="s">
        <v>46</v>
      </c>
      <c r="U71" s="2" t="s">
        <v>41</v>
      </c>
      <c r="V71" s="2" t="s">
        <v>118</v>
      </c>
      <c r="W71" s="27">
        <v>5.0000000000000001E-3</v>
      </c>
      <c r="X71" s="27">
        <v>1E-3</v>
      </c>
      <c r="Y71" s="5">
        <v>45</v>
      </c>
      <c r="Z71" s="5">
        <v>5</v>
      </c>
      <c r="AA71" s="5">
        <v>10</v>
      </c>
      <c r="AB71" s="5" t="s">
        <v>39</v>
      </c>
      <c r="AC71" s="28">
        <f t="shared" si="3"/>
        <v>49.999999999999993</v>
      </c>
      <c r="AD71" s="5">
        <f t="shared" si="4"/>
        <v>15</v>
      </c>
      <c r="AE71" s="5">
        <v>16</v>
      </c>
      <c r="AF71" s="5">
        <v>3.3</v>
      </c>
      <c r="AI71" s="5">
        <v>1.1220000000000001</v>
      </c>
      <c r="AJ71" s="123">
        <f t="shared" si="5"/>
        <v>56.100000000000009</v>
      </c>
    </row>
    <row r="72" spans="1:36" ht="11.25" customHeight="1" x14ac:dyDescent="0.25">
      <c r="A72" s="5" t="s">
        <v>137</v>
      </c>
      <c r="B72" s="2">
        <v>0.7</v>
      </c>
      <c r="C72" s="2" t="s">
        <v>136</v>
      </c>
      <c r="D72" s="2">
        <v>50</v>
      </c>
      <c r="E72" s="14">
        <v>250</v>
      </c>
      <c r="F72" s="14">
        <v>5000</v>
      </c>
      <c r="G72" s="14">
        <v>1344</v>
      </c>
      <c r="H72" s="14">
        <v>849</v>
      </c>
      <c r="I72" s="2" t="s">
        <v>40</v>
      </c>
      <c r="J72" s="2" t="s">
        <v>116</v>
      </c>
      <c r="K72" s="2" t="s">
        <v>42</v>
      </c>
      <c r="L72" s="2">
        <v>1.65</v>
      </c>
      <c r="M72" s="2" t="s">
        <v>44</v>
      </c>
      <c r="N72" s="13">
        <v>4.0000000000000001E-3</v>
      </c>
      <c r="O72" s="13">
        <v>8.9999999999999993E-3</v>
      </c>
      <c r="P72" s="2">
        <v>1.5</v>
      </c>
      <c r="Q72" s="2">
        <v>3</v>
      </c>
      <c r="R72" s="13">
        <v>1.4E-2</v>
      </c>
      <c r="S72" s="15" t="s">
        <v>117</v>
      </c>
      <c r="T72" s="2" t="s">
        <v>46</v>
      </c>
      <c r="U72" s="2" t="s">
        <v>49</v>
      </c>
      <c r="V72" s="2" t="s">
        <v>118</v>
      </c>
      <c r="W72" s="27">
        <v>5.0000000000000001E-3</v>
      </c>
      <c r="X72" s="27">
        <v>1E-3</v>
      </c>
      <c r="Y72" s="5">
        <v>45</v>
      </c>
      <c r="Z72" s="5">
        <v>5</v>
      </c>
      <c r="AA72" s="5">
        <v>10</v>
      </c>
      <c r="AB72" s="5" t="s">
        <v>39</v>
      </c>
      <c r="AC72" s="28">
        <f t="shared" si="3"/>
        <v>49.999999999999993</v>
      </c>
      <c r="AD72" s="5">
        <f t="shared" si="4"/>
        <v>15</v>
      </c>
      <c r="AE72" s="5">
        <v>16</v>
      </c>
      <c r="AF72" s="5">
        <v>3.3</v>
      </c>
      <c r="AI72" s="5">
        <v>1.1220000000000001</v>
      </c>
      <c r="AJ72" s="123">
        <f t="shared" si="5"/>
        <v>56.100000000000009</v>
      </c>
    </row>
    <row r="73" spans="1:36" ht="11.25" customHeight="1" x14ac:dyDescent="0.25">
      <c r="A73" s="5" t="s">
        <v>138</v>
      </c>
      <c r="B73" s="2">
        <v>0.7</v>
      </c>
      <c r="C73" s="2" t="s">
        <v>139</v>
      </c>
      <c r="D73" s="2">
        <v>75</v>
      </c>
      <c r="E73" s="14">
        <v>250</v>
      </c>
      <c r="F73" s="14">
        <v>5000</v>
      </c>
      <c r="G73" s="14">
        <v>1344</v>
      </c>
      <c r="H73" s="14">
        <v>849</v>
      </c>
      <c r="I73" s="2" t="s">
        <v>40</v>
      </c>
      <c r="J73" s="2" t="s">
        <v>116</v>
      </c>
      <c r="K73" s="2" t="s">
        <v>42</v>
      </c>
      <c r="L73" s="2">
        <v>1.65</v>
      </c>
      <c r="M73" s="2" t="s">
        <v>44</v>
      </c>
      <c r="N73" s="13">
        <v>4.0000000000000001E-3</v>
      </c>
      <c r="O73" s="13">
        <v>8.9999999999999993E-3</v>
      </c>
      <c r="P73" s="2">
        <v>2</v>
      </c>
      <c r="Q73" s="2">
        <v>5.5</v>
      </c>
      <c r="R73" s="13">
        <v>1.4E-2</v>
      </c>
      <c r="S73" s="15" t="s">
        <v>117</v>
      </c>
      <c r="T73" s="2" t="s">
        <v>46</v>
      </c>
      <c r="U73" s="2" t="s">
        <v>41</v>
      </c>
      <c r="V73" s="2" t="s">
        <v>118</v>
      </c>
      <c r="W73" s="27">
        <v>5.0000000000000001E-3</v>
      </c>
      <c r="X73" s="27">
        <v>1E-3</v>
      </c>
      <c r="Y73" s="5">
        <v>45</v>
      </c>
      <c r="Z73" s="5">
        <v>5</v>
      </c>
      <c r="AA73" s="5">
        <v>10</v>
      </c>
      <c r="AB73" s="5" t="s">
        <v>39</v>
      </c>
      <c r="AC73" s="28">
        <f t="shared" si="3"/>
        <v>49.999999999999993</v>
      </c>
      <c r="AD73" s="5">
        <f t="shared" si="4"/>
        <v>35</v>
      </c>
      <c r="AE73" s="5">
        <v>16</v>
      </c>
      <c r="AF73" s="5">
        <v>3.3</v>
      </c>
      <c r="AI73" s="5">
        <v>1.1220000000000001</v>
      </c>
      <c r="AJ73" s="123">
        <f t="shared" si="5"/>
        <v>84.15</v>
      </c>
    </row>
    <row r="74" spans="1:36" ht="11.25" customHeight="1" x14ac:dyDescent="0.25">
      <c r="A74" s="5" t="s">
        <v>140</v>
      </c>
      <c r="B74" s="2">
        <v>0.7</v>
      </c>
      <c r="C74" s="2" t="s">
        <v>139</v>
      </c>
      <c r="D74" s="2">
        <v>75</v>
      </c>
      <c r="E74" s="14">
        <v>250</v>
      </c>
      <c r="F74" s="14">
        <v>5000</v>
      </c>
      <c r="G74" s="14">
        <v>1344</v>
      </c>
      <c r="H74" s="14">
        <v>849</v>
      </c>
      <c r="I74" s="2" t="s">
        <v>40</v>
      </c>
      <c r="J74" s="2" t="s">
        <v>116</v>
      </c>
      <c r="K74" s="2" t="s">
        <v>42</v>
      </c>
      <c r="L74" s="2">
        <v>1.65</v>
      </c>
      <c r="M74" s="2" t="s">
        <v>44</v>
      </c>
      <c r="N74" s="13">
        <v>4.0000000000000001E-3</v>
      </c>
      <c r="O74" s="13">
        <v>8.9999999999999993E-3</v>
      </c>
      <c r="P74" s="2">
        <v>2</v>
      </c>
      <c r="Q74" s="2">
        <v>5.5</v>
      </c>
      <c r="R74" s="13">
        <v>1.4E-2</v>
      </c>
      <c r="S74" s="15" t="s">
        <v>117</v>
      </c>
      <c r="T74" s="2" t="s">
        <v>46</v>
      </c>
      <c r="U74" s="2" t="s">
        <v>49</v>
      </c>
      <c r="V74" s="2" t="s">
        <v>118</v>
      </c>
      <c r="W74" s="27">
        <v>5.0000000000000001E-3</v>
      </c>
      <c r="X74" s="27">
        <v>1E-3</v>
      </c>
      <c r="Y74" s="5">
        <v>45</v>
      </c>
      <c r="Z74" s="5">
        <v>5</v>
      </c>
      <c r="AA74" s="5">
        <v>10</v>
      </c>
      <c r="AB74" s="5" t="s">
        <v>39</v>
      </c>
      <c r="AC74" s="28">
        <f t="shared" si="3"/>
        <v>49.999999999999993</v>
      </c>
      <c r="AD74" s="5">
        <f t="shared" si="4"/>
        <v>35</v>
      </c>
      <c r="AE74" s="5">
        <v>16</v>
      </c>
      <c r="AF74" s="5">
        <v>3.3</v>
      </c>
      <c r="AI74" s="5">
        <v>1.1220000000000001</v>
      </c>
      <c r="AJ74" s="123">
        <f t="shared" si="5"/>
        <v>84.15</v>
      </c>
    </row>
    <row r="75" spans="1:36" ht="11.25" customHeight="1" x14ac:dyDescent="0.25">
      <c r="A75" s="5" t="s">
        <v>141</v>
      </c>
      <c r="B75" s="2">
        <v>0.7</v>
      </c>
      <c r="C75" s="2" t="s">
        <v>142</v>
      </c>
      <c r="D75" s="2">
        <v>100</v>
      </c>
      <c r="E75" s="14">
        <v>250</v>
      </c>
      <c r="F75" s="14">
        <v>5000</v>
      </c>
      <c r="G75" s="14">
        <v>1344</v>
      </c>
      <c r="H75" s="14">
        <v>849</v>
      </c>
      <c r="I75" s="2" t="s">
        <v>40</v>
      </c>
      <c r="J75" s="2" t="s">
        <v>116</v>
      </c>
      <c r="K75" s="2" t="s">
        <v>42</v>
      </c>
      <c r="L75" s="2">
        <v>1.65</v>
      </c>
      <c r="M75" s="2" t="s">
        <v>44</v>
      </c>
      <c r="N75" s="13">
        <v>4.0000000000000001E-3</v>
      </c>
      <c r="O75" s="13">
        <v>8.9999999999999993E-3</v>
      </c>
      <c r="P75" s="2">
        <v>2.5</v>
      </c>
      <c r="Q75" s="2">
        <v>6</v>
      </c>
      <c r="R75" s="13">
        <v>1.4E-2</v>
      </c>
      <c r="S75" s="15" t="s">
        <v>117</v>
      </c>
      <c r="T75" s="2" t="s">
        <v>46</v>
      </c>
      <c r="U75" s="2" t="s">
        <v>41</v>
      </c>
      <c r="V75" s="2" t="s">
        <v>118</v>
      </c>
      <c r="W75" s="27">
        <v>5.0000000000000001E-3</v>
      </c>
      <c r="X75" s="27">
        <v>1E-3</v>
      </c>
      <c r="Y75" s="5">
        <v>45</v>
      </c>
      <c r="Z75" s="5">
        <v>5</v>
      </c>
      <c r="AA75" s="5">
        <v>10</v>
      </c>
      <c r="AB75" s="5" t="s">
        <v>39</v>
      </c>
      <c r="AC75" s="28">
        <f t="shared" si="3"/>
        <v>49.999999999999993</v>
      </c>
      <c r="AD75" s="5">
        <f t="shared" si="4"/>
        <v>35</v>
      </c>
      <c r="AE75" s="5">
        <v>16</v>
      </c>
      <c r="AF75" s="5">
        <v>3.3</v>
      </c>
      <c r="AI75" s="5">
        <v>1.1220000000000001</v>
      </c>
      <c r="AJ75" s="123">
        <f t="shared" si="5"/>
        <v>112.20000000000002</v>
      </c>
    </row>
    <row r="76" spans="1:36" ht="11.25" customHeight="1" x14ac:dyDescent="0.25">
      <c r="A76" s="5" t="s">
        <v>143</v>
      </c>
      <c r="B76" s="2">
        <v>0.7</v>
      </c>
      <c r="C76" s="2" t="s">
        <v>142</v>
      </c>
      <c r="D76" s="2">
        <v>100</v>
      </c>
      <c r="E76" s="14">
        <v>250</v>
      </c>
      <c r="F76" s="14">
        <v>5000</v>
      </c>
      <c r="G76" s="14">
        <v>1344</v>
      </c>
      <c r="H76" s="14">
        <v>849</v>
      </c>
      <c r="I76" s="2" t="s">
        <v>40</v>
      </c>
      <c r="J76" s="2" t="s">
        <v>116</v>
      </c>
      <c r="K76" s="2" t="s">
        <v>42</v>
      </c>
      <c r="L76" s="2">
        <v>1.65</v>
      </c>
      <c r="M76" s="2" t="s">
        <v>44</v>
      </c>
      <c r="N76" s="13">
        <v>4.0000000000000001E-3</v>
      </c>
      <c r="O76" s="13">
        <v>8.9999999999999993E-3</v>
      </c>
      <c r="P76" s="2">
        <v>2.5</v>
      </c>
      <c r="Q76" s="2">
        <v>6</v>
      </c>
      <c r="R76" s="13">
        <v>1.4E-2</v>
      </c>
      <c r="S76" s="15" t="s">
        <v>117</v>
      </c>
      <c r="T76" s="2" t="s">
        <v>46</v>
      </c>
      <c r="U76" s="2" t="s">
        <v>49</v>
      </c>
      <c r="V76" s="2" t="s">
        <v>118</v>
      </c>
      <c r="W76" s="27">
        <v>5.0000000000000001E-3</v>
      </c>
      <c r="X76" s="27">
        <v>1E-3</v>
      </c>
      <c r="Y76" s="5">
        <v>45</v>
      </c>
      <c r="Z76" s="5">
        <v>5</v>
      </c>
      <c r="AA76" s="5">
        <v>10</v>
      </c>
      <c r="AB76" s="5" t="s">
        <v>39</v>
      </c>
      <c r="AC76" s="28">
        <f t="shared" si="3"/>
        <v>49.999999999999993</v>
      </c>
      <c r="AD76" s="5">
        <f t="shared" si="4"/>
        <v>35</v>
      </c>
      <c r="AE76" s="5">
        <v>16</v>
      </c>
      <c r="AF76" s="5">
        <v>3.3</v>
      </c>
      <c r="AI76" s="5">
        <v>1.1220000000000001</v>
      </c>
      <c r="AJ76" s="123">
        <f t="shared" si="5"/>
        <v>112.20000000000002</v>
      </c>
    </row>
    <row r="77" spans="1:36" ht="11.25" customHeight="1" x14ac:dyDescent="0.25">
      <c r="A77" s="5" t="s">
        <v>144</v>
      </c>
      <c r="B77" s="2">
        <v>0.7</v>
      </c>
      <c r="C77" s="2" t="s">
        <v>145</v>
      </c>
      <c r="D77" s="2">
        <v>150</v>
      </c>
      <c r="E77" s="14">
        <v>250</v>
      </c>
      <c r="F77" s="14">
        <v>5000</v>
      </c>
      <c r="G77" s="14">
        <v>1344</v>
      </c>
      <c r="H77" s="14">
        <v>849</v>
      </c>
      <c r="I77" s="2" t="s">
        <v>40</v>
      </c>
      <c r="J77" s="2" t="s">
        <v>116</v>
      </c>
      <c r="K77" s="2" t="s">
        <v>42</v>
      </c>
      <c r="L77" s="2">
        <v>1.65</v>
      </c>
      <c r="M77" s="2" t="s">
        <v>44</v>
      </c>
      <c r="N77" s="13">
        <v>4.0000000000000001E-3</v>
      </c>
      <c r="O77" s="13">
        <v>8.9999999999999993E-3</v>
      </c>
      <c r="P77" s="2">
        <v>3</v>
      </c>
      <c r="Q77" s="2">
        <v>7</v>
      </c>
      <c r="R77" s="13">
        <v>1.4E-2</v>
      </c>
      <c r="S77" s="15" t="s">
        <v>117</v>
      </c>
      <c r="T77" s="2" t="s">
        <v>46</v>
      </c>
      <c r="U77" s="2" t="s">
        <v>41</v>
      </c>
      <c r="V77" s="2" t="s">
        <v>118</v>
      </c>
      <c r="W77" s="27">
        <v>5.0000000000000001E-3</v>
      </c>
      <c r="X77" s="27">
        <v>1E-3</v>
      </c>
      <c r="Y77" s="5">
        <v>45</v>
      </c>
      <c r="Z77" s="5">
        <v>5</v>
      </c>
      <c r="AA77" s="5">
        <v>10</v>
      </c>
      <c r="AB77" s="5" t="s">
        <v>39</v>
      </c>
      <c r="AC77" s="28">
        <f t="shared" si="3"/>
        <v>49.999999999999993</v>
      </c>
      <c r="AD77" s="5">
        <f t="shared" si="4"/>
        <v>40</v>
      </c>
      <c r="AE77" s="5">
        <v>16</v>
      </c>
      <c r="AF77" s="5">
        <v>3.3</v>
      </c>
      <c r="AI77" s="5">
        <v>1.1220000000000001</v>
      </c>
      <c r="AJ77" s="123">
        <f t="shared" si="5"/>
        <v>168.3</v>
      </c>
    </row>
    <row r="78" spans="1:36" ht="11.25" customHeight="1" x14ac:dyDescent="0.25">
      <c r="A78" s="5" t="s">
        <v>146</v>
      </c>
      <c r="B78" s="2">
        <v>0.7</v>
      </c>
      <c r="C78" s="2" t="s">
        <v>145</v>
      </c>
      <c r="D78" s="2">
        <v>150</v>
      </c>
      <c r="E78" s="14">
        <v>250</v>
      </c>
      <c r="F78" s="14">
        <v>5000</v>
      </c>
      <c r="G78" s="14">
        <v>1344</v>
      </c>
      <c r="H78" s="14">
        <v>849</v>
      </c>
      <c r="I78" s="2" t="s">
        <v>40</v>
      </c>
      <c r="J78" s="2" t="s">
        <v>116</v>
      </c>
      <c r="K78" s="2" t="s">
        <v>42</v>
      </c>
      <c r="L78" s="2">
        <v>1.65</v>
      </c>
      <c r="M78" s="2" t="s">
        <v>44</v>
      </c>
      <c r="N78" s="13">
        <v>4.0000000000000001E-3</v>
      </c>
      <c r="O78" s="13">
        <v>8.9999999999999993E-3</v>
      </c>
      <c r="P78" s="2">
        <v>3</v>
      </c>
      <c r="Q78" s="2">
        <v>7</v>
      </c>
      <c r="R78" s="13">
        <v>1.4E-2</v>
      </c>
      <c r="S78" s="15" t="s">
        <v>117</v>
      </c>
      <c r="T78" s="2" t="s">
        <v>46</v>
      </c>
      <c r="U78" s="2" t="s">
        <v>49</v>
      </c>
      <c r="V78" s="2" t="s">
        <v>118</v>
      </c>
      <c r="W78" s="27">
        <v>5.0000000000000001E-3</v>
      </c>
      <c r="X78" s="27">
        <v>1E-3</v>
      </c>
      <c r="Y78" s="5">
        <v>45</v>
      </c>
      <c r="Z78" s="5">
        <v>5</v>
      </c>
      <c r="AA78" s="5">
        <v>10</v>
      </c>
      <c r="AB78" s="5" t="s">
        <v>39</v>
      </c>
      <c r="AC78" s="28">
        <f t="shared" si="3"/>
        <v>49.999999999999993</v>
      </c>
      <c r="AD78" s="5">
        <f t="shared" si="4"/>
        <v>40</v>
      </c>
      <c r="AE78" s="5">
        <v>16</v>
      </c>
      <c r="AF78" s="5">
        <v>3.3</v>
      </c>
      <c r="AI78" s="5">
        <v>1.1220000000000001</v>
      </c>
      <c r="AJ78" s="123">
        <f t="shared" si="5"/>
        <v>168.3</v>
      </c>
    </row>
    <row r="79" spans="1:36" ht="11.25" customHeight="1" x14ac:dyDescent="0.25">
      <c r="A79" s="5" t="s">
        <v>147</v>
      </c>
      <c r="B79" s="2">
        <v>0.7</v>
      </c>
      <c r="C79" s="3" t="s">
        <v>148</v>
      </c>
      <c r="D79" s="2">
        <v>25</v>
      </c>
      <c r="E79" s="14">
        <v>250</v>
      </c>
      <c r="F79" s="14">
        <v>5000</v>
      </c>
      <c r="G79" s="14">
        <v>1344</v>
      </c>
      <c r="H79" s="14">
        <v>849</v>
      </c>
      <c r="I79" s="2" t="s">
        <v>40</v>
      </c>
      <c r="J79" s="2" t="s">
        <v>116</v>
      </c>
      <c r="K79" s="2" t="s">
        <v>64</v>
      </c>
      <c r="L79" s="2">
        <v>0.33</v>
      </c>
      <c r="M79" s="2" t="s">
        <v>44</v>
      </c>
      <c r="N79" s="13">
        <v>4.0000000000000001E-3</v>
      </c>
      <c r="O79" s="13">
        <v>8.9999999999999993E-3</v>
      </c>
      <c r="P79" s="2">
        <v>1</v>
      </c>
      <c r="Q79" s="2">
        <v>2</v>
      </c>
      <c r="R79" s="13">
        <v>1.4E-2</v>
      </c>
      <c r="S79" s="15" t="s">
        <v>117</v>
      </c>
      <c r="T79" s="2" t="s">
        <v>46</v>
      </c>
      <c r="U79" s="2" t="s">
        <v>41</v>
      </c>
      <c r="V79" s="2" t="s">
        <v>118</v>
      </c>
      <c r="W79" s="27">
        <v>5.0000000000000001E-3</v>
      </c>
      <c r="X79" s="27">
        <v>1E-3</v>
      </c>
      <c r="Y79" s="5">
        <v>45</v>
      </c>
      <c r="Z79" s="5">
        <v>5</v>
      </c>
      <c r="AA79" s="5">
        <v>10</v>
      </c>
      <c r="AB79" s="5" t="s">
        <v>39</v>
      </c>
      <c r="AC79" s="28">
        <f t="shared" si="3"/>
        <v>49.999999999999993</v>
      </c>
      <c r="AD79" s="5">
        <f t="shared" si="4"/>
        <v>10</v>
      </c>
      <c r="AE79" s="5">
        <v>16</v>
      </c>
      <c r="AF79" s="5">
        <v>3.3</v>
      </c>
      <c r="AI79" s="5">
        <v>1.1220000000000001</v>
      </c>
      <c r="AJ79" s="123">
        <f t="shared" si="5"/>
        <v>28.050000000000004</v>
      </c>
    </row>
    <row r="80" spans="1:36" ht="11.25" customHeight="1" x14ac:dyDescent="0.25">
      <c r="A80" s="5" t="s">
        <v>149</v>
      </c>
      <c r="B80" s="2">
        <v>0.7</v>
      </c>
      <c r="C80" s="3" t="s">
        <v>148</v>
      </c>
      <c r="D80" s="2">
        <v>25</v>
      </c>
      <c r="E80" s="14">
        <v>250</v>
      </c>
      <c r="F80" s="14">
        <v>5000</v>
      </c>
      <c r="G80" s="14">
        <v>1344</v>
      </c>
      <c r="H80" s="14">
        <v>849</v>
      </c>
      <c r="I80" s="2" t="s">
        <v>40</v>
      </c>
      <c r="J80" s="2" t="s">
        <v>116</v>
      </c>
      <c r="K80" s="2" t="s">
        <v>64</v>
      </c>
      <c r="L80" s="2">
        <v>0.33</v>
      </c>
      <c r="M80" s="2" t="s">
        <v>44</v>
      </c>
      <c r="N80" s="13">
        <v>4.0000000000000001E-3</v>
      </c>
      <c r="O80" s="13">
        <v>8.9999999999999993E-3</v>
      </c>
      <c r="P80" s="2">
        <v>1</v>
      </c>
      <c r="Q80" s="2">
        <v>2</v>
      </c>
      <c r="R80" s="13">
        <v>1.4E-2</v>
      </c>
      <c r="S80" s="15" t="s">
        <v>117</v>
      </c>
      <c r="T80" s="2" t="s">
        <v>46</v>
      </c>
      <c r="U80" s="2" t="s">
        <v>49</v>
      </c>
      <c r="V80" s="2" t="s">
        <v>118</v>
      </c>
      <c r="W80" s="27">
        <v>5.0000000000000001E-3</v>
      </c>
      <c r="X80" s="27">
        <v>1E-3</v>
      </c>
      <c r="Y80" s="5">
        <v>45</v>
      </c>
      <c r="Z80" s="5">
        <v>5</v>
      </c>
      <c r="AA80" s="5">
        <v>10</v>
      </c>
      <c r="AB80" s="5" t="s">
        <v>39</v>
      </c>
      <c r="AC80" s="28">
        <f t="shared" si="3"/>
        <v>49.999999999999993</v>
      </c>
      <c r="AD80" s="5">
        <f t="shared" si="4"/>
        <v>10</v>
      </c>
      <c r="AE80" s="5">
        <v>16</v>
      </c>
      <c r="AF80" s="5">
        <v>3.3</v>
      </c>
      <c r="AI80" s="5">
        <v>1.1220000000000001</v>
      </c>
      <c r="AJ80" s="123">
        <f t="shared" si="5"/>
        <v>28.050000000000004</v>
      </c>
    </row>
    <row r="81" spans="1:36" ht="11.25" customHeight="1" x14ac:dyDescent="0.25">
      <c r="A81" s="5" t="s">
        <v>150</v>
      </c>
      <c r="B81" s="2">
        <v>0.7</v>
      </c>
      <c r="C81" s="3" t="s">
        <v>151</v>
      </c>
      <c r="D81" s="2">
        <v>50</v>
      </c>
      <c r="E81" s="14">
        <v>250</v>
      </c>
      <c r="F81" s="14">
        <v>5000</v>
      </c>
      <c r="G81" s="14">
        <v>1344</v>
      </c>
      <c r="H81" s="14">
        <v>849</v>
      </c>
      <c r="I81" s="2" t="s">
        <v>40</v>
      </c>
      <c r="J81" s="2" t="s">
        <v>116</v>
      </c>
      <c r="K81" s="2" t="s">
        <v>64</v>
      </c>
      <c r="L81" s="2">
        <v>0.33</v>
      </c>
      <c r="M81" s="2" t="s">
        <v>44</v>
      </c>
      <c r="N81" s="13">
        <v>4.0000000000000001E-3</v>
      </c>
      <c r="O81" s="13">
        <v>8.9999999999999993E-3</v>
      </c>
      <c r="P81" s="2">
        <v>1.5</v>
      </c>
      <c r="Q81" s="2">
        <v>3</v>
      </c>
      <c r="R81" s="13">
        <v>1.4E-2</v>
      </c>
      <c r="S81" s="15" t="s">
        <v>117</v>
      </c>
      <c r="T81" s="2" t="s">
        <v>46</v>
      </c>
      <c r="U81" s="2" t="s">
        <v>41</v>
      </c>
      <c r="V81" s="2" t="s">
        <v>118</v>
      </c>
      <c r="W81" s="27">
        <v>5.0000000000000001E-3</v>
      </c>
      <c r="X81" s="27">
        <v>1E-3</v>
      </c>
      <c r="Y81" s="5">
        <v>45</v>
      </c>
      <c r="Z81" s="5">
        <v>5</v>
      </c>
      <c r="AA81" s="5">
        <v>10</v>
      </c>
      <c r="AB81" s="5" t="s">
        <v>39</v>
      </c>
      <c r="AC81" s="28">
        <f t="shared" si="3"/>
        <v>49.999999999999993</v>
      </c>
      <c r="AD81" s="5">
        <f t="shared" si="4"/>
        <v>15</v>
      </c>
      <c r="AE81" s="5">
        <v>16</v>
      </c>
      <c r="AF81" s="5">
        <v>3.3</v>
      </c>
      <c r="AI81" s="5">
        <v>1.1220000000000001</v>
      </c>
      <c r="AJ81" s="123">
        <f t="shared" si="5"/>
        <v>56.100000000000009</v>
      </c>
    </row>
    <row r="82" spans="1:36" ht="11.25" customHeight="1" x14ac:dyDescent="0.25">
      <c r="A82" s="5" t="s">
        <v>152</v>
      </c>
      <c r="B82" s="2">
        <v>0.7</v>
      </c>
      <c r="C82" s="3" t="s">
        <v>151</v>
      </c>
      <c r="D82" s="2">
        <v>50</v>
      </c>
      <c r="E82" s="14">
        <v>250</v>
      </c>
      <c r="F82" s="14">
        <v>5000</v>
      </c>
      <c r="G82" s="14">
        <v>1344</v>
      </c>
      <c r="H82" s="14">
        <v>849</v>
      </c>
      <c r="I82" s="2" t="s">
        <v>40</v>
      </c>
      <c r="J82" s="2" t="s">
        <v>116</v>
      </c>
      <c r="K82" s="2" t="s">
        <v>64</v>
      </c>
      <c r="L82" s="2">
        <v>0.33</v>
      </c>
      <c r="M82" s="2" t="s">
        <v>44</v>
      </c>
      <c r="N82" s="13">
        <v>4.0000000000000001E-3</v>
      </c>
      <c r="O82" s="13">
        <v>8.9999999999999993E-3</v>
      </c>
      <c r="P82" s="2">
        <v>1.5</v>
      </c>
      <c r="Q82" s="2">
        <v>3</v>
      </c>
      <c r="R82" s="13">
        <v>1.4E-2</v>
      </c>
      <c r="S82" s="15" t="s">
        <v>117</v>
      </c>
      <c r="T82" s="2" t="s">
        <v>46</v>
      </c>
      <c r="U82" s="2" t="s">
        <v>49</v>
      </c>
      <c r="V82" s="2" t="s">
        <v>118</v>
      </c>
      <c r="W82" s="27">
        <v>5.0000000000000001E-3</v>
      </c>
      <c r="X82" s="27">
        <v>1E-3</v>
      </c>
      <c r="Y82" s="5">
        <v>45</v>
      </c>
      <c r="Z82" s="5">
        <v>5</v>
      </c>
      <c r="AA82" s="5">
        <v>10</v>
      </c>
      <c r="AB82" s="5" t="s">
        <v>39</v>
      </c>
      <c r="AC82" s="28">
        <f t="shared" si="3"/>
        <v>49.999999999999993</v>
      </c>
      <c r="AD82" s="5">
        <f t="shared" si="4"/>
        <v>15</v>
      </c>
      <c r="AE82" s="5">
        <v>16</v>
      </c>
      <c r="AF82" s="5">
        <v>3.3</v>
      </c>
      <c r="AI82" s="5">
        <v>1.1220000000000001</v>
      </c>
      <c r="AJ82" s="123">
        <f t="shared" si="5"/>
        <v>56.100000000000009</v>
      </c>
    </row>
    <row r="83" spans="1:36" ht="11.25" customHeight="1" x14ac:dyDescent="0.25">
      <c r="A83" s="5" t="s">
        <v>153</v>
      </c>
      <c r="B83" s="2">
        <v>0.7</v>
      </c>
      <c r="C83" s="3" t="s">
        <v>154</v>
      </c>
      <c r="D83" s="2">
        <v>75</v>
      </c>
      <c r="E83" s="14">
        <v>250</v>
      </c>
      <c r="F83" s="14">
        <v>5000</v>
      </c>
      <c r="G83" s="14">
        <v>1344</v>
      </c>
      <c r="H83" s="14">
        <v>849</v>
      </c>
      <c r="I83" s="2" t="s">
        <v>40</v>
      </c>
      <c r="J83" s="2" t="s">
        <v>116</v>
      </c>
      <c r="K83" s="2" t="s">
        <v>64</v>
      </c>
      <c r="L83" s="2">
        <v>0.33</v>
      </c>
      <c r="M83" s="2" t="s">
        <v>44</v>
      </c>
      <c r="N83" s="13">
        <v>4.0000000000000001E-3</v>
      </c>
      <c r="O83" s="13">
        <v>8.9999999999999993E-3</v>
      </c>
      <c r="P83" s="2">
        <v>2</v>
      </c>
      <c r="Q83" s="2">
        <v>5.5</v>
      </c>
      <c r="R83" s="13">
        <v>1.4E-2</v>
      </c>
      <c r="S83" s="15" t="s">
        <v>117</v>
      </c>
      <c r="T83" s="2" t="s">
        <v>46</v>
      </c>
      <c r="U83" s="2" t="s">
        <v>41</v>
      </c>
      <c r="V83" s="2" t="s">
        <v>118</v>
      </c>
      <c r="W83" s="27">
        <v>5.0000000000000001E-3</v>
      </c>
      <c r="X83" s="27">
        <v>1E-3</v>
      </c>
      <c r="Y83" s="5">
        <v>45</v>
      </c>
      <c r="Z83" s="5">
        <v>5</v>
      </c>
      <c r="AA83" s="5">
        <v>10</v>
      </c>
      <c r="AB83" s="5" t="s">
        <v>39</v>
      </c>
      <c r="AC83" s="28">
        <f t="shared" si="3"/>
        <v>49.999999999999993</v>
      </c>
      <c r="AD83" s="5">
        <f t="shared" si="4"/>
        <v>35</v>
      </c>
      <c r="AE83" s="5">
        <v>16</v>
      </c>
      <c r="AF83" s="5">
        <v>3.3</v>
      </c>
      <c r="AI83" s="5">
        <v>1.1220000000000001</v>
      </c>
      <c r="AJ83" s="123">
        <f t="shared" si="5"/>
        <v>84.15</v>
      </c>
    </row>
    <row r="84" spans="1:36" ht="11.25" customHeight="1" x14ac:dyDescent="0.25">
      <c r="A84" s="5" t="s">
        <v>155</v>
      </c>
      <c r="B84" s="2">
        <v>0.7</v>
      </c>
      <c r="C84" s="3" t="s">
        <v>154</v>
      </c>
      <c r="D84" s="2">
        <v>75</v>
      </c>
      <c r="E84" s="14">
        <v>250</v>
      </c>
      <c r="F84" s="14">
        <v>5000</v>
      </c>
      <c r="G84" s="14">
        <v>1344</v>
      </c>
      <c r="H84" s="14">
        <v>849</v>
      </c>
      <c r="I84" s="2" t="s">
        <v>40</v>
      </c>
      <c r="J84" s="2" t="s">
        <v>116</v>
      </c>
      <c r="K84" s="2" t="s">
        <v>64</v>
      </c>
      <c r="L84" s="2">
        <v>0.33</v>
      </c>
      <c r="M84" s="2" t="s">
        <v>44</v>
      </c>
      <c r="N84" s="13">
        <v>4.0000000000000001E-3</v>
      </c>
      <c r="O84" s="13">
        <v>8.9999999999999993E-3</v>
      </c>
      <c r="P84" s="2">
        <v>2</v>
      </c>
      <c r="Q84" s="2">
        <v>5.5</v>
      </c>
      <c r="R84" s="13">
        <v>1.4E-2</v>
      </c>
      <c r="S84" s="15" t="s">
        <v>117</v>
      </c>
      <c r="T84" s="2" t="s">
        <v>46</v>
      </c>
      <c r="U84" s="2" t="s">
        <v>49</v>
      </c>
      <c r="V84" s="2" t="s">
        <v>118</v>
      </c>
      <c r="W84" s="27">
        <v>5.0000000000000001E-3</v>
      </c>
      <c r="X84" s="27">
        <v>1E-3</v>
      </c>
      <c r="Y84" s="5">
        <v>45</v>
      </c>
      <c r="Z84" s="5">
        <v>5</v>
      </c>
      <c r="AA84" s="5">
        <v>10</v>
      </c>
      <c r="AB84" s="5" t="s">
        <v>39</v>
      </c>
      <c r="AC84" s="28">
        <f t="shared" si="3"/>
        <v>49.999999999999993</v>
      </c>
      <c r="AD84" s="5">
        <f t="shared" si="4"/>
        <v>35</v>
      </c>
      <c r="AE84" s="5">
        <v>16</v>
      </c>
      <c r="AF84" s="5">
        <v>3.3</v>
      </c>
      <c r="AI84" s="5">
        <v>1.1220000000000001</v>
      </c>
      <c r="AJ84" s="123">
        <f t="shared" si="5"/>
        <v>84.15</v>
      </c>
    </row>
    <row r="85" spans="1:36" ht="11.25" customHeight="1" x14ac:dyDescent="0.25">
      <c r="A85" s="5" t="s">
        <v>156</v>
      </c>
      <c r="B85" s="2">
        <v>0.7</v>
      </c>
      <c r="C85" s="3" t="s">
        <v>157</v>
      </c>
      <c r="D85" s="2">
        <v>100</v>
      </c>
      <c r="E85" s="14">
        <v>250</v>
      </c>
      <c r="F85" s="14">
        <v>5000</v>
      </c>
      <c r="G85" s="14">
        <v>1344</v>
      </c>
      <c r="H85" s="14">
        <v>849</v>
      </c>
      <c r="I85" s="2" t="s">
        <v>40</v>
      </c>
      <c r="J85" s="2" t="s">
        <v>116</v>
      </c>
      <c r="K85" s="2" t="s">
        <v>64</v>
      </c>
      <c r="L85" s="2">
        <v>0.33</v>
      </c>
      <c r="M85" s="2" t="s">
        <v>44</v>
      </c>
      <c r="N85" s="13">
        <v>4.0000000000000001E-3</v>
      </c>
      <c r="O85" s="13">
        <v>8.9999999999999993E-3</v>
      </c>
      <c r="P85" s="2">
        <v>2.5</v>
      </c>
      <c r="Q85" s="2">
        <v>6</v>
      </c>
      <c r="R85" s="13">
        <v>1.4E-2</v>
      </c>
      <c r="S85" s="15" t="s">
        <v>117</v>
      </c>
      <c r="T85" s="2" t="s">
        <v>46</v>
      </c>
      <c r="U85" s="2" t="s">
        <v>41</v>
      </c>
      <c r="V85" s="2" t="s">
        <v>118</v>
      </c>
      <c r="W85" s="27">
        <v>5.0000000000000001E-3</v>
      </c>
      <c r="X85" s="27">
        <v>1E-3</v>
      </c>
      <c r="Y85" s="5">
        <v>45</v>
      </c>
      <c r="Z85" s="5">
        <v>5</v>
      </c>
      <c r="AA85" s="5">
        <v>10</v>
      </c>
      <c r="AB85" s="5" t="s">
        <v>39</v>
      </c>
      <c r="AC85" s="28">
        <f t="shared" si="3"/>
        <v>49.999999999999993</v>
      </c>
      <c r="AD85" s="5">
        <f t="shared" si="4"/>
        <v>35</v>
      </c>
      <c r="AE85" s="5">
        <v>16</v>
      </c>
      <c r="AF85" s="5">
        <v>3.3</v>
      </c>
      <c r="AI85" s="5">
        <v>1.1220000000000001</v>
      </c>
      <c r="AJ85" s="123">
        <f t="shared" si="5"/>
        <v>112.20000000000002</v>
      </c>
    </row>
    <row r="86" spans="1:36" ht="11.25" customHeight="1" x14ac:dyDescent="0.25">
      <c r="A86" s="5" t="s">
        <v>158</v>
      </c>
      <c r="B86" s="2">
        <v>0.7</v>
      </c>
      <c r="C86" s="3" t="s">
        <v>157</v>
      </c>
      <c r="D86" s="2">
        <v>100</v>
      </c>
      <c r="E86" s="14">
        <v>250</v>
      </c>
      <c r="F86" s="14">
        <v>5000</v>
      </c>
      <c r="G86" s="14">
        <v>1344</v>
      </c>
      <c r="H86" s="14">
        <v>849</v>
      </c>
      <c r="I86" s="2" t="s">
        <v>40</v>
      </c>
      <c r="J86" s="2" t="s">
        <v>116</v>
      </c>
      <c r="K86" s="2" t="s">
        <v>64</v>
      </c>
      <c r="L86" s="2">
        <v>0.33</v>
      </c>
      <c r="M86" s="2" t="s">
        <v>44</v>
      </c>
      <c r="N86" s="13">
        <v>4.0000000000000001E-3</v>
      </c>
      <c r="O86" s="13">
        <v>8.9999999999999993E-3</v>
      </c>
      <c r="P86" s="2">
        <v>2.5</v>
      </c>
      <c r="Q86" s="2">
        <v>6</v>
      </c>
      <c r="R86" s="13">
        <v>1.4E-2</v>
      </c>
      <c r="S86" s="15" t="s">
        <v>117</v>
      </c>
      <c r="T86" s="2" t="s">
        <v>46</v>
      </c>
      <c r="U86" s="2" t="s">
        <v>49</v>
      </c>
      <c r="V86" s="2" t="s">
        <v>118</v>
      </c>
      <c r="W86" s="27">
        <v>5.0000000000000001E-3</v>
      </c>
      <c r="X86" s="27">
        <v>1E-3</v>
      </c>
      <c r="Y86" s="5">
        <v>45</v>
      </c>
      <c r="Z86" s="5">
        <v>5</v>
      </c>
      <c r="AA86" s="5">
        <v>10</v>
      </c>
      <c r="AB86" s="5" t="s">
        <v>39</v>
      </c>
      <c r="AC86" s="28">
        <f t="shared" si="3"/>
        <v>49.999999999999993</v>
      </c>
      <c r="AD86" s="5">
        <f t="shared" si="4"/>
        <v>35</v>
      </c>
      <c r="AE86" s="5">
        <v>16</v>
      </c>
      <c r="AF86" s="5">
        <v>3.3</v>
      </c>
      <c r="AI86" s="5">
        <v>1.1220000000000001</v>
      </c>
      <c r="AJ86" s="123">
        <f t="shared" si="5"/>
        <v>112.20000000000002</v>
      </c>
    </row>
    <row r="87" spans="1:36" ht="11.25" customHeight="1" x14ac:dyDescent="0.25">
      <c r="A87" s="5" t="s">
        <v>159</v>
      </c>
      <c r="B87" s="2">
        <v>0.7</v>
      </c>
      <c r="C87" s="3" t="s">
        <v>160</v>
      </c>
      <c r="D87" s="2">
        <v>150</v>
      </c>
      <c r="E87" s="14">
        <v>250</v>
      </c>
      <c r="F87" s="14">
        <v>5000</v>
      </c>
      <c r="G87" s="14">
        <v>1344</v>
      </c>
      <c r="H87" s="14">
        <v>849</v>
      </c>
      <c r="I87" s="2" t="s">
        <v>40</v>
      </c>
      <c r="J87" s="2" t="s">
        <v>116</v>
      </c>
      <c r="K87" s="2" t="s">
        <v>64</v>
      </c>
      <c r="L87" s="2">
        <v>0.33</v>
      </c>
      <c r="M87" s="2" t="s">
        <v>44</v>
      </c>
      <c r="N87" s="13">
        <v>4.0000000000000001E-3</v>
      </c>
      <c r="O87" s="13">
        <v>8.9999999999999993E-3</v>
      </c>
      <c r="P87" s="2">
        <v>3</v>
      </c>
      <c r="Q87" s="2">
        <v>7</v>
      </c>
      <c r="R87" s="13">
        <v>1.4E-2</v>
      </c>
      <c r="S87" s="15" t="s">
        <v>117</v>
      </c>
      <c r="T87" s="2" t="s">
        <v>46</v>
      </c>
      <c r="U87" s="2" t="s">
        <v>41</v>
      </c>
      <c r="V87" s="2" t="s">
        <v>118</v>
      </c>
      <c r="W87" s="27">
        <v>5.0000000000000001E-3</v>
      </c>
      <c r="X87" s="27">
        <v>1E-3</v>
      </c>
      <c r="Y87" s="5">
        <v>45</v>
      </c>
      <c r="Z87" s="5">
        <v>5</v>
      </c>
      <c r="AA87" s="5">
        <v>10</v>
      </c>
      <c r="AB87" s="5" t="s">
        <v>39</v>
      </c>
      <c r="AC87" s="28">
        <f t="shared" si="3"/>
        <v>49.999999999999993</v>
      </c>
      <c r="AD87" s="5">
        <f t="shared" si="4"/>
        <v>40</v>
      </c>
      <c r="AE87" s="5">
        <v>16</v>
      </c>
      <c r="AF87" s="5">
        <v>3.3</v>
      </c>
      <c r="AI87" s="5">
        <v>1.1220000000000001</v>
      </c>
      <c r="AJ87" s="123">
        <f t="shared" si="5"/>
        <v>168.3</v>
      </c>
    </row>
    <row r="88" spans="1:36" ht="11.25" customHeight="1" x14ac:dyDescent="0.25">
      <c r="A88" s="5" t="s">
        <v>161</v>
      </c>
      <c r="B88" s="2">
        <v>0.7</v>
      </c>
      <c r="C88" s="3" t="s">
        <v>160</v>
      </c>
      <c r="D88" s="2">
        <v>150</v>
      </c>
      <c r="E88" s="14">
        <v>250</v>
      </c>
      <c r="F88" s="14">
        <v>5000</v>
      </c>
      <c r="G88" s="14">
        <v>1344</v>
      </c>
      <c r="H88" s="14">
        <v>849</v>
      </c>
      <c r="I88" s="2" t="s">
        <v>40</v>
      </c>
      <c r="J88" s="2" t="s">
        <v>116</v>
      </c>
      <c r="K88" s="2" t="s">
        <v>64</v>
      </c>
      <c r="L88" s="2">
        <v>0.33</v>
      </c>
      <c r="M88" s="2" t="s">
        <v>44</v>
      </c>
      <c r="N88" s="13">
        <v>4.0000000000000001E-3</v>
      </c>
      <c r="O88" s="13">
        <v>8.9999999999999993E-3</v>
      </c>
      <c r="P88" s="2">
        <v>3</v>
      </c>
      <c r="Q88" s="2">
        <v>7</v>
      </c>
      <c r="R88" s="13">
        <v>1.4E-2</v>
      </c>
      <c r="S88" s="15" t="s">
        <v>117</v>
      </c>
      <c r="T88" s="2" t="s">
        <v>46</v>
      </c>
      <c r="U88" s="2" t="s">
        <v>49</v>
      </c>
      <c r="V88" s="2" t="s">
        <v>118</v>
      </c>
      <c r="W88" s="27">
        <v>5.0000000000000001E-3</v>
      </c>
      <c r="X88" s="27">
        <v>1E-3</v>
      </c>
      <c r="Y88" s="5">
        <v>45</v>
      </c>
      <c r="Z88" s="5">
        <v>5</v>
      </c>
      <c r="AA88" s="5">
        <v>10</v>
      </c>
      <c r="AB88" s="5" t="s">
        <v>39</v>
      </c>
      <c r="AC88" s="28">
        <f t="shared" si="3"/>
        <v>49.999999999999993</v>
      </c>
      <c r="AD88" s="5">
        <f t="shared" si="4"/>
        <v>40</v>
      </c>
      <c r="AE88" s="5">
        <v>16</v>
      </c>
      <c r="AF88" s="5">
        <v>3.3</v>
      </c>
      <c r="AI88" s="5">
        <v>1.1220000000000001</v>
      </c>
      <c r="AJ88" s="123">
        <f t="shared" si="5"/>
        <v>168.3</v>
      </c>
    </row>
    <row r="89" spans="1:36" ht="11.25" customHeight="1" x14ac:dyDescent="0.25">
      <c r="A89" s="5" t="s">
        <v>162</v>
      </c>
      <c r="B89" s="2">
        <v>0.7</v>
      </c>
      <c r="C89" s="3" t="s">
        <v>163</v>
      </c>
      <c r="D89" s="2">
        <v>100</v>
      </c>
      <c r="E89" s="14">
        <v>250</v>
      </c>
      <c r="F89" s="14">
        <v>5000</v>
      </c>
      <c r="G89" s="14">
        <v>1344</v>
      </c>
      <c r="H89" s="14">
        <v>849</v>
      </c>
      <c r="I89" s="2" t="s">
        <v>40</v>
      </c>
      <c r="J89" s="2" t="s">
        <v>116</v>
      </c>
      <c r="K89" s="2" t="s">
        <v>42</v>
      </c>
      <c r="L89" s="2">
        <v>1.5</v>
      </c>
      <c r="M89" s="2" t="s">
        <v>44</v>
      </c>
      <c r="N89" s="13">
        <v>4.0000000000000001E-3</v>
      </c>
      <c r="O89" s="13">
        <v>8.9999999999999993E-3</v>
      </c>
      <c r="P89" s="2">
        <v>2.5</v>
      </c>
      <c r="Q89" s="2">
        <v>6</v>
      </c>
      <c r="R89" s="13">
        <v>1.4E-2</v>
      </c>
      <c r="S89" s="15" t="s">
        <v>164</v>
      </c>
      <c r="T89" s="2" t="s">
        <v>46</v>
      </c>
      <c r="U89" s="2" t="s">
        <v>41</v>
      </c>
      <c r="V89" s="2" t="s">
        <v>118</v>
      </c>
      <c r="W89" s="27">
        <v>5.0000000000000001E-3</v>
      </c>
      <c r="X89" s="27">
        <v>1E-3</v>
      </c>
      <c r="Y89" s="5">
        <v>45</v>
      </c>
      <c r="Z89" s="5">
        <v>5</v>
      </c>
      <c r="AA89" s="5">
        <v>10</v>
      </c>
      <c r="AB89" s="5" t="s">
        <v>39</v>
      </c>
      <c r="AC89" s="28">
        <f t="shared" si="3"/>
        <v>49.999999999999993</v>
      </c>
      <c r="AD89" s="5">
        <f t="shared" si="4"/>
        <v>35</v>
      </c>
      <c r="AE89" s="5">
        <v>16</v>
      </c>
      <c r="AF89" s="5">
        <v>5</v>
      </c>
      <c r="AI89" s="5">
        <v>1.1220000000000001</v>
      </c>
      <c r="AJ89" s="123">
        <f t="shared" si="5"/>
        <v>112.20000000000002</v>
      </c>
    </row>
    <row r="90" spans="1:36" ht="11.25" customHeight="1" x14ac:dyDescent="0.25">
      <c r="A90" s="5" t="s">
        <v>165</v>
      </c>
      <c r="B90" s="2">
        <v>0.7</v>
      </c>
      <c r="C90" s="3" t="s">
        <v>166</v>
      </c>
      <c r="D90" s="2">
        <v>48</v>
      </c>
      <c r="E90" s="14">
        <v>250</v>
      </c>
      <c r="F90" s="14">
        <v>5000</v>
      </c>
      <c r="G90" s="14">
        <v>1344</v>
      </c>
      <c r="H90" s="14">
        <v>849</v>
      </c>
      <c r="I90" s="2" t="s">
        <v>40</v>
      </c>
      <c r="J90" s="2" t="s">
        <v>116</v>
      </c>
      <c r="K90" s="2" t="s">
        <v>42</v>
      </c>
      <c r="L90" s="2">
        <v>1.5</v>
      </c>
      <c r="M90" s="2" t="s">
        <v>44</v>
      </c>
      <c r="N90" s="13">
        <v>4.0000000000000001E-3</v>
      </c>
      <c r="O90" s="13">
        <v>8.9999999999999993E-3</v>
      </c>
      <c r="P90" s="2">
        <v>1.5</v>
      </c>
      <c r="Q90" s="2">
        <v>3</v>
      </c>
      <c r="R90" s="13">
        <v>1.4E-2</v>
      </c>
      <c r="S90" s="15" t="s">
        <v>164</v>
      </c>
      <c r="T90" s="2" t="s">
        <v>46</v>
      </c>
      <c r="U90" s="2" t="s">
        <v>41</v>
      </c>
      <c r="V90" s="2" t="s">
        <v>118</v>
      </c>
      <c r="W90" s="27">
        <v>5.0000000000000001E-3</v>
      </c>
      <c r="X90" s="27">
        <v>1E-3</v>
      </c>
      <c r="Y90" s="5">
        <v>45</v>
      </c>
      <c r="Z90" s="5">
        <v>5</v>
      </c>
      <c r="AA90" s="5">
        <v>10</v>
      </c>
      <c r="AB90" s="5" t="s">
        <v>39</v>
      </c>
      <c r="AC90" s="28">
        <f t="shared" si="3"/>
        <v>49.999999999999993</v>
      </c>
      <c r="AD90" s="5">
        <f t="shared" si="4"/>
        <v>15</v>
      </c>
      <c r="AE90" s="5">
        <v>16</v>
      </c>
      <c r="AF90" s="5">
        <v>5</v>
      </c>
      <c r="AI90" s="5">
        <v>1.1220000000000001</v>
      </c>
      <c r="AJ90" s="123">
        <f t="shared" si="5"/>
        <v>53.856000000000009</v>
      </c>
    </row>
    <row r="91" spans="1:36" ht="11.25" customHeight="1" x14ac:dyDescent="0.25">
      <c r="A91" s="5" t="s">
        <v>167</v>
      </c>
      <c r="B91" s="2">
        <v>0.7</v>
      </c>
      <c r="C91" s="3" t="s">
        <v>166</v>
      </c>
      <c r="D91" s="2">
        <v>48</v>
      </c>
      <c r="E91" s="14">
        <v>250</v>
      </c>
      <c r="F91" s="14">
        <v>5000</v>
      </c>
      <c r="G91" s="14">
        <v>1344</v>
      </c>
      <c r="H91" s="14">
        <v>849</v>
      </c>
      <c r="I91" s="2" t="s">
        <v>40</v>
      </c>
      <c r="J91" s="2" t="s">
        <v>116</v>
      </c>
      <c r="K91" s="2" t="s">
        <v>42</v>
      </c>
      <c r="L91" s="2">
        <v>1.5</v>
      </c>
      <c r="M91" s="2" t="s">
        <v>44</v>
      </c>
      <c r="N91" s="13">
        <v>4.0000000000000001E-3</v>
      </c>
      <c r="O91" s="13">
        <v>8.9999999999999993E-3</v>
      </c>
      <c r="P91" s="2">
        <v>1.5</v>
      </c>
      <c r="Q91" s="2">
        <v>3</v>
      </c>
      <c r="R91" s="13">
        <v>1.4E-2</v>
      </c>
      <c r="S91" s="15" t="s">
        <v>168</v>
      </c>
      <c r="T91" s="2" t="s">
        <v>46</v>
      </c>
      <c r="U91" s="2" t="s">
        <v>41</v>
      </c>
      <c r="V91" s="2" t="s">
        <v>118</v>
      </c>
      <c r="W91" s="27">
        <v>5.0000000000000001E-3</v>
      </c>
      <c r="X91" s="27">
        <v>1E-3</v>
      </c>
      <c r="Y91" s="5">
        <v>45</v>
      </c>
      <c r="Z91" s="5">
        <v>5</v>
      </c>
      <c r="AA91" s="5">
        <v>10</v>
      </c>
      <c r="AB91" s="5" t="s">
        <v>39</v>
      </c>
      <c r="AC91" s="28">
        <f t="shared" si="3"/>
        <v>49.999999999999993</v>
      </c>
      <c r="AD91" s="5">
        <f t="shared" si="4"/>
        <v>15</v>
      </c>
      <c r="AE91" s="5">
        <v>16</v>
      </c>
      <c r="AF91" s="5">
        <v>5</v>
      </c>
      <c r="AI91" s="5">
        <v>1.1220000000000001</v>
      </c>
      <c r="AJ91" s="123">
        <f t="shared" si="5"/>
        <v>53.856000000000009</v>
      </c>
    </row>
    <row r="92" spans="1:36" ht="11.25" customHeight="1" x14ac:dyDescent="0.25">
      <c r="A92" s="5" t="s">
        <v>169</v>
      </c>
      <c r="B92" s="2">
        <v>0.7</v>
      </c>
      <c r="C92" s="3" t="s">
        <v>170</v>
      </c>
      <c r="D92" s="2">
        <v>38.5</v>
      </c>
      <c r="E92" s="14">
        <v>250</v>
      </c>
      <c r="F92" s="14">
        <v>5000</v>
      </c>
      <c r="G92" s="14">
        <v>1344</v>
      </c>
      <c r="H92" s="14">
        <v>849</v>
      </c>
      <c r="I92" s="2" t="s">
        <v>40</v>
      </c>
      <c r="J92" s="2" t="s">
        <v>116</v>
      </c>
      <c r="K92" s="2" t="s">
        <v>42</v>
      </c>
      <c r="L92" s="2">
        <v>1.5</v>
      </c>
      <c r="M92" s="2" t="s">
        <v>44</v>
      </c>
      <c r="N92" s="13">
        <v>4.0000000000000001E-3</v>
      </c>
      <c r="O92" s="13">
        <v>8.9999999999999993E-3</v>
      </c>
      <c r="P92" s="2">
        <v>1.5</v>
      </c>
      <c r="Q92" s="2">
        <v>3</v>
      </c>
      <c r="R92" s="13">
        <v>1.4E-2</v>
      </c>
      <c r="S92" s="15" t="s">
        <v>171</v>
      </c>
      <c r="T92" s="2" t="s">
        <v>46</v>
      </c>
      <c r="U92" s="2" t="s">
        <v>41</v>
      </c>
      <c r="V92" s="2" t="s">
        <v>118</v>
      </c>
      <c r="W92" s="27">
        <v>5.0000000000000001E-3</v>
      </c>
      <c r="X92" s="27">
        <v>1E-3</v>
      </c>
      <c r="Y92" s="5">
        <v>45</v>
      </c>
      <c r="Z92" s="5">
        <v>5</v>
      </c>
      <c r="AA92" s="5">
        <v>10</v>
      </c>
      <c r="AB92" s="5" t="s">
        <v>39</v>
      </c>
      <c r="AC92" s="28">
        <f t="shared" si="3"/>
        <v>49.999999999999993</v>
      </c>
      <c r="AD92" s="5">
        <f t="shared" si="4"/>
        <v>15</v>
      </c>
      <c r="AE92" s="5">
        <v>16</v>
      </c>
      <c r="AF92" s="5">
        <v>5</v>
      </c>
      <c r="AI92" s="5">
        <v>1.1220000000000001</v>
      </c>
      <c r="AJ92" s="123">
        <f t="shared" si="5"/>
        <v>43.197000000000003</v>
      </c>
    </row>
    <row r="93" spans="1:36" ht="11.25" customHeight="1" x14ac:dyDescent="0.25">
      <c r="A93" s="5" t="s">
        <v>172</v>
      </c>
      <c r="B93" s="2">
        <v>0.7</v>
      </c>
      <c r="C93" s="2" t="s">
        <v>115</v>
      </c>
      <c r="D93" s="2">
        <v>25</v>
      </c>
      <c r="E93" s="14">
        <v>500</v>
      </c>
      <c r="F93" s="14">
        <v>5000</v>
      </c>
      <c r="G93" s="14">
        <v>1344</v>
      </c>
      <c r="H93" s="14">
        <v>849</v>
      </c>
      <c r="I93" s="2" t="s">
        <v>40</v>
      </c>
      <c r="J93" s="2" t="s">
        <v>116</v>
      </c>
      <c r="K93" s="2" t="s">
        <v>42</v>
      </c>
      <c r="L93" s="2">
        <v>2.5</v>
      </c>
      <c r="M93" s="2" t="s">
        <v>44</v>
      </c>
      <c r="N93" s="16">
        <v>4.0000000000000001E-3</v>
      </c>
      <c r="O93" s="16">
        <v>8.9999999999999993E-3</v>
      </c>
      <c r="P93" s="4">
        <v>1</v>
      </c>
      <c r="Q93" s="4">
        <v>4</v>
      </c>
      <c r="R93" s="16">
        <v>1.4E-2</v>
      </c>
      <c r="S93" s="15" t="s">
        <v>173</v>
      </c>
      <c r="T93" s="2" t="s">
        <v>46</v>
      </c>
      <c r="U93" s="2" t="s">
        <v>41</v>
      </c>
      <c r="V93" s="2" t="s">
        <v>118</v>
      </c>
      <c r="W93" s="27">
        <v>5.0000000000000001E-3</v>
      </c>
      <c r="X93" s="27">
        <v>1E-3</v>
      </c>
      <c r="Y93" s="5">
        <v>45</v>
      </c>
      <c r="Z93" s="5">
        <v>5</v>
      </c>
      <c r="AA93" s="5">
        <v>10</v>
      </c>
      <c r="AB93" s="5" t="s">
        <v>39</v>
      </c>
      <c r="AC93" s="28">
        <f t="shared" si="3"/>
        <v>49.999999999999993</v>
      </c>
      <c r="AD93" s="5">
        <f t="shared" si="4"/>
        <v>30</v>
      </c>
      <c r="AE93" s="5">
        <v>16</v>
      </c>
      <c r="AF93" s="5">
        <v>5</v>
      </c>
      <c r="AI93" s="5">
        <v>1.5549999999999999</v>
      </c>
      <c r="AJ93" s="123">
        <f t="shared" si="5"/>
        <v>38.875</v>
      </c>
    </row>
    <row r="94" spans="1:36" ht="11.25" customHeight="1" x14ac:dyDescent="0.25">
      <c r="A94" s="5" t="s">
        <v>174</v>
      </c>
      <c r="B94" s="2">
        <v>0.7</v>
      </c>
      <c r="C94" s="2" t="s">
        <v>115</v>
      </c>
      <c r="D94" s="2">
        <v>25</v>
      </c>
      <c r="E94" s="14">
        <v>500</v>
      </c>
      <c r="F94" s="14">
        <v>5000</v>
      </c>
      <c r="G94" s="14">
        <v>1344</v>
      </c>
      <c r="H94" s="14">
        <v>849</v>
      </c>
      <c r="I94" s="2" t="s">
        <v>40</v>
      </c>
      <c r="J94" s="2" t="s">
        <v>116</v>
      </c>
      <c r="K94" s="2" t="s">
        <v>42</v>
      </c>
      <c r="L94" s="2">
        <v>2.5</v>
      </c>
      <c r="M94" s="2" t="s">
        <v>44</v>
      </c>
      <c r="N94" s="16">
        <v>4.0000000000000001E-3</v>
      </c>
      <c r="O94" s="16">
        <v>8.9999999999999993E-3</v>
      </c>
      <c r="P94" s="4">
        <v>1</v>
      </c>
      <c r="Q94" s="4">
        <v>4</v>
      </c>
      <c r="R94" s="16">
        <v>1.4E-2</v>
      </c>
      <c r="S94" s="15" t="s">
        <v>173</v>
      </c>
      <c r="T94" s="2" t="s">
        <v>46</v>
      </c>
      <c r="U94" s="2" t="s">
        <v>49</v>
      </c>
      <c r="V94" s="2" t="s">
        <v>118</v>
      </c>
      <c r="W94" s="27">
        <v>5.0000000000000001E-3</v>
      </c>
      <c r="X94" s="27">
        <v>1E-3</v>
      </c>
      <c r="Y94" s="5">
        <v>45</v>
      </c>
      <c r="Z94" s="5">
        <v>5</v>
      </c>
      <c r="AA94" s="5">
        <v>10</v>
      </c>
      <c r="AB94" s="5" t="s">
        <v>39</v>
      </c>
      <c r="AC94" s="28">
        <f t="shared" si="3"/>
        <v>49.999999999999993</v>
      </c>
      <c r="AD94" s="5">
        <f t="shared" si="4"/>
        <v>30</v>
      </c>
      <c r="AE94" s="5">
        <v>16</v>
      </c>
      <c r="AF94" s="5">
        <v>5</v>
      </c>
      <c r="AI94" s="5">
        <v>1.5549999999999999</v>
      </c>
      <c r="AJ94" s="123">
        <f t="shared" si="5"/>
        <v>38.875</v>
      </c>
    </row>
    <row r="95" spans="1:36" ht="11.25" customHeight="1" x14ac:dyDescent="0.25">
      <c r="A95" s="5" t="s">
        <v>175</v>
      </c>
      <c r="B95" s="4">
        <v>0.7</v>
      </c>
      <c r="C95" s="4" t="s">
        <v>115</v>
      </c>
      <c r="D95" s="4">
        <v>25</v>
      </c>
      <c r="E95" s="17">
        <v>500</v>
      </c>
      <c r="F95" s="17">
        <v>5000</v>
      </c>
      <c r="G95" s="17">
        <v>1344</v>
      </c>
      <c r="H95" s="17">
        <v>849</v>
      </c>
      <c r="I95" s="4" t="s">
        <v>40</v>
      </c>
      <c r="J95" s="4" t="s">
        <v>116</v>
      </c>
      <c r="K95" s="4" t="s">
        <v>42</v>
      </c>
      <c r="L95" s="4">
        <v>2.5</v>
      </c>
      <c r="M95" s="4" t="s">
        <v>44</v>
      </c>
      <c r="N95" s="16">
        <v>0.01</v>
      </c>
      <c r="O95" s="16">
        <v>0.02</v>
      </c>
      <c r="P95" s="4">
        <v>2</v>
      </c>
      <c r="Q95" s="4">
        <v>5</v>
      </c>
      <c r="R95" s="16">
        <v>2.5000000000000001E-2</v>
      </c>
      <c r="S95" s="18" t="s">
        <v>173</v>
      </c>
      <c r="T95" s="4" t="s">
        <v>46</v>
      </c>
      <c r="U95" s="4" t="s">
        <v>41</v>
      </c>
      <c r="V95" s="4" t="s">
        <v>118</v>
      </c>
      <c r="W95" s="27">
        <v>5.0000000000000001E-3</v>
      </c>
      <c r="X95" s="27">
        <v>2E-3</v>
      </c>
      <c r="Y95" s="5">
        <v>80</v>
      </c>
      <c r="Z95" s="5">
        <v>5</v>
      </c>
      <c r="AA95" s="5">
        <v>10</v>
      </c>
      <c r="AB95" s="5" t="s">
        <v>39</v>
      </c>
      <c r="AC95" s="28">
        <f t="shared" si="3"/>
        <v>100</v>
      </c>
      <c r="AD95" s="5">
        <f t="shared" si="4"/>
        <v>30</v>
      </c>
      <c r="AE95" s="5">
        <v>16</v>
      </c>
      <c r="AF95" s="5">
        <v>5</v>
      </c>
      <c r="AI95" s="5">
        <v>1.5549999999999999</v>
      </c>
      <c r="AJ95" s="123">
        <f t="shared" si="5"/>
        <v>38.875</v>
      </c>
    </row>
    <row r="96" spans="1:36" ht="11.25" customHeight="1" x14ac:dyDescent="0.25">
      <c r="A96" s="5" t="s">
        <v>176</v>
      </c>
      <c r="B96" s="4">
        <v>0.7</v>
      </c>
      <c r="C96" s="4" t="s">
        <v>115</v>
      </c>
      <c r="D96" s="4">
        <v>25</v>
      </c>
      <c r="E96" s="17">
        <v>500</v>
      </c>
      <c r="F96" s="17">
        <v>5000</v>
      </c>
      <c r="G96" s="17">
        <v>1344</v>
      </c>
      <c r="H96" s="17">
        <v>849</v>
      </c>
      <c r="I96" s="4" t="s">
        <v>40</v>
      </c>
      <c r="J96" s="4" t="s">
        <v>116</v>
      </c>
      <c r="K96" s="4" t="s">
        <v>42</v>
      </c>
      <c r="L96" s="4">
        <v>2.5</v>
      </c>
      <c r="M96" s="4" t="s">
        <v>44</v>
      </c>
      <c r="N96" s="16">
        <v>0.01</v>
      </c>
      <c r="O96" s="16">
        <v>0.02</v>
      </c>
      <c r="P96" s="4">
        <v>2</v>
      </c>
      <c r="Q96" s="4">
        <v>5</v>
      </c>
      <c r="R96" s="16">
        <v>2.5000000000000001E-2</v>
      </c>
      <c r="S96" s="18" t="s">
        <v>173</v>
      </c>
      <c r="T96" s="4" t="s">
        <v>46</v>
      </c>
      <c r="U96" s="4" t="s">
        <v>49</v>
      </c>
      <c r="V96" s="4" t="s">
        <v>118</v>
      </c>
      <c r="W96" s="27">
        <v>5.0000000000000001E-3</v>
      </c>
      <c r="X96" s="27">
        <v>2E-3</v>
      </c>
      <c r="Y96" s="5">
        <v>80</v>
      </c>
      <c r="Z96" s="5">
        <v>5</v>
      </c>
      <c r="AA96" s="5">
        <v>10</v>
      </c>
      <c r="AB96" s="5" t="s">
        <v>39</v>
      </c>
      <c r="AC96" s="28">
        <f t="shared" si="3"/>
        <v>100</v>
      </c>
      <c r="AD96" s="5">
        <f t="shared" si="4"/>
        <v>30</v>
      </c>
      <c r="AE96" s="5">
        <v>16</v>
      </c>
      <c r="AF96" s="5">
        <v>5</v>
      </c>
      <c r="AI96" s="5">
        <v>1.5549999999999999</v>
      </c>
      <c r="AJ96" s="123">
        <f t="shared" si="5"/>
        <v>38.875</v>
      </c>
    </row>
    <row r="97" spans="1:36" ht="11.25" customHeight="1" x14ac:dyDescent="0.25">
      <c r="A97" s="5" t="s">
        <v>177</v>
      </c>
      <c r="B97" s="2">
        <v>0.7</v>
      </c>
      <c r="C97" s="2" t="s">
        <v>121</v>
      </c>
      <c r="D97" s="2">
        <v>50</v>
      </c>
      <c r="E97" s="14">
        <v>500</v>
      </c>
      <c r="F97" s="14">
        <v>5000</v>
      </c>
      <c r="G97" s="14">
        <v>1344</v>
      </c>
      <c r="H97" s="14">
        <v>849</v>
      </c>
      <c r="I97" s="2" t="s">
        <v>40</v>
      </c>
      <c r="J97" s="2" t="s">
        <v>116</v>
      </c>
      <c r="K97" s="2" t="s">
        <v>42</v>
      </c>
      <c r="L97" s="2">
        <v>2.5</v>
      </c>
      <c r="M97" s="2" t="s">
        <v>44</v>
      </c>
      <c r="N97" s="16">
        <v>4.0000000000000001E-3</v>
      </c>
      <c r="O97" s="16">
        <v>8.9999999999999993E-3</v>
      </c>
      <c r="P97" s="4">
        <v>1.5</v>
      </c>
      <c r="Q97" s="4">
        <v>5.5</v>
      </c>
      <c r="R97" s="16">
        <v>1.4E-2</v>
      </c>
      <c r="S97" s="15" t="s">
        <v>173</v>
      </c>
      <c r="T97" s="2" t="s">
        <v>46</v>
      </c>
      <c r="U97" s="2" t="s">
        <v>41</v>
      </c>
      <c r="V97" s="2" t="s">
        <v>118</v>
      </c>
      <c r="W97" s="27">
        <v>5.0000000000000001E-3</v>
      </c>
      <c r="X97" s="27">
        <v>1E-3</v>
      </c>
      <c r="Y97" s="5">
        <v>45</v>
      </c>
      <c r="Z97" s="5">
        <v>5</v>
      </c>
      <c r="AA97" s="5">
        <v>10</v>
      </c>
      <c r="AB97" s="5" t="s">
        <v>39</v>
      </c>
      <c r="AC97" s="28">
        <f t="shared" si="3"/>
        <v>49.999999999999993</v>
      </c>
      <c r="AD97" s="5">
        <f t="shared" si="4"/>
        <v>40</v>
      </c>
      <c r="AE97" s="5">
        <v>16</v>
      </c>
      <c r="AF97" s="5">
        <v>5</v>
      </c>
      <c r="AI97" s="5">
        <v>1.5549999999999999</v>
      </c>
      <c r="AJ97" s="123">
        <f t="shared" si="5"/>
        <v>77.75</v>
      </c>
    </row>
    <row r="98" spans="1:36" ht="11.25" customHeight="1" x14ac:dyDescent="0.25">
      <c r="A98" s="5" t="s">
        <v>178</v>
      </c>
      <c r="B98" s="2">
        <v>0.7</v>
      </c>
      <c r="C98" s="2" t="s">
        <v>121</v>
      </c>
      <c r="D98" s="2">
        <v>50</v>
      </c>
      <c r="E98" s="14">
        <v>500</v>
      </c>
      <c r="F98" s="14">
        <v>5000</v>
      </c>
      <c r="G98" s="14">
        <v>1344</v>
      </c>
      <c r="H98" s="14">
        <v>849</v>
      </c>
      <c r="I98" s="2" t="s">
        <v>40</v>
      </c>
      <c r="J98" s="2" t="s">
        <v>116</v>
      </c>
      <c r="K98" s="2" t="s">
        <v>42</v>
      </c>
      <c r="L98" s="2">
        <v>2.5</v>
      </c>
      <c r="M98" s="2" t="s">
        <v>44</v>
      </c>
      <c r="N98" s="16">
        <v>4.0000000000000001E-3</v>
      </c>
      <c r="O98" s="16">
        <v>8.9999999999999993E-3</v>
      </c>
      <c r="P98" s="4">
        <v>1.5</v>
      </c>
      <c r="Q98" s="4">
        <v>5.5</v>
      </c>
      <c r="R98" s="16">
        <v>1.4E-2</v>
      </c>
      <c r="S98" s="15" t="s">
        <v>173</v>
      </c>
      <c r="T98" s="2" t="s">
        <v>46</v>
      </c>
      <c r="U98" s="2" t="s">
        <v>49</v>
      </c>
      <c r="V98" s="2" t="s">
        <v>118</v>
      </c>
      <c r="W98" s="27">
        <v>5.0000000000000001E-3</v>
      </c>
      <c r="X98" s="27">
        <v>1E-3</v>
      </c>
      <c r="Y98" s="5">
        <v>45</v>
      </c>
      <c r="Z98" s="5">
        <v>5</v>
      </c>
      <c r="AA98" s="5">
        <v>10</v>
      </c>
      <c r="AB98" s="5" t="s">
        <v>39</v>
      </c>
      <c r="AC98" s="28">
        <f t="shared" si="3"/>
        <v>49.999999999999993</v>
      </c>
      <c r="AD98" s="5">
        <f t="shared" si="4"/>
        <v>40</v>
      </c>
      <c r="AE98" s="5">
        <v>16</v>
      </c>
      <c r="AF98" s="5">
        <v>5</v>
      </c>
      <c r="AI98" s="5">
        <v>1.5549999999999999</v>
      </c>
      <c r="AJ98" s="123">
        <f t="shared" si="5"/>
        <v>77.75</v>
      </c>
    </row>
    <row r="99" spans="1:36" ht="11.25" customHeight="1" x14ac:dyDescent="0.25">
      <c r="A99" s="5" t="s">
        <v>179</v>
      </c>
      <c r="B99" s="4">
        <v>0.7</v>
      </c>
      <c r="C99" s="4" t="s">
        <v>121</v>
      </c>
      <c r="D99" s="4">
        <v>50</v>
      </c>
      <c r="E99" s="17">
        <v>500</v>
      </c>
      <c r="F99" s="17">
        <v>5000</v>
      </c>
      <c r="G99" s="17">
        <v>1344</v>
      </c>
      <c r="H99" s="17">
        <v>849</v>
      </c>
      <c r="I99" s="4" t="s">
        <v>40</v>
      </c>
      <c r="J99" s="4" t="s">
        <v>116</v>
      </c>
      <c r="K99" s="4" t="s">
        <v>42</v>
      </c>
      <c r="L99" s="4">
        <v>2.5</v>
      </c>
      <c r="M99" s="4" t="s">
        <v>44</v>
      </c>
      <c r="N99" s="16">
        <v>0.01</v>
      </c>
      <c r="O99" s="16">
        <v>0.02</v>
      </c>
      <c r="P99" s="4">
        <v>2.5</v>
      </c>
      <c r="Q99" s="4">
        <v>6.5</v>
      </c>
      <c r="R99" s="16">
        <v>2.5000000000000001E-2</v>
      </c>
      <c r="S99" s="18" t="s">
        <v>173</v>
      </c>
      <c r="T99" s="4" t="s">
        <v>46</v>
      </c>
      <c r="U99" s="4" t="s">
        <v>41</v>
      </c>
      <c r="V99" s="4" t="s">
        <v>118</v>
      </c>
      <c r="W99" s="27">
        <v>5.0000000000000001E-3</v>
      </c>
      <c r="X99" s="27">
        <v>2E-3</v>
      </c>
      <c r="Y99" s="5">
        <v>80</v>
      </c>
      <c r="Z99" s="5">
        <v>5</v>
      </c>
      <c r="AA99" s="5">
        <v>10</v>
      </c>
      <c r="AB99" s="5" t="s">
        <v>39</v>
      </c>
      <c r="AC99" s="28">
        <f t="shared" si="3"/>
        <v>100</v>
      </c>
      <c r="AD99" s="5">
        <f t="shared" si="4"/>
        <v>40</v>
      </c>
      <c r="AE99" s="5">
        <v>16</v>
      </c>
      <c r="AF99" s="5">
        <v>5</v>
      </c>
      <c r="AI99" s="5">
        <v>1.5549999999999999</v>
      </c>
      <c r="AJ99" s="123">
        <f t="shared" si="5"/>
        <v>77.75</v>
      </c>
    </row>
    <row r="100" spans="1:36" ht="11.25" customHeight="1" x14ac:dyDescent="0.25">
      <c r="A100" s="5" t="s">
        <v>180</v>
      </c>
      <c r="B100" s="4">
        <v>0.7</v>
      </c>
      <c r="C100" s="4" t="s">
        <v>121</v>
      </c>
      <c r="D100" s="4">
        <v>50</v>
      </c>
      <c r="E100" s="17">
        <v>500</v>
      </c>
      <c r="F100" s="17">
        <v>5000</v>
      </c>
      <c r="G100" s="17">
        <v>1344</v>
      </c>
      <c r="H100" s="17">
        <v>849</v>
      </c>
      <c r="I100" s="4" t="s">
        <v>40</v>
      </c>
      <c r="J100" s="4" t="s">
        <v>116</v>
      </c>
      <c r="K100" s="4" t="s">
        <v>42</v>
      </c>
      <c r="L100" s="4">
        <v>2.5</v>
      </c>
      <c r="M100" s="4" t="s">
        <v>44</v>
      </c>
      <c r="N100" s="16">
        <v>0.01</v>
      </c>
      <c r="O100" s="16">
        <v>0.02</v>
      </c>
      <c r="P100" s="4">
        <v>2.5</v>
      </c>
      <c r="Q100" s="4">
        <v>6.5</v>
      </c>
      <c r="R100" s="16">
        <v>2.5000000000000001E-2</v>
      </c>
      <c r="S100" s="18" t="s">
        <v>173</v>
      </c>
      <c r="T100" s="4" t="s">
        <v>46</v>
      </c>
      <c r="U100" s="4" t="s">
        <v>49</v>
      </c>
      <c r="V100" s="4" t="s">
        <v>118</v>
      </c>
      <c r="W100" s="27">
        <v>5.0000000000000001E-3</v>
      </c>
      <c r="X100" s="27">
        <v>2E-3</v>
      </c>
      <c r="Y100" s="5">
        <v>80</v>
      </c>
      <c r="Z100" s="5">
        <v>5</v>
      </c>
      <c r="AA100" s="5">
        <v>10</v>
      </c>
      <c r="AB100" s="5" t="s">
        <v>39</v>
      </c>
      <c r="AC100" s="28">
        <f t="shared" si="3"/>
        <v>100</v>
      </c>
      <c r="AD100" s="5">
        <f t="shared" si="4"/>
        <v>40</v>
      </c>
      <c r="AE100" s="5">
        <v>16</v>
      </c>
      <c r="AF100" s="5">
        <v>5</v>
      </c>
      <c r="AI100" s="5">
        <v>1.5549999999999999</v>
      </c>
      <c r="AJ100" s="123">
        <f t="shared" si="5"/>
        <v>77.75</v>
      </c>
    </row>
    <row r="101" spans="1:36" ht="11.25" customHeight="1" x14ac:dyDescent="0.25">
      <c r="A101" s="5" t="s">
        <v>181</v>
      </c>
      <c r="B101" s="2">
        <v>0.7</v>
      </c>
      <c r="C101" s="2" t="s">
        <v>124</v>
      </c>
      <c r="D101" s="2">
        <v>75</v>
      </c>
      <c r="E101" s="14">
        <v>500</v>
      </c>
      <c r="F101" s="14">
        <v>5000</v>
      </c>
      <c r="G101" s="14">
        <v>1344</v>
      </c>
      <c r="H101" s="14">
        <v>849</v>
      </c>
      <c r="I101" s="2" t="s">
        <v>40</v>
      </c>
      <c r="J101" s="2" t="s">
        <v>116</v>
      </c>
      <c r="K101" s="2" t="s">
        <v>42</v>
      </c>
      <c r="L101" s="2">
        <v>2.5</v>
      </c>
      <c r="M101" s="2" t="s">
        <v>44</v>
      </c>
      <c r="N101" s="16">
        <v>4.0000000000000001E-3</v>
      </c>
      <c r="O101" s="16">
        <v>8.9999999999999993E-3</v>
      </c>
      <c r="P101" s="4">
        <v>2</v>
      </c>
      <c r="Q101" s="4">
        <v>9</v>
      </c>
      <c r="R101" s="16">
        <v>1.4E-2</v>
      </c>
      <c r="S101" s="15" t="s">
        <v>173</v>
      </c>
      <c r="T101" s="2" t="s">
        <v>46</v>
      </c>
      <c r="U101" s="2" t="s">
        <v>41</v>
      </c>
      <c r="V101" s="2" t="s">
        <v>118</v>
      </c>
      <c r="W101" s="27">
        <v>5.0000000000000001E-3</v>
      </c>
      <c r="X101" s="27">
        <v>1E-3</v>
      </c>
      <c r="Y101" s="5">
        <v>45</v>
      </c>
      <c r="Z101" s="5">
        <v>5</v>
      </c>
      <c r="AA101" s="5">
        <v>10</v>
      </c>
      <c r="AB101" s="5" t="s">
        <v>39</v>
      </c>
      <c r="AC101" s="28">
        <f t="shared" si="3"/>
        <v>49.999999999999993</v>
      </c>
      <c r="AD101" s="5">
        <f t="shared" si="4"/>
        <v>70</v>
      </c>
      <c r="AE101" s="5">
        <v>16</v>
      </c>
      <c r="AF101" s="5">
        <v>5</v>
      </c>
      <c r="AI101" s="5">
        <v>1.5549999999999999</v>
      </c>
      <c r="AJ101" s="123">
        <f t="shared" si="5"/>
        <v>116.625</v>
      </c>
    </row>
    <row r="102" spans="1:36" ht="11.25" customHeight="1" x14ac:dyDescent="0.25">
      <c r="A102" s="5" t="s">
        <v>182</v>
      </c>
      <c r="B102" s="2">
        <v>0.7</v>
      </c>
      <c r="C102" s="2" t="s">
        <v>124</v>
      </c>
      <c r="D102" s="2">
        <v>75</v>
      </c>
      <c r="E102" s="14">
        <v>500</v>
      </c>
      <c r="F102" s="14">
        <v>5000</v>
      </c>
      <c r="G102" s="14">
        <v>1344</v>
      </c>
      <c r="H102" s="14">
        <v>849</v>
      </c>
      <c r="I102" s="2" t="s">
        <v>40</v>
      </c>
      <c r="J102" s="2" t="s">
        <v>116</v>
      </c>
      <c r="K102" s="2" t="s">
        <v>42</v>
      </c>
      <c r="L102" s="2">
        <v>2.5</v>
      </c>
      <c r="M102" s="2" t="s">
        <v>44</v>
      </c>
      <c r="N102" s="16">
        <v>4.0000000000000001E-3</v>
      </c>
      <c r="O102" s="16">
        <v>8.9999999999999993E-3</v>
      </c>
      <c r="P102" s="4">
        <v>2</v>
      </c>
      <c r="Q102" s="4">
        <v>9</v>
      </c>
      <c r="R102" s="16">
        <v>1.4E-2</v>
      </c>
      <c r="S102" s="15" t="s">
        <v>173</v>
      </c>
      <c r="T102" s="2" t="s">
        <v>46</v>
      </c>
      <c r="U102" s="2" t="s">
        <v>49</v>
      </c>
      <c r="V102" s="2" t="s">
        <v>118</v>
      </c>
      <c r="W102" s="27">
        <v>5.0000000000000001E-3</v>
      </c>
      <c r="X102" s="27">
        <v>1E-3</v>
      </c>
      <c r="Y102" s="5">
        <v>45</v>
      </c>
      <c r="Z102" s="5">
        <v>5</v>
      </c>
      <c r="AA102" s="5">
        <v>10</v>
      </c>
      <c r="AB102" s="5" t="s">
        <v>39</v>
      </c>
      <c r="AC102" s="28">
        <f t="shared" si="3"/>
        <v>49.999999999999993</v>
      </c>
      <c r="AD102" s="5">
        <f t="shared" si="4"/>
        <v>70</v>
      </c>
      <c r="AE102" s="5">
        <v>16</v>
      </c>
      <c r="AF102" s="5">
        <v>5</v>
      </c>
      <c r="AI102" s="5">
        <v>1.5549999999999999</v>
      </c>
      <c r="AJ102" s="123">
        <f t="shared" si="5"/>
        <v>116.625</v>
      </c>
    </row>
    <row r="103" spans="1:36" ht="11.25" customHeight="1" x14ac:dyDescent="0.25">
      <c r="A103" s="5" t="s">
        <v>183</v>
      </c>
      <c r="B103" s="4">
        <v>0.7</v>
      </c>
      <c r="C103" s="4" t="s">
        <v>124</v>
      </c>
      <c r="D103" s="4">
        <v>75</v>
      </c>
      <c r="E103" s="17">
        <v>500</v>
      </c>
      <c r="F103" s="17">
        <v>5000</v>
      </c>
      <c r="G103" s="17">
        <v>1344</v>
      </c>
      <c r="H103" s="17">
        <v>849</v>
      </c>
      <c r="I103" s="4" t="s">
        <v>40</v>
      </c>
      <c r="J103" s="4" t="s">
        <v>116</v>
      </c>
      <c r="K103" s="4" t="s">
        <v>42</v>
      </c>
      <c r="L103" s="4">
        <v>2.5</v>
      </c>
      <c r="M103" s="4" t="s">
        <v>44</v>
      </c>
      <c r="N103" s="16">
        <v>0.01</v>
      </c>
      <c r="O103" s="16">
        <v>0.02</v>
      </c>
      <c r="P103" s="4">
        <v>3</v>
      </c>
      <c r="Q103" s="4">
        <v>10</v>
      </c>
      <c r="R103" s="16">
        <v>2.5000000000000001E-2</v>
      </c>
      <c r="S103" s="18" t="s">
        <v>173</v>
      </c>
      <c r="T103" s="4" t="s">
        <v>46</v>
      </c>
      <c r="U103" s="4" t="s">
        <v>41</v>
      </c>
      <c r="V103" s="4" t="s">
        <v>118</v>
      </c>
      <c r="W103" s="27">
        <v>5.0000000000000001E-3</v>
      </c>
      <c r="X103" s="27">
        <v>2E-3</v>
      </c>
      <c r="Y103" s="5">
        <v>80</v>
      </c>
      <c r="Z103" s="5">
        <v>5</v>
      </c>
      <c r="AA103" s="5">
        <v>10</v>
      </c>
      <c r="AB103" s="5" t="s">
        <v>39</v>
      </c>
      <c r="AC103" s="28">
        <f t="shared" si="3"/>
        <v>100</v>
      </c>
      <c r="AD103" s="5">
        <f t="shared" si="4"/>
        <v>70</v>
      </c>
      <c r="AE103" s="5">
        <v>16</v>
      </c>
      <c r="AF103" s="5">
        <v>5</v>
      </c>
      <c r="AI103" s="5">
        <v>1.5549999999999999</v>
      </c>
      <c r="AJ103" s="123">
        <f t="shared" si="5"/>
        <v>116.625</v>
      </c>
    </row>
    <row r="104" spans="1:36" ht="11.25" customHeight="1" x14ac:dyDescent="0.25">
      <c r="A104" s="5" t="s">
        <v>184</v>
      </c>
      <c r="B104" s="4">
        <v>0.7</v>
      </c>
      <c r="C104" s="4" t="s">
        <v>124</v>
      </c>
      <c r="D104" s="4">
        <v>75</v>
      </c>
      <c r="E104" s="17">
        <v>500</v>
      </c>
      <c r="F104" s="17">
        <v>5000</v>
      </c>
      <c r="G104" s="17">
        <v>1344</v>
      </c>
      <c r="H104" s="17">
        <v>849</v>
      </c>
      <c r="I104" s="4" t="s">
        <v>40</v>
      </c>
      <c r="J104" s="4" t="s">
        <v>116</v>
      </c>
      <c r="K104" s="4" t="s">
        <v>42</v>
      </c>
      <c r="L104" s="4">
        <v>2.5</v>
      </c>
      <c r="M104" s="4" t="s">
        <v>44</v>
      </c>
      <c r="N104" s="16">
        <v>0.01</v>
      </c>
      <c r="O104" s="16">
        <v>0.02</v>
      </c>
      <c r="P104" s="4">
        <v>3</v>
      </c>
      <c r="Q104" s="4">
        <v>10</v>
      </c>
      <c r="R104" s="16">
        <v>2.5000000000000001E-2</v>
      </c>
      <c r="S104" s="18" t="s">
        <v>173</v>
      </c>
      <c r="T104" s="4" t="s">
        <v>46</v>
      </c>
      <c r="U104" s="4" t="s">
        <v>49</v>
      </c>
      <c r="V104" s="4" t="s">
        <v>118</v>
      </c>
      <c r="W104" s="27">
        <v>5.0000000000000001E-3</v>
      </c>
      <c r="X104" s="27">
        <v>2E-3</v>
      </c>
      <c r="Y104" s="5">
        <v>80</v>
      </c>
      <c r="Z104" s="5">
        <v>5</v>
      </c>
      <c r="AA104" s="5">
        <v>10</v>
      </c>
      <c r="AB104" s="5" t="s">
        <v>39</v>
      </c>
      <c r="AC104" s="28">
        <f t="shared" si="3"/>
        <v>100</v>
      </c>
      <c r="AD104" s="5">
        <f t="shared" si="4"/>
        <v>70</v>
      </c>
      <c r="AE104" s="5">
        <v>16</v>
      </c>
      <c r="AF104" s="5">
        <v>5</v>
      </c>
      <c r="AI104" s="5">
        <v>1.5549999999999999</v>
      </c>
      <c r="AJ104" s="123">
        <f t="shared" si="5"/>
        <v>116.625</v>
      </c>
    </row>
    <row r="105" spans="1:36" ht="11.25" customHeight="1" x14ac:dyDescent="0.25">
      <c r="A105" s="5" t="s">
        <v>185</v>
      </c>
      <c r="B105" s="2">
        <v>0.7</v>
      </c>
      <c r="C105" s="2" t="s">
        <v>127</v>
      </c>
      <c r="D105" s="2">
        <v>100</v>
      </c>
      <c r="E105" s="14">
        <v>500</v>
      </c>
      <c r="F105" s="14">
        <v>5000</v>
      </c>
      <c r="G105" s="14">
        <v>1344</v>
      </c>
      <c r="H105" s="14">
        <v>849</v>
      </c>
      <c r="I105" s="2" t="s">
        <v>40</v>
      </c>
      <c r="J105" s="2" t="s">
        <v>116</v>
      </c>
      <c r="K105" s="2" t="s">
        <v>42</v>
      </c>
      <c r="L105" s="2">
        <v>2.5</v>
      </c>
      <c r="M105" s="2" t="s">
        <v>44</v>
      </c>
      <c r="N105" s="16">
        <v>4.0000000000000001E-3</v>
      </c>
      <c r="O105" s="16">
        <v>8.9999999999999993E-3</v>
      </c>
      <c r="P105" s="4">
        <v>2.5</v>
      </c>
      <c r="Q105" s="4">
        <v>10.5</v>
      </c>
      <c r="R105" s="16">
        <v>1.4E-2</v>
      </c>
      <c r="S105" s="15" t="s">
        <v>173</v>
      </c>
      <c r="T105" s="2" t="s">
        <v>46</v>
      </c>
      <c r="U105" s="2" t="s">
        <v>41</v>
      </c>
      <c r="V105" s="2" t="s">
        <v>118</v>
      </c>
      <c r="W105" s="27">
        <v>5.0000000000000001E-3</v>
      </c>
      <c r="X105" s="27">
        <v>1E-3</v>
      </c>
      <c r="Y105" s="5">
        <v>45</v>
      </c>
      <c r="Z105" s="5">
        <v>5</v>
      </c>
      <c r="AA105" s="5">
        <v>10</v>
      </c>
      <c r="AB105" s="5" t="s">
        <v>39</v>
      </c>
      <c r="AC105" s="28">
        <f t="shared" si="3"/>
        <v>49.999999999999993</v>
      </c>
      <c r="AD105" s="5">
        <f t="shared" si="4"/>
        <v>80</v>
      </c>
      <c r="AE105" s="5">
        <v>16</v>
      </c>
      <c r="AF105" s="5">
        <v>5</v>
      </c>
      <c r="AI105" s="5">
        <v>1.5549999999999999</v>
      </c>
      <c r="AJ105" s="123">
        <f t="shared" si="5"/>
        <v>155.5</v>
      </c>
    </row>
    <row r="106" spans="1:36" ht="11.25" customHeight="1" x14ac:dyDescent="0.25">
      <c r="A106" s="5" t="s">
        <v>186</v>
      </c>
      <c r="B106" s="2">
        <v>0.7</v>
      </c>
      <c r="C106" s="2" t="s">
        <v>127</v>
      </c>
      <c r="D106" s="2">
        <v>100</v>
      </c>
      <c r="E106" s="14">
        <v>500</v>
      </c>
      <c r="F106" s="14">
        <v>5000</v>
      </c>
      <c r="G106" s="14">
        <v>1344</v>
      </c>
      <c r="H106" s="14">
        <v>849</v>
      </c>
      <c r="I106" s="2" t="s">
        <v>40</v>
      </c>
      <c r="J106" s="2" t="s">
        <v>116</v>
      </c>
      <c r="K106" s="2" t="s">
        <v>42</v>
      </c>
      <c r="L106" s="2">
        <v>2.5</v>
      </c>
      <c r="M106" s="2" t="s">
        <v>44</v>
      </c>
      <c r="N106" s="16">
        <v>4.0000000000000001E-3</v>
      </c>
      <c r="O106" s="16">
        <v>8.9999999999999993E-3</v>
      </c>
      <c r="P106" s="4">
        <v>2.5</v>
      </c>
      <c r="Q106" s="4">
        <v>10.5</v>
      </c>
      <c r="R106" s="16">
        <v>1.4E-2</v>
      </c>
      <c r="S106" s="15" t="s">
        <v>173</v>
      </c>
      <c r="T106" s="2" t="s">
        <v>46</v>
      </c>
      <c r="U106" s="2" t="s">
        <v>49</v>
      </c>
      <c r="V106" s="2" t="s">
        <v>118</v>
      </c>
      <c r="W106" s="27">
        <v>5.0000000000000001E-3</v>
      </c>
      <c r="X106" s="27">
        <v>1E-3</v>
      </c>
      <c r="Y106" s="5">
        <v>45</v>
      </c>
      <c r="Z106" s="5">
        <v>5</v>
      </c>
      <c r="AA106" s="5">
        <v>10</v>
      </c>
      <c r="AB106" s="5" t="s">
        <v>39</v>
      </c>
      <c r="AC106" s="28">
        <f t="shared" si="3"/>
        <v>49.999999999999993</v>
      </c>
      <c r="AD106" s="5">
        <f t="shared" si="4"/>
        <v>80</v>
      </c>
      <c r="AE106" s="5">
        <v>16</v>
      </c>
      <c r="AF106" s="5">
        <v>5</v>
      </c>
      <c r="AI106" s="5">
        <v>1.5549999999999999</v>
      </c>
      <c r="AJ106" s="123">
        <f t="shared" si="5"/>
        <v>155.5</v>
      </c>
    </row>
    <row r="107" spans="1:36" ht="11.25" customHeight="1" x14ac:dyDescent="0.25">
      <c r="A107" s="5" t="s">
        <v>187</v>
      </c>
      <c r="B107" s="4">
        <v>0.7</v>
      </c>
      <c r="C107" s="4" t="s">
        <v>127</v>
      </c>
      <c r="D107" s="4">
        <v>100</v>
      </c>
      <c r="E107" s="17">
        <v>500</v>
      </c>
      <c r="F107" s="17">
        <v>5000</v>
      </c>
      <c r="G107" s="17">
        <v>1344</v>
      </c>
      <c r="H107" s="17">
        <v>849</v>
      </c>
      <c r="I107" s="4" t="s">
        <v>40</v>
      </c>
      <c r="J107" s="4" t="s">
        <v>116</v>
      </c>
      <c r="K107" s="4" t="s">
        <v>42</v>
      </c>
      <c r="L107" s="4">
        <v>2.5</v>
      </c>
      <c r="M107" s="4" t="s">
        <v>44</v>
      </c>
      <c r="N107" s="16">
        <v>0.01</v>
      </c>
      <c r="O107" s="16">
        <v>0.02</v>
      </c>
      <c r="P107" s="4">
        <v>4.5</v>
      </c>
      <c r="Q107" s="4">
        <v>12.5</v>
      </c>
      <c r="R107" s="16">
        <v>2.5000000000000001E-2</v>
      </c>
      <c r="S107" s="18" t="s">
        <v>173</v>
      </c>
      <c r="T107" s="4" t="s">
        <v>46</v>
      </c>
      <c r="U107" s="4" t="s">
        <v>41</v>
      </c>
      <c r="V107" s="4" t="s">
        <v>118</v>
      </c>
      <c r="W107" s="27">
        <v>5.0000000000000001E-3</v>
      </c>
      <c r="X107" s="27">
        <v>2E-3</v>
      </c>
      <c r="Y107" s="5">
        <v>80</v>
      </c>
      <c r="Z107" s="5">
        <v>5</v>
      </c>
      <c r="AA107" s="5">
        <v>10</v>
      </c>
      <c r="AB107" s="5" t="s">
        <v>39</v>
      </c>
      <c r="AC107" s="28">
        <f t="shared" si="3"/>
        <v>100</v>
      </c>
      <c r="AD107" s="5">
        <f t="shared" si="4"/>
        <v>80</v>
      </c>
      <c r="AE107" s="5">
        <v>16</v>
      </c>
      <c r="AF107" s="5">
        <v>5</v>
      </c>
      <c r="AI107" s="5">
        <v>1.5549999999999999</v>
      </c>
      <c r="AJ107" s="123">
        <f t="shared" si="5"/>
        <v>155.5</v>
      </c>
    </row>
    <row r="108" spans="1:36" ht="11.25" customHeight="1" x14ac:dyDescent="0.25">
      <c r="A108" s="5" t="s">
        <v>188</v>
      </c>
      <c r="B108" s="4">
        <v>0.7</v>
      </c>
      <c r="C108" s="4" t="s">
        <v>127</v>
      </c>
      <c r="D108" s="4">
        <v>100</v>
      </c>
      <c r="E108" s="17">
        <v>500</v>
      </c>
      <c r="F108" s="17">
        <v>5000</v>
      </c>
      <c r="G108" s="17">
        <v>1344</v>
      </c>
      <c r="H108" s="17">
        <v>849</v>
      </c>
      <c r="I108" s="4" t="s">
        <v>40</v>
      </c>
      <c r="J108" s="4" t="s">
        <v>116</v>
      </c>
      <c r="K108" s="4" t="s">
        <v>42</v>
      </c>
      <c r="L108" s="4">
        <v>2.5</v>
      </c>
      <c r="M108" s="4" t="s">
        <v>44</v>
      </c>
      <c r="N108" s="16">
        <v>0.01</v>
      </c>
      <c r="O108" s="16">
        <v>0.02</v>
      </c>
      <c r="P108" s="4">
        <v>4.5</v>
      </c>
      <c r="Q108" s="4">
        <v>12.5</v>
      </c>
      <c r="R108" s="16">
        <v>2.5000000000000001E-2</v>
      </c>
      <c r="S108" s="18" t="s">
        <v>173</v>
      </c>
      <c r="T108" s="4" t="s">
        <v>46</v>
      </c>
      <c r="U108" s="4" t="s">
        <v>49</v>
      </c>
      <c r="V108" s="4" t="s">
        <v>118</v>
      </c>
      <c r="W108" s="27">
        <v>5.0000000000000001E-3</v>
      </c>
      <c r="X108" s="27">
        <v>2E-3</v>
      </c>
      <c r="Y108" s="5">
        <v>80</v>
      </c>
      <c r="Z108" s="5">
        <v>5</v>
      </c>
      <c r="AA108" s="5">
        <v>10</v>
      </c>
      <c r="AB108" s="5" t="s">
        <v>39</v>
      </c>
      <c r="AC108" s="28">
        <f t="shared" si="3"/>
        <v>100</v>
      </c>
      <c r="AD108" s="5">
        <f t="shared" si="4"/>
        <v>80</v>
      </c>
      <c r="AE108" s="5">
        <v>16</v>
      </c>
      <c r="AF108" s="5">
        <v>5</v>
      </c>
      <c r="AI108" s="5">
        <v>1.5549999999999999</v>
      </c>
      <c r="AJ108" s="123">
        <f t="shared" si="5"/>
        <v>155.5</v>
      </c>
    </row>
    <row r="109" spans="1:36" ht="11.25" customHeight="1" x14ac:dyDescent="0.25">
      <c r="A109" s="5" t="s">
        <v>189</v>
      </c>
      <c r="B109" s="2">
        <v>0.7</v>
      </c>
      <c r="C109" s="2" t="s">
        <v>130</v>
      </c>
      <c r="D109" s="2">
        <v>150</v>
      </c>
      <c r="E109" s="14">
        <v>500</v>
      </c>
      <c r="F109" s="14">
        <v>5000</v>
      </c>
      <c r="G109" s="14">
        <v>1344</v>
      </c>
      <c r="H109" s="14">
        <v>849</v>
      </c>
      <c r="I109" s="2" t="s">
        <v>40</v>
      </c>
      <c r="J109" s="2" t="s">
        <v>116</v>
      </c>
      <c r="K109" s="2" t="s">
        <v>42</v>
      </c>
      <c r="L109" s="2">
        <v>2.5</v>
      </c>
      <c r="M109" s="2" t="s">
        <v>44</v>
      </c>
      <c r="N109" s="16">
        <v>4.0000000000000001E-3</v>
      </c>
      <c r="O109" s="16">
        <v>8.9999999999999993E-3</v>
      </c>
      <c r="P109" s="4">
        <v>3</v>
      </c>
      <c r="Q109" s="4">
        <v>13</v>
      </c>
      <c r="R109" s="16">
        <v>1.4E-2</v>
      </c>
      <c r="S109" s="15" t="s">
        <v>173</v>
      </c>
      <c r="T109" s="2" t="s">
        <v>46</v>
      </c>
      <c r="U109" s="2" t="s">
        <v>41</v>
      </c>
      <c r="V109" s="2" t="s">
        <v>118</v>
      </c>
      <c r="W109" s="27">
        <v>5.0000000000000001E-3</v>
      </c>
      <c r="X109" s="27">
        <v>1E-3</v>
      </c>
      <c r="Y109" s="5">
        <v>45</v>
      </c>
      <c r="Z109" s="5">
        <v>5</v>
      </c>
      <c r="AA109" s="5">
        <v>10</v>
      </c>
      <c r="AB109" s="5" t="s">
        <v>39</v>
      </c>
      <c r="AC109" s="28">
        <f t="shared" si="3"/>
        <v>49.999999999999993</v>
      </c>
      <c r="AD109" s="5">
        <f t="shared" si="4"/>
        <v>100</v>
      </c>
      <c r="AE109" s="5">
        <v>16</v>
      </c>
      <c r="AF109" s="5">
        <v>5</v>
      </c>
      <c r="AI109" s="5">
        <v>1.5549999999999999</v>
      </c>
      <c r="AJ109" s="123">
        <f t="shared" si="5"/>
        <v>233.25</v>
      </c>
    </row>
    <row r="110" spans="1:36" ht="11.25" customHeight="1" x14ac:dyDescent="0.25">
      <c r="A110" s="5" t="s">
        <v>190</v>
      </c>
      <c r="B110" s="2">
        <v>0.7</v>
      </c>
      <c r="C110" s="2" t="s">
        <v>130</v>
      </c>
      <c r="D110" s="2">
        <v>150</v>
      </c>
      <c r="E110" s="14">
        <v>500</v>
      </c>
      <c r="F110" s="14">
        <v>5000</v>
      </c>
      <c r="G110" s="14">
        <v>1344</v>
      </c>
      <c r="H110" s="14">
        <v>849</v>
      </c>
      <c r="I110" s="2" t="s">
        <v>40</v>
      </c>
      <c r="J110" s="2" t="s">
        <v>116</v>
      </c>
      <c r="K110" s="2" t="s">
        <v>42</v>
      </c>
      <c r="L110" s="2">
        <v>2.5</v>
      </c>
      <c r="M110" s="2" t="s">
        <v>44</v>
      </c>
      <c r="N110" s="16">
        <v>4.0000000000000001E-3</v>
      </c>
      <c r="O110" s="16">
        <v>8.9999999999999993E-3</v>
      </c>
      <c r="P110" s="4">
        <v>3</v>
      </c>
      <c r="Q110" s="4">
        <v>13</v>
      </c>
      <c r="R110" s="16">
        <v>1.4E-2</v>
      </c>
      <c r="S110" s="15" t="s">
        <v>173</v>
      </c>
      <c r="T110" s="2" t="s">
        <v>46</v>
      </c>
      <c r="U110" s="2" t="s">
        <v>49</v>
      </c>
      <c r="V110" s="2" t="s">
        <v>118</v>
      </c>
      <c r="W110" s="27">
        <v>5.0000000000000001E-3</v>
      </c>
      <c r="X110" s="27">
        <v>1E-3</v>
      </c>
      <c r="Y110" s="5">
        <v>45</v>
      </c>
      <c r="Z110" s="5">
        <v>5</v>
      </c>
      <c r="AA110" s="5">
        <v>10</v>
      </c>
      <c r="AB110" s="5" t="s">
        <v>39</v>
      </c>
      <c r="AC110" s="28">
        <f t="shared" si="3"/>
        <v>49.999999999999993</v>
      </c>
      <c r="AD110" s="5">
        <f t="shared" si="4"/>
        <v>100</v>
      </c>
      <c r="AE110" s="5">
        <v>16</v>
      </c>
      <c r="AF110" s="5">
        <v>5</v>
      </c>
      <c r="AI110" s="5">
        <v>1.5549999999999999</v>
      </c>
      <c r="AJ110" s="123">
        <f t="shared" si="5"/>
        <v>233.25</v>
      </c>
    </row>
    <row r="111" spans="1:36" ht="11.25" customHeight="1" x14ac:dyDescent="0.25">
      <c r="A111" s="5" t="s">
        <v>191</v>
      </c>
      <c r="B111" s="4">
        <v>0.7</v>
      </c>
      <c r="C111" s="4" t="s">
        <v>130</v>
      </c>
      <c r="D111" s="4">
        <v>150</v>
      </c>
      <c r="E111" s="17">
        <v>500</v>
      </c>
      <c r="F111" s="17">
        <v>5000</v>
      </c>
      <c r="G111" s="17">
        <v>1344</v>
      </c>
      <c r="H111" s="17">
        <v>849</v>
      </c>
      <c r="I111" s="4" t="s">
        <v>40</v>
      </c>
      <c r="J111" s="4" t="s">
        <v>116</v>
      </c>
      <c r="K111" s="4" t="s">
        <v>42</v>
      </c>
      <c r="L111" s="4">
        <v>2.5</v>
      </c>
      <c r="M111" s="4" t="s">
        <v>44</v>
      </c>
      <c r="N111" s="16">
        <v>0.01</v>
      </c>
      <c r="O111" s="16">
        <v>0.02</v>
      </c>
      <c r="P111" s="4">
        <v>6</v>
      </c>
      <c r="Q111" s="4">
        <v>16</v>
      </c>
      <c r="R111" s="16">
        <v>2.5000000000000001E-2</v>
      </c>
      <c r="S111" s="18" t="s">
        <v>173</v>
      </c>
      <c r="T111" s="4" t="s">
        <v>46</v>
      </c>
      <c r="U111" s="4" t="s">
        <v>41</v>
      </c>
      <c r="V111" s="4" t="s">
        <v>118</v>
      </c>
      <c r="W111" s="27">
        <v>5.0000000000000001E-3</v>
      </c>
      <c r="X111" s="27">
        <v>2E-3</v>
      </c>
      <c r="Y111" s="5">
        <v>80</v>
      </c>
      <c r="Z111" s="5">
        <v>5</v>
      </c>
      <c r="AA111" s="5">
        <v>10</v>
      </c>
      <c r="AB111" s="5" t="s">
        <v>39</v>
      </c>
      <c r="AC111" s="28">
        <f t="shared" si="3"/>
        <v>100</v>
      </c>
      <c r="AD111" s="5">
        <f t="shared" si="4"/>
        <v>100</v>
      </c>
      <c r="AE111" s="5">
        <v>16</v>
      </c>
      <c r="AF111" s="5">
        <v>5</v>
      </c>
      <c r="AI111" s="5">
        <v>1.5549999999999999</v>
      </c>
      <c r="AJ111" s="123">
        <f t="shared" si="5"/>
        <v>233.25</v>
      </c>
    </row>
    <row r="112" spans="1:36" ht="11.25" customHeight="1" x14ac:dyDescent="0.25">
      <c r="A112" s="5" t="s">
        <v>192</v>
      </c>
      <c r="B112" s="4">
        <v>0.7</v>
      </c>
      <c r="C112" s="4" t="s">
        <v>130</v>
      </c>
      <c r="D112" s="4">
        <v>150</v>
      </c>
      <c r="E112" s="17">
        <v>500</v>
      </c>
      <c r="F112" s="17">
        <v>5000</v>
      </c>
      <c r="G112" s="17">
        <v>1344</v>
      </c>
      <c r="H112" s="17">
        <v>849</v>
      </c>
      <c r="I112" s="4" t="s">
        <v>40</v>
      </c>
      <c r="J112" s="4" t="s">
        <v>116</v>
      </c>
      <c r="K112" s="4" t="s">
        <v>42</v>
      </c>
      <c r="L112" s="4">
        <v>2.5</v>
      </c>
      <c r="M112" s="4" t="s">
        <v>44</v>
      </c>
      <c r="N112" s="16">
        <v>0.01</v>
      </c>
      <c r="O112" s="16">
        <v>0.02</v>
      </c>
      <c r="P112" s="4">
        <v>6</v>
      </c>
      <c r="Q112" s="4">
        <v>16</v>
      </c>
      <c r="R112" s="16">
        <v>2.5000000000000001E-2</v>
      </c>
      <c r="S112" s="18" t="s">
        <v>173</v>
      </c>
      <c r="T112" s="4" t="s">
        <v>46</v>
      </c>
      <c r="U112" s="4" t="s">
        <v>49</v>
      </c>
      <c r="V112" s="4" t="s">
        <v>118</v>
      </c>
      <c r="W112" s="27">
        <v>5.0000000000000001E-3</v>
      </c>
      <c r="X112" s="27">
        <v>2E-3</v>
      </c>
      <c r="Y112" s="5">
        <v>80</v>
      </c>
      <c r="Z112" s="5">
        <v>5</v>
      </c>
      <c r="AA112" s="5">
        <v>10</v>
      </c>
      <c r="AB112" s="5" t="s">
        <v>39</v>
      </c>
      <c r="AC112" s="28">
        <f t="shared" si="3"/>
        <v>100</v>
      </c>
      <c r="AD112" s="5">
        <f t="shared" si="4"/>
        <v>100</v>
      </c>
      <c r="AE112" s="5">
        <v>16</v>
      </c>
      <c r="AF112" s="5">
        <v>5</v>
      </c>
      <c r="AI112" s="5">
        <v>1.5549999999999999</v>
      </c>
      <c r="AJ112" s="123">
        <f t="shared" si="5"/>
        <v>233.25</v>
      </c>
    </row>
    <row r="113" spans="1:36" ht="11.25" customHeight="1" x14ac:dyDescent="0.25">
      <c r="A113" s="5" t="s">
        <v>193</v>
      </c>
      <c r="B113" s="4">
        <v>0.7</v>
      </c>
      <c r="C113" s="4" t="s">
        <v>194</v>
      </c>
      <c r="D113" s="4">
        <v>30</v>
      </c>
      <c r="E113" s="17">
        <v>500</v>
      </c>
      <c r="F113" s="17">
        <v>5000</v>
      </c>
      <c r="G113" s="17">
        <v>1344</v>
      </c>
      <c r="H113" s="17">
        <v>849</v>
      </c>
      <c r="I113" s="4" t="s">
        <v>40</v>
      </c>
      <c r="J113" s="4" t="s">
        <v>116</v>
      </c>
      <c r="K113" s="4" t="s">
        <v>42</v>
      </c>
      <c r="L113" s="4">
        <v>2.5</v>
      </c>
      <c r="M113" s="4" t="s">
        <v>44</v>
      </c>
      <c r="N113" s="16">
        <v>4.0000000000000001E-3</v>
      </c>
      <c r="O113" s="16">
        <v>8.9999999999999993E-3</v>
      </c>
      <c r="P113" s="4">
        <v>1</v>
      </c>
      <c r="Q113" s="4">
        <v>5</v>
      </c>
      <c r="R113" s="16">
        <v>1.4E-2</v>
      </c>
      <c r="S113" s="18" t="s">
        <v>173</v>
      </c>
      <c r="T113" s="4" t="s">
        <v>46</v>
      </c>
      <c r="U113" s="4" t="s">
        <v>41</v>
      </c>
      <c r="V113" s="4" t="s">
        <v>118</v>
      </c>
      <c r="W113" s="27">
        <v>5.0000000000000001E-3</v>
      </c>
      <c r="X113" s="27">
        <v>1E-3</v>
      </c>
      <c r="Y113" s="5">
        <v>45</v>
      </c>
      <c r="Z113" s="5">
        <v>5</v>
      </c>
      <c r="AA113" s="5">
        <v>10</v>
      </c>
      <c r="AB113" s="5" t="s">
        <v>39</v>
      </c>
      <c r="AC113" s="28">
        <f t="shared" si="3"/>
        <v>49.999999999999993</v>
      </c>
      <c r="AD113" s="5">
        <f t="shared" si="4"/>
        <v>40</v>
      </c>
      <c r="AE113" s="5">
        <v>16</v>
      </c>
      <c r="AF113" s="5">
        <v>5</v>
      </c>
      <c r="AI113" s="5">
        <v>1.5549999999999999</v>
      </c>
      <c r="AJ113" s="123">
        <f t="shared" si="5"/>
        <v>46.65</v>
      </c>
    </row>
    <row r="114" spans="1:36" ht="11.25" customHeight="1" x14ac:dyDescent="0.25">
      <c r="A114" s="5" t="s">
        <v>195</v>
      </c>
      <c r="B114" s="4">
        <v>0.7</v>
      </c>
      <c r="C114" s="4" t="s">
        <v>194</v>
      </c>
      <c r="D114" s="4">
        <v>30</v>
      </c>
      <c r="E114" s="17">
        <v>500</v>
      </c>
      <c r="F114" s="17">
        <v>5000</v>
      </c>
      <c r="G114" s="17">
        <v>1344</v>
      </c>
      <c r="H114" s="17">
        <v>849</v>
      </c>
      <c r="I114" s="4" t="s">
        <v>40</v>
      </c>
      <c r="J114" s="4" t="s">
        <v>116</v>
      </c>
      <c r="K114" s="4" t="s">
        <v>42</v>
      </c>
      <c r="L114" s="4">
        <v>2.5</v>
      </c>
      <c r="M114" s="4" t="s">
        <v>44</v>
      </c>
      <c r="N114" s="16">
        <v>4.0000000000000001E-3</v>
      </c>
      <c r="O114" s="16">
        <v>8.9999999999999993E-3</v>
      </c>
      <c r="P114" s="4">
        <v>1</v>
      </c>
      <c r="Q114" s="4">
        <v>5</v>
      </c>
      <c r="R114" s="16">
        <v>1.4E-2</v>
      </c>
      <c r="S114" s="18" t="s">
        <v>173</v>
      </c>
      <c r="T114" s="4" t="s">
        <v>46</v>
      </c>
      <c r="U114" s="4" t="s">
        <v>49</v>
      </c>
      <c r="V114" s="4" t="s">
        <v>118</v>
      </c>
      <c r="W114" s="27">
        <v>5.0000000000000001E-3</v>
      </c>
      <c r="X114" s="27">
        <v>1E-3</v>
      </c>
      <c r="Y114" s="5">
        <v>45</v>
      </c>
      <c r="Z114" s="5">
        <v>5</v>
      </c>
      <c r="AA114" s="5">
        <v>10</v>
      </c>
      <c r="AB114" s="5" t="s">
        <v>39</v>
      </c>
      <c r="AC114" s="28">
        <f t="shared" si="3"/>
        <v>49.999999999999993</v>
      </c>
      <c r="AD114" s="5">
        <f t="shared" si="4"/>
        <v>40</v>
      </c>
      <c r="AE114" s="5">
        <v>16</v>
      </c>
      <c r="AF114" s="5">
        <v>5</v>
      </c>
      <c r="AI114" s="5">
        <v>1.5549999999999999</v>
      </c>
      <c r="AJ114" s="123">
        <f t="shared" si="5"/>
        <v>46.65</v>
      </c>
    </row>
    <row r="115" spans="1:36" ht="11.25" customHeight="1" x14ac:dyDescent="0.25">
      <c r="A115" s="5" t="s">
        <v>196</v>
      </c>
      <c r="B115" s="4">
        <v>0.7</v>
      </c>
      <c r="C115" s="4" t="s">
        <v>194</v>
      </c>
      <c r="D115" s="4">
        <v>30</v>
      </c>
      <c r="E115" s="17">
        <v>500</v>
      </c>
      <c r="F115" s="17">
        <v>5000</v>
      </c>
      <c r="G115" s="17">
        <v>1344</v>
      </c>
      <c r="H115" s="17">
        <v>849</v>
      </c>
      <c r="I115" s="4" t="s">
        <v>40</v>
      </c>
      <c r="J115" s="4" t="s">
        <v>116</v>
      </c>
      <c r="K115" s="4" t="s">
        <v>42</v>
      </c>
      <c r="L115" s="4">
        <v>2.5</v>
      </c>
      <c r="M115" s="4" t="s">
        <v>44</v>
      </c>
      <c r="N115" s="16">
        <v>0.01</v>
      </c>
      <c r="O115" s="16">
        <v>0.02</v>
      </c>
      <c r="P115" s="4">
        <v>2</v>
      </c>
      <c r="Q115" s="4">
        <v>6</v>
      </c>
      <c r="R115" s="16">
        <v>2.5000000000000001E-2</v>
      </c>
      <c r="S115" s="18" t="s">
        <v>173</v>
      </c>
      <c r="T115" s="4" t="s">
        <v>46</v>
      </c>
      <c r="U115" s="4" t="s">
        <v>41</v>
      </c>
      <c r="V115" s="4" t="s">
        <v>118</v>
      </c>
      <c r="W115" s="27">
        <v>5.0000000000000001E-3</v>
      </c>
      <c r="X115" s="27">
        <v>2E-3</v>
      </c>
      <c r="Y115" s="5">
        <v>80</v>
      </c>
      <c r="Z115" s="5">
        <v>5</v>
      </c>
      <c r="AA115" s="5">
        <v>10</v>
      </c>
      <c r="AB115" s="5" t="s">
        <v>39</v>
      </c>
      <c r="AC115" s="28">
        <f t="shared" si="3"/>
        <v>100</v>
      </c>
      <c r="AD115" s="5">
        <f t="shared" si="4"/>
        <v>40</v>
      </c>
      <c r="AE115" s="5">
        <v>16</v>
      </c>
      <c r="AF115" s="5">
        <v>5</v>
      </c>
      <c r="AI115" s="5">
        <v>1.5549999999999999</v>
      </c>
      <c r="AJ115" s="123">
        <f t="shared" si="5"/>
        <v>46.65</v>
      </c>
    </row>
    <row r="116" spans="1:36" ht="11.25" customHeight="1" x14ac:dyDescent="0.25">
      <c r="A116" s="5" t="s">
        <v>197</v>
      </c>
      <c r="B116" s="4">
        <v>0.7</v>
      </c>
      <c r="C116" s="4" t="s">
        <v>194</v>
      </c>
      <c r="D116" s="4">
        <v>30</v>
      </c>
      <c r="E116" s="17">
        <v>500</v>
      </c>
      <c r="F116" s="17">
        <v>5000</v>
      </c>
      <c r="G116" s="17">
        <v>1344</v>
      </c>
      <c r="H116" s="17">
        <v>849</v>
      </c>
      <c r="I116" s="4" t="s">
        <v>40</v>
      </c>
      <c r="J116" s="4" t="s">
        <v>116</v>
      </c>
      <c r="K116" s="4" t="s">
        <v>42</v>
      </c>
      <c r="L116" s="4">
        <v>2.5</v>
      </c>
      <c r="M116" s="4" t="s">
        <v>44</v>
      </c>
      <c r="N116" s="16">
        <v>0.01</v>
      </c>
      <c r="O116" s="16">
        <v>0.02</v>
      </c>
      <c r="P116" s="4">
        <v>2</v>
      </c>
      <c r="Q116" s="4">
        <v>6</v>
      </c>
      <c r="R116" s="16">
        <v>2.5000000000000001E-2</v>
      </c>
      <c r="S116" s="18" t="s">
        <v>173</v>
      </c>
      <c r="T116" s="4" t="s">
        <v>46</v>
      </c>
      <c r="U116" s="4" t="s">
        <v>49</v>
      </c>
      <c r="V116" s="4" t="s">
        <v>118</v>
      </c>
      <c r="W116" s="27">
        <v>5.0000000000000001E-3</v>
      </c>
      <c r="X116" s="27">
        <v>2E-3</v>
      </c>
      <c r="Y116" s="5">
        <v>80</v>
      </c>
      <c r="Z116" s="5">
        <v>5</v>
      </c>
      <c r="AA116" s="5">
        <v>10</v>
      </c>
      <c r="AB116" s="5" t="s">
        <v>39</v>
      </c>
      <c r="AC116" s="28">
        <f t="shared" si="3"/>
        <v>100</v>
      </c>
      <c r="AD116" s="5">
        <f t="shared" si="4"/>
        <v>40</v>
      </c>
      <c r="AE116" s="5">
        <v>16</v>
      </c>
      <c r="AF116" s="5">
        <v>5</v>
      </c>
      <c r="AI116" s="5">
        <v>1.5549999999999999</v>
      </c>
      <c r="AJ116" s="123">
        <f t="shared" si="5"/>
        <v>46.65</v>
      </c>
    </row>
    <row r="117" spans="1:36" ht="11.25" customHeight="1" x14ac:dyDescent="0.25">
      <c r="A117" s="5" t="s">
        <v>198</v>
      </c>
      <c r="B117" s="4">
        <v>0.7</v>
      </c>
      <c r="C117" s="4" t="s">
        <v>199</v>
      </c>
      <c r="D117" s="4">
        <v>40</v>
      </c>
      <c r="E117" s="17">
        <v>500</v>
      </c>
      <c r="F117" s="17">
        <v>5000</v>
      </c>
      <c r="G117" s="17">
        <v>1344</v>
      </c>
      <c r="H117" s="17">
        <v>849</v>
      </c>
      <c r="I117" s="4" t="s">
        <v>40</v>
      </c>
      <c r="J117" s="4" t="s">
        <v>116</v>
      </c>
      <c r="K117" s="4" t="s">
        <v>42</v>
      </c>
      <c r="L117" s="4">
        <v>2.5</v>
      </c>
      <c r="M117" s="4" t="s">
        <v>44</v>
      </c>
      <c r="N117" s="16">
        <v>4.0000000000000001E-3</v>
      </c>
      <c r="O117" s="16">
        <v>8.9999999999999993E-3</v>
      </c>
      <c r="P117" s="4">
        <v>1.5</v>
      </c>
      <c r="Q117" s="4">
        <v>5.5</v>
      </c>
      <c r="R117" s="16">
        <v>1.4E-2</v>
      </c>
      <c r="S117" s="18" t="s">
        <v>173</v>
      </c>
      <c r="T117" s="4" t="s">
        <v>46</v>
      </c>
      <c r="U117" s="4" t="s">
        <v>41</v>
      </c>
      <c r="V117" s="4" t="s">
        <v>118</v>
      </c>
      <c r="W117" s="27">
        <v>5.0000000000000001E-3</v>
      </c>
      <c r="X117" s="27">
        <v>1E-3</v>
      </c>
      <c r="Y117" s="5">
        <v>45</v>
      </c>
      <c r="Z117" s="5">
        <v>5</v>
      </c>
      <c r="AA117" s="5">
        <v>10</v>
      </c>
      <c r="AB117" s="5" t="s">
        <v>39</v>
      </c>
      <c r="AC117" s="28">
        <f t="shared" si="3"/>
        <v>49.999999999999993</v>
      </c>
      <c r="AD117" s="5">
        <f t="shared" si="4"/>
        <v>40</v>
      </c>
      <c r="AE117" s="5">
        <v>16</v>
      </c>
      <c r="AF117" s="5">
        <v>5</v>
      </c>
      <c r="AI117" s="5">
        <v>1.5549999999999999</v>
      </c>
      <c r="AJ117" s="123">
        <f t="shared" si="5"/>
        <v>62.199999999999996</v>
      </c>
    </row>
    <row r="118" spans="1:36" ht="11.25" customHeight="1" x14ac:dyDescent="0.25">
      <c r="A118" s="5" t="s">
        <v>200</v>
      </c>
      <c r="B118" s="4">
        <v>0.7</v>
      </c>
      <c r="C118" s="4" t="s">
        <v>199</v>
      </c>
      <c r="D118" s="4">
        <v>40</v>
      </c>
      <c r="E118" s="17">
        <v>500</v>
      </c>
      <c r="F118" s="17">
        <v>5000</v>
      </c>
      <c r="G118" s="17">
        <v>1344</v>
      </c>
      <c r="H118" s="17">
        <v>849</v>
      </c>
      <c r="I118" s="4" t="s">
        <v>40</v>
      </c>
      <c r="J118" s="4" t="s">
        <v>116</v>
      </c>
      <c r="K118" s="4" t="s">
        <v>42</v>
      </c>
      <c r="L118" s="4">
        <v>2.5</v>
      </c>
      <c r="M118" s="4" t="s">
        <v>44</v>
      </c>
      <c r="N118" s="16">
        <v>4.0000000000000001E-3</v>
      </c>
      <c r="O118" s="16">
        <v>8.9999999999999993E-3</v>
      </c>
      <c r="P118" s="4">
        <v>1.5</v>
      </c>
      <c r="Q118" s="4">
        <v>5.5</v>
      </c>
      <c r="R118" s="16">
        <v>1.4E-2</v>
      </c>
      <c r="S118" s="18" t="s">
        <v>173</v>
      </c>
      <c r="T118" s="4" t="s">
        <v>46</v>
      </c>
      <c r="U118" s="4" t="s">
        <v>49</v>
      </c>
      <c r="V118" s="4" t="s">
        <v>118</v>
      </c>
      <c r="W118" s="27">
        <v>5.0000000000000001E-3</v>
      </c>
      <c r="X118" s="27">
        <v>1E-3</v>
      </c>
      <c r="Y118" s="5">
        <v>45</v>
      </c>
      <c r="Z118" s="5">
        <v>5</v>
      </c>
      <c r="AA118" s="5">
        <v>10</v>
      </c>
      <c r="AB118" s="5" t="s">
        <v>39</v>
      </c>
      <c r="AC118" s="28">
        <f t="shared" si="3"/>
        <v>49.999999999999993</v>
      </c>
      <c r="AD118" s="5">
        <f t="shared" si="4"/>
        <v>40</v>
      </c>
      <c r="AE118" s="5">
        <v>16</v>
      </c>
      <c r="AF118" s="5">
        <v>5</v>
      </c>
      <c r="AI118" s="5">
        <v>1.5549999999999999</v>
      </c>
      <c r="AJ118" s="123">
        <f t="shared" si="5"/>
        <v>62.199999999999996</v>
      </c>
    </row>
    <row r="119" spans="1:36" ht="11.25" customHeight="1" x14ac:dyDescent="0.25">
      <c r="A119" s="5" t="s">
        <v>201</v>
      </c>
      <c r="B119" s="4">
        <v>0.7</v>
      </c>
      <c r="C119" s="4" t="s">
        <v>199</v>
      </c>
      <c r="D119" s="4">
        <v>40</v>
      </c>
      <c r="E119" s="17">
        <v>500</v>
      </c>
      <c r="F119" s="17">
        <v>5000</v>
      </c>
      <c r="G119" s="17">
        <v>1344</v>
      </c>
      <c r="H119" s="17">
        <v>849</v>
      </c>
      <c r="I119" s="4" t="s">
        <v>40</v>
      </c>
      <c r="J119" s="4" t="s">
        <v>116</v>
      </c>
      <c r="K119" s="4" t="s">
        <v>42</v>
      </c>
      <c r="L119" s="4">
        <v>2.5</v>
      </c>
      <c r="M119" s="4" t="s">
        <v>44</v>
      </c>
      <c r="N119" s="16">
        <v>0.01</v>
      </c>
      <c r="O119" s="16">
        <v>0.02</v>
      </c>
      <c r="P119" s="4">
        <v>2.5</v>
      </c>
      <c r="Q119" s="4">
        <v>6.5</v>
      </c>
      <c r="R119" s="16">
        <v>2.5000000000000001E-2</v>
      </c>
      <c r="S119" s="18" t="s">
        <v>173</v>
      </c>
      <c r="T119" s="4" t="s">
        <v>46</v>
      </c>
      <c r="U119" s="4" t="s">
        <v>41</v>
      </c>
      <c r="V119" s="4" t="s">
        <v>118</v>
      </c>
      <c r="W119" s="27">
        <v>5.0000000000000001E-3</v>
      </c>
      <c r="X119" s="27">
        <v>2E-3</v>
      </c>
      <c r="Y119" s="5">
        <v>80</v>
      </c>
      <c r="Z119" s="5">
        <v>5</v>
      </c>
      <c r="AA119" s="5">
        <v>10</v>
      </c>
      <c r="AB119" s="5" t="s">
        <v>39</v>
      </c>
      <c r="AC119" s="28">
        <f t="shared" si="3"/>
        <v>100</v>
      </c>
      <c r="AD119" s="5">
        <f t="shared" si="4"/>
        <v>40</v>
      </c>
      <c r="AE119" s="5">
        <v>16</v>
      </c>
      <c r="AF119" s="5">
        <v>5</v>
      </c>
      <c r="AI119" s="5">
        <v>1.5549999999999999</v>
      </c>
      <c r="AJ119" s="123">
        <f t="shared" si="5"/>
        <v>62.199999999999996</v>
      </c>
    </row>
    <row r="120" spans="1:36" ht="11.25" customHeight="1" x14ac:dyDescent="0.25">
      <c r="A120" s="5" t="s">
        <v>202</v>
      </c>
      <c r="B120" s="4">
        <v>0.7</v>
      </c>
      <c r="C120" s="4" t="s">
        <v>199</v>
      </c>
      <c r="D120" s="4">
        <v>40</v>
      </c>
      <c r="E120" s="17">
        <v>500</v>
      </c>
      <c r="F120" s="17">
        <v>5000</v>
      </c>
      <c r="G120" s="17">
        <v>1344</v>
      </c>
      <c r="H120" s="17">
        <v>849</v>
      </c>
      <c r="I120" s="4" t="s">
        <v>40</v>
      </c>
      <c r="J120" s="4" t="s">
        <v>116</v>
      </c>
      <c r="K120" s="4" t="s">
        <v>42</v>
      </c>
      <c r="L120" s="4">
        <v>2.5</v>
      </c>
      <c r="M120" s="4" t="s">
        <v>44</v>
      </c>
      <c r="N120" s="16">
        <v>0.01</v>
      </c>
      <c r="O120" s="16">
        <v>0.02</v>
      </c>
      <c r="P120" s="4">
        <v>2.5</v>
      </c>
      <c r="Q120" s="4">
        <v>6.5</v>
      </c>
      <c r="R120" s="16">
        <v>2.5000000000000001E-2</v>
      </c>
      <c r="S120" s="18" t="s">
        <v>173</v>
      </c>
      <c r="T120" s="4" t="s">
        <v>46</v>
      </c>
      <c r="U120" s="4" t="s">
        <v>49</v>
      </c>
      <c r="V120" s="4" t="s">
        <v>118</v>
      </c>
      <c r="W120" s="27">
        <v>5.0000000000000001E-3</v>
      </c>
      <c r="X120" s="27">
        <v>2E-3</v>
      </c>
      <c r="Y120" s="5">
        <v>80</v>
      </c>
      <c r="Z120" s="5">
        <v>5</v>
      </c>
      <c r="AA120" s="5">
        <v>10</v>
      </c>
      <c r="AB120" s="5" t="s">
        <v>39</v>
      </c>
      <c r="AC120" s="28">
        <f t="shared" si="3"/>
        <v>100</v>
      </c>
      <c r="AD120" s="5">
        <f t="shared" si="4"/>
        <v>40</v>
      </c>
      <c r="AE120" s="5">
        <v>16</v>
      </c>
      <c r="AF120" s="5">
        <v>5</v>
      </c>
      <c r="AI120" s="5">
        <v>1.5549999999999999</v>
      </c>
      <c r="AJ120" s="123">
        <f t="shared" si="5"/>
        <v>62.199999999999996</v>
      </c>
    </row>
    <row r="121" spans="1:36" ht="11.25" customHeight="1" x14ac:dyDescent="0.25">
      <c r="A121" s="5" t="s">
        <v>203</v>
      </c>
      <c r="B121" s="4">
        <v>0.7</v>
      </c>
      <c r="C121" s="4" t="s">
        <v>204</v>
      </c>
      <c r="D121" s="2">
        <v>20</v>
      </c>
      <c r="E121" s="17">
        <v>500</v>
      </c>
      <c r="F121" s="17">
        <v>5000</v>
      </c>
      <c r="G121" s="17">
        <v>1344</v>
      </c>
      <c r="H121" s="17">
        <v>849</v>
      </c>
      <c r="I121" s="4" t="s">
        <v>40</v>
      </c>
      <c r="J121" s="4" t="s">
        <v>116</v>
      </c>
      <c r="K121" s="4" t="s">
        <v>42</v>
      </c>
      <c r="L121" s="2">
        <v>2.5</v>
      </c>
      <c r="M121" s="4" t="s">
        <v>44</v>
      </c>
      <c r="N121" s="16">
        <v>4.0000000000000001E-3</v>
      </c>
      <c r="O121" s="16">
        <v>8.9999999999999993E-3</v>
      </c>
      <c r="P121" s="4">
        <v>1</v>
      </c>
      <c r="Q121" s="4">
        <v>4</v>
      </c>
      <c r="R121" s="16">
        <v>1.4E-2</v>
      </c>
      <c r="S121" s="18" t="s">
        <v>173</v>
      </c>
      <c r="T121" s="4" t="s">
        <v>46</v>
      </c>
      <c r="U121" s="4" t="s">
        <v>41</v>
      </c>
      <c r="V121" s="4" t="s">
        <v>118</v>
      </c>
      <c r="W121" s="27">
        <v>5.0000000000000001E-3</v>
      </c>
      <c r="X121" s="27">
        <v>1E-3</v>
      </c>
      <c r="Y121" s="5">
        <v>45</v>
      </c>
      <c r="Z121" s="5">
        <v>5</v>
      </c>
      <c r="AA121" s="5">
        <v>10</v>
      </c>
      <c r="AB121" s="5" t="s">
        <v>39</v>
      </c>
      <c r="AC121" s="28">
        <f t="shared" si="3"/>
        <v>49.999999999999993</v>
      </c>
      <c r="AD121" s="5">
        <f t="shared" si="4"/>
        <v>30</v>
      </c>
      <c r="AE121" s="5">
        <v>16</v>
      </c>
      <c r="AF121" s="5">
        <v>5</v>
      </c>
      <c r="AI121" s="5">
        <v>1.5549999999999999</v>
      </c>
      <c r="AJ121" s="123">
        <f t="shared" si="5"/>
        <v>31.099999999999998</v>
      </c>
    </row>
    <row r="122" spans="1:36" ht="11.25" customHeight="1" x14ac:dyDescent="0.25">
      <c r="A122" s="5" t="s">
        <v>205</v>
      </c>
      <c r="B122" s="4">
        <v>0.7</v>
      </c>
      <c r="C122" s="4" t="s">
        <v>204</v>
      </c>
      <c r="D122" s="2">
        <v>20</v>
      </c>
      <c r="E122" s="17">
        <v>500</v>
      </c>
      <c r="F122" s="17">
        <v>5000</v>
      </c>
      <c r="G122" s="17">
        <v>1344</v>
      </c>
      <c r="H122" s="17">
        <v>849</v>
      </c>
      <c r="I122" s="4" t="s">
        <v>40</v>
      </c>
      <c r="J122" s="4" t="s">
        <v>116</v>
      </c>
      <c r="K122" s="4" t="s">
        <v>42</v>
      </c>
      <c r="L122" s="2">
        <v>2.5</v>
      </c>
      <c r="M122" s="4" t="s">
        <v>44</v>
      </c>
      <c r="N122" s="16">
        <v>4.0000000000000001E-3</v>
      </c>
      <c r="O122" s="16">
        <v>8.9999999999999993E-3</v>
      </c>
      <c r="P122" s="4">
        <v>1</v>
      </c>
      <c r="Q122" s="4">
        <v>4</v>
      </c>
      <c r="R122" s="16">
        <v>1.4E-2</v>
      </c>
      <c r="S122" s="18" t="s">
        <v>173</v>
      </c>
      <c r="T122" s="4" t="s">
        <v>46</v>
      </c>
      <c r="U122" s="4" t="s">
        <v>49</v>
      </c>
      <c r="V122" s="4" t="s">
        <v>118</v>
      </c>
      <c r="W122" s="27">
        <v>5.0000000000000001E-3</v>
      </c>
      <c r="X122" s="27">
        <v>1E-3</v>
      </c>
      <c r="Y122" s="5">
        <v>45</v>
      </c>
      <c r="Z122" s="5">
        <v>5</v>
      </c>
      <c r="AA122" s="5">
        <v>10</v>
      </c>
      <c r="AB122" s="5" t="s">
        <v>39</v>
      </c>
      <c r="AC122" s="28">
        <f t="shared" si="3"/>
        <v>49.999999999999993</v>
      </c>
      <c r="AD122" s="5">
        <f t="shared" si="4"/>
        <v>30</v>
      </c>
      <c r="AE122" s="5">
        <v>16</v>
      </c>
      <c r="AF122" s="5">
        <v>5</v>
      </c>
      <c r="AI122" s="5">
        <v>1.5549999999999999</v>
      </c>
      <c r="AJ122" s="123">
        <f t="shared" si="5"/>
        <v>31.099999999999998</v>
      </c>
    </row>
    <row r="123" spans="1:36" ht="11.25" customHeight="1" x14ac:dyDescent="0.25">
      <c r="A123" s="5" t="s">
        <v>206</v>
      </c>
      <c r="B123" s="4">
        <v>0.7</v>
      </c>
      <c r="C123" s="4" t="s">
        <v>204</v>
      </c>
      <c r="D123" s="2">
        <v>20</v>
      </c>
      <c r="E123" s="17">
        <v>500</v>
      </c>
      <c r="F123" s="17">
        <v>5000</v>
      </c>
      <c r="G123" s="17">
        <v>1344</v>
      </c>
      <c r="H123" s="17">
        <v>849</v>
      </c>
      <c r="I123" s="4" t="s">
        <v>40</v>
      </c>
      <c r="J123" s="4" t="s">
        <v>116</v>
      </c>
      <c r="K123" s="4" t="s">
        <v>42</v>
      </c>
      <c r="L123" s="2">
        <v>2.5</v>
      </c>
      <c r="M123" s="4" t="s">
        <v>44</v>
      </c>
      <c r="N123" s="16">
        <v>0.01</v>
      </c>
      <c r="O123" s="16">
        <v>0.02</v>
      </c>
      <c r="P123" s="4">
        <v>2</v>
      </c>
      <c r="Q123" s="4">
        <v>5</v>
      </c>
      <c r="R123" s="16">
        <v>2.5000000000000001E-2</v>
      </c>
      <c r="S123" s="18" t="s">
        <v>173</v>
      </c>
      <c r="T123" s="4" t="s">
        <v>46</v>
      </c>
      <c r="U123" s="4" t="s">
        <v>41</v>
      </c>
      <c r="V123" s="4" t="s">
        <v>118</v>
      </c>
      <c r="W123" s="27">
        <v>5.0000000000000001E-3</v>
      </c>
      <c r="X123" s="27">
        <v>2E-3</v>
      </c>
      <c r="Y123" s="5">
        <v>80</v>
      </c>
      <c r="Z123" s="5">
        <v>5</v>
      </c>
      <c r="AA123" s="5">
        <v>10</v>
      </c>
      <c r="AB123" s="5" t="s">
        <v>39</v>
      </c>
      <c r="AC123" s="28">
        <f t="shared" si="3"/>
        <v>100</v>
      </c>
      <c r="AD123" s="5">
        <f t="shared" si="4"/>
        <v>30</v>
      </c>
      <c r="AE123" s="5">
        <v>16</v>
      </c>
      <c r="AF123" s="5">
        <v>5</v>
      </c>
      <c r="AI123" s="5">
        <v>1.5549999999999999</v>
      </c>
      <c r="AJ123" s="123">
        <f t="shared" si="5"/>
        <v>31.099999999999998</v>
      </c>
    </row>
    <row r="124" spans="1:36" ht="11.25" customHeight="1" x14ac:dyDescent="0.25">
      <c r="A124" s="5" t="s">
        <v>207</v>
      </c>
      <c r="B124" s="4">
        <v>0.7</v>
      </c>
      <c r="C124" s="4" t="s">
        <v>204</v>
      </c>
      <c r="D124" s="2">
        <v>20</v>
      </c>
      <c r="E124" s="17">
        <v>500</v>
      </c>
      <c r="F124" s="17">
        <v>5000</v>
      </c>
      <c r="G124" s="17">
        <v>1344</v>
      </c>
      <c r="H124" s="17">
        <v>849</v>
      </c>
      <c r="I124" s="4" t="s">
        <v>40</v>
      </c>
      <c r="J124" s="4" t="s">
        <v>116</v>
      </c>
      <c r="K124" s="4" t="s">
        <v>42</v>
      </c>
      <c r="L124" s="2">
        <v>2.5</v>
      </c>
      <c r="M124" s="4" t="s">
        <v>44</v>
      </c>
      <c r="N124" s="16">
        <v>0.01</v>
      </c>
      <c r="O124" s="16">
        <v>0.02</v>
      </c>
      <c r="P124" s="4">
        <v>2</v>
      </c>
      <c r="Q124" s="4">
        <v>5</v>
      </c>
      <c r="R124" s="16">
        <v>2.5000000000000001E-2</v>
      </c>
      <c r="S124" s="18" t="s">
        <v>173</v>
      </c>
      <c r="T124" s="4" t="s">
        <v>46</v>
      </c>
      <c r="U124" s="4" t="s">
        <v>49</v>
      </c>
      <c r="V124" s="4" t="s">
        <v>118</v>
      </c>
      <c r="W124" s="27">
        <v>5.0000000000000001E-3</v>
      </c>
      <c r="X124" s="27">
        <v>2E-3</v>
      </c>
      <c r="Y124" s="5">
        <v>80</v>
      </c>
      <c r="Z124" s="5">
        <v>5</v>
      </c>
      <c r="AA124" s="5">
        <v>10</v>
      </c>
      <c r="AB124" s="5" t="s">
        <v>39</v>
      </c>
      <c r="AC124" s="28">
        <f t="shared" si="3"/>
        <v>100</v>
      </c>
      <c r="AD124" s="5">
        <f t="shared" si="4"/>
        <v>30</v>
      </c>
      <c r="AE124" s="5">
        <v>16</v>
      </c>
      <c r="AF124" s="5">
        <v>5</v>
      </c>
      <c r="AI124" s="5">
        <v>1.5549999999999999</v>
      </c>
      <c r="AJ124" s="123">
        <f t="shared" si="5"/>
        <v>31.099999999999998</v>
      </c>
    </row>
    <row r="125" spans="1:36" ht="11.25" customHeight="1" x14ac:dyDescent="0.25">
      <c r="A125" s="5" t="s">
        <v>208</v>
      </c>
      <c r="B125" s="4">
        <v>0.7</v>
      </c>
      <c r="C125" s="4" t="s">
        <v>133</v>
      </c>
      <c r="D125" s="4">
        <v>25</v>
      </c>
      <c r="E125" s="17">
        <v>500</v>
      </c>
      <c r="F125" s="17">
        <v>5000</v>
      </c>
      <c r="G125" s="17">
        <v>1344</v>
      </c>
      <c r="H125" s="17">
        <v>849</v>
      </c>
      <c r="I125" s="4" t="s">
        <v>40</v>
      </c>
      <c r="J125" s="4" t="s">
        <v>116</v>
      </c>
      <c r="K125" s="4" t="s">
        <v>42</v>
      </c>
      <c r="L125" s="4">
        <v>1.65</v>
      </c>
      <c r="M125" s="4" t="s">
        <v>44</v>
      </c>
      <c r="N125" s="16">
        <v>4.0000000000000001E-3</v>
      </c>
      <c r="O125" s="16">
        <v>8.9999999999999993E-3</v>
      </c>
      <c r="P125" s="4">
        <v>1</v>
      </c>
      <c r="Q125" s="4">
        <v>4</v>
      </c>
      <c r="R125" s="16">
        <v>1.4E-2</v>
      </c>
      <c r="S125" s="18" t="s">
        <v>173</v>
      </c>
      <c r="T125" s="4" t="s">
        <v>46</v>
      </c>
      <c r="U125" s="4" t="s">
        <v>41</v>
      </c>
      <c r="V125" s="4" t="s">
        <v>118</v>
      </c>
      <c r="W125" s="27">
        <v>5.0000000000000001E-3</v>
      </c>
      <c r="X125" s="27">
        <v>1E-3</v>
      </c>
      <c r="Y125" s="5">
        <v>45</v>
      </c>
      <c r="Z125" s="5">
        <v>5</v>
      </c>
      <c r="AA125" s="5">
        <v>10</v>
      </c>
      <c r="AB125" s="5" t="s">
        <v>39</v>
      </c>
      <c r="AC125" s="28">
        <f t="shared" si="3"/>
        <v>49.999999999999993</v>
      </c>
      <c r="AD125" s="5">
        <f t="shared" si="4"/>
        <v>30</v>
      </c>
      <c r="AE125" s="5">
        <v>16</v>
      </c>
      <c r="AF125" s="5">
        <v>3.3</v>
      </c>
      <c r="AI125" s="5">
        <v>1.5549999999999999</v>
      </c>
      <c r="AJ125" s="123">
        <f t="shared" si="5"/>
        <v>38.875</v>
      </c>
    </row>
    <row r="126" spans="1:36" ht="11.25" customHeight="1" x14ac:dyDescent="0.25">
      <c r="A126" s="5" t="s">
        <v>209</v>
      </c>
      <c r="B126" s="4">
        <v>0.7</v>
      </c>
      <c r="C126" s="4" t="s">
        <v>133</v>
      </c>
      <c r="D126" s="4">
        <v>25</v>
      </c>
      <c r="E126" s="17">
        <v>500</v>
      </c>
      <c r="F126" s="17">
        <v>5000</v>
      </c>
      <c r="G126" s="17">
        <v>1344</v>
      </c>
      <c r="H126" s="17">
        <v>849</v>
      </c>
      <c r="I126" s="4" t="s">
        <v>40</v>
      </c>
      <c r="J126" s="4" t="s">
        <v>116</v>
      </c>
      <c r="K126" s="4" t="s">
        <v>42</v>
      </c>
      <c r="L126" s="4">
        <v>1.65</v>
      </c>
      <c r="M126" s="4" t="s">
        <v>44</v>
      </c>
      <c r="N126" s="16">
        <v>4.0000000000000001E-3</v>
      </c>
      <c r="O126" s="16">
        <v>8.9999999999999993E-3</v>
      </c>
      <c r="P126" s="4">
        <v>1</v>
      </c>
      <c r="Q126" s="4">
        <v>4</v>
      </c>
      <c r="R126" s="16">
        <v>1.4E-2</v>
      </c>
      <c r="S126" s="18" t="s">
        <v>173</v>
      </c>
      <c r="T126" s="4" t="s">
        <v>46</v>
      </c>
      <c r="U126" s="4" t="s">
        <v>49</v>
      </c>
      <c r="V126" s="4" t="s">
        <v>118</v>
      </c>
      <c r="W126" s="27">
        <v>5.0000000000000001E-3</v>
      </c>
      <c r="X126" s="27">
        <v>1E-3</v>
      </c>
      <c r="Y126" s="5">
        <v>45</v>
      </c>
      <c r="Z126" s="5">
        <v>5</v>
      </c>
      <c r="AA126" s="5">
        <v>10</v>
      </c>
      <c r="AB126" s="5" t="s">
        <v>39</v>
      </c>
      <c r="AC126" s="28">
        <f t="shared" si="3"/>
        <v>49.999999999999993</v>
      </c>
      <c r="AD126" s="5">
        <f t="shared" si="4"/>
        <v>30</v>
      </c>
      <c r="AE126" s="5">
        <v>16</v>
      </c>
      <c r="AF126" s="5">
        <v>3.3</v>
      </c>
      <c r="AI126" s="5">
        <v>1.5549999999999999</v>
      </c>
      <c r="AJ126" s="123">
        <f t="shared" si="5"/>
        <v>38.875</v>
      </c>
    </row>
    <row r="127" spans="1:36" ht="11.25" customHeight="1" x14ac:dyDescent="0.25">
      <c r="A127" s="5" t="s">
        <v>210</v>
      </c>
      <c r="B127" s="4">
        <v>0.7</v>
      </c>
      <c r="C127" s="4" t="s">
        <v>133</v>
      </c>
      <c r="D127" s="4">
        <v>25</v>
      </c>
      <c r="E127" s="17">
        <v>500</v>
      </c>
      <c r="F127" s="17">
        <v>5000</v>
      </c>
      <c r="G127" s="17">
        <v>1344</v>
      </c>
      <c r="H127" s="17">
        <v>849</v>
      </c>
      <c r="I127" s="4" t="s">
        <v>40</v>
      </c>
      <c r="J127" s="4" t="s">
        <v>116</v>
      </c>
      <c r="K127" s="4" t="s">
        <v>42</v>
      </c>
      <c r="L127" s="4">
        <v>1.65</v>
      </c>
      <c r="M127" s="4" t="s">
        <v>44</v>
      </c>
      <c r="N127" s="16">
        <v>0.01</v>
      </c>
      <c r="O127" s="16">
        <v>0.02</v>
      </c>
      <c r="P127" s="4">
        <v>2</v>
      </c>
      <c r="Q127" s="4">
        <v>5</v>
      </c>
      <c r="R127" s="16">
        <v>2.5000000000000001E-2</v>
      </c>
      <c r="S127" s="18" t="s">
        <v>173</v>
      </c>
      <c r="T127" s="4" t="s">
        <v>46</v>
      </c>
      <c r="U127" s="4" t="s">
        <v>41</v>
      </c>
      <c r="V127" s="4" t="s">
        <v>118</v>
      </c>
      <c r="W127" s="27">
        <v>5.0000000000000001E-3</v>
      </c>
      <c r="X127" s="27">
        <v>2E-3</v>
      </c>
      <c r="Y127" s="5">
        <v>80</v>
      </c>
      <c r="Z127" s="5">
        <v>5</v>
      </c>
      <c r="AA127" s="5">
        <v>10</v>
      </c>
      <c r="AB127" s="5" t="s">
        <v>39</v>
      </c>
      <c r="AC127" s="28">
        <f t="shared" si="3"/>
        <v>100</v>
      </c>
      <c r="AD127" s="5">
        <f t="shared" si="4"/>
        <v>30</v>
      </c>
      <c r="AE127" s="5">
        <v>16</v>
      </c>
      <c r="AF127" s="5">
        <v>3.3</v>
      </c>
      <c r="AI127" s="5">
        <v>1.5549999999999999</v>
      </c>
      <c r="AJ127" s="123">
        <f t="shared" si="5"/>
        <v>38.875</v>
      </c>
    </row>
    <row r="128" spans="1:36" ht="11.25" customHeight="1" x14ac:dyDescent="0.25">
      <c r="A128" s="5" t="s">
        <v>211</v>
      </c>
      <c r="B128" s="4">
        <v>0.7</v>
      </c>
      <c r="C128" s="4" t="s">
        <v>133</v>
      </c>
      <c r="D128" s="4">
        <v>25</v>
      </c>
      <c r="E128" s="17">
        <v>500</v>
      </c>
      <c r="F128" s="17">
        <v>5000</v>
      </c>
      <c r="G128" s="17">
        <v>1344</v>
      </c>
      <c r="H128" s="17">
        <v>849</v>
      </c>
      <c r="I128" s="4" t="s">
        <v>40</v>
      </c>
      <c r="J128" s="4" t="s">
        <v>116</v>
      </c>
      <c r="K128" s="4" t="s">
        <v>42</v>
      </c>
      <c r="L128" s="4">
        <v>1.65</v>
      </c>
      <c r="M128" s="4" t="s">
        <v>44</v>
      </c>
      <c r="N128" s="16">
        <v>0.01</v>
      </c>
      <c r="O128" s="16">
        <v>0.02</v>
      </c>
      <c r="P128" s="4">
        <v>2</v>
      </c>
      <c r="Q128" s="4">
        <v>5</v>
      </c>
      <c r="R128" s="16">
        <v>2.5000000000000001E-2</v>
      </c>
      <c r="S128" s="18" t="s">
        <v>173</v>
      </c>
      <c r="T128" s="4" t="s">
        <v>46</v>
      </c>
      <c r="U128" s="4" t="s">
        <v>49</v>
      </c>
      <c r="V128" s="4" t="s">
        <v>118</v>
      </c>
      <c r="W128" s="27">
        <v>5.0000000000000001E-3</v>
      </c>
      <c r="X128" s="27">
        <v>2E-3</v>
      </c>
      <c r="Y128" s="5">
        <v>80</v>
      </c>
      <c r="Z128" s="5">
        <v>5</v>
      </c>
      <c r="AA128" s="5">
        <v>10</v>
      </c>
      <c r="AB128" s="5" t="s">
        <v>39</v>
      </c>
      <c r="AC128" s="28">
        <f t="shared" si="3"/>
        <v>100</v>
      </c>
      <c r="AD128" s="5">
        <f t="shared" si="4"/>
        <v>30</v>
      </c>
      <c r="AE128" s="5">
        <v>16</v>
      </c>
      <c r="AF128" s="5">
        <v>3.3</v>
      </c>
      <c r="AI128" s="5">
        <v>1.5549999999999999</v>
      </c>
      <c r="AJ128" s="123">
        <f t="shared" si="5"/>
        <v>38.875</v>
      </c>
    </row>
    <row r="129" spans="1:36" ht="11.25" customHeight="1" x14ac:dyDescent="0.25">
      <c r="A129" s="5" t="s">
        <v>212</v>
      </c>
      <c r="B129" s="4">
        <v>0.7</v>
      </c>
      <c r="C129" s="4" t="s">
        <v>136</v>
      </c>
      <c r="D129" s="4">
        <v>50</v>
      </c>
      <c r="E129" s="17">
        <v>500</v>
      </c>
      <c r="F129" s="17">
        <v>5000</v>
      </c>
      <c r="G129" s="17">
        <v>1344</v>
      </c>
      <c r="H129" s="17">
        <v>849</v>
      </c>
      <c r="I129" s="4" t="s">
        <v>40</v>
      </c>
      <c r="J129" s="4" t="s">
        <v>116</v>
      </c>
      <c r="K129" s="4" t="s">
        <v>42</v>
      </c>
      <c r="L129" s="4">
        <v>1.65</v>
      </c>
      <c r="M129" s="4" t="s">
        <v>44</v>
      </c>
      <c r="N129" s="16">
        <v>4.0000000000000001E-3</v>
      </c>
      <c r="O129" s="16">
        <v>8.9999999999999993E-3</v>
      </c>
      <c r="P129" s="4">
        <v>1.5</v>
      </c>
      <c r="Q129" s="4">
        <v>5.5</v>
      </c>
      <c r="R129" s="16">
        <v>1.4E-2</v>
      </c>
      <c r="S129" s="18" t="s">
        <v>173</v>
      </c>
      <c r="T129" s="4" t="s">
        <v>46</v>
      </c>
      <c r="U129" s="4" t="s">
        <v>41</v>
      </c>
      <c r="V129" s="4" t="s">
        <v>118</v>
      </c>
      <c r="W129" s="27">
        <v>5.0000000000000001E-3</v>
      </c>
      <c r="X129" s="27">
        <v>1E-3</v>
      </c>
      <c r="Y129" s="5">
        <v>45</v>
      </c>
      <c r="Z129" s="5">
        <v>5</v>
      </c>
      <c r="AA129" s="5">
        <v>10</v>
      </c>
      <c r="AB129" s="5" t="s">
        <v>39</v>
      </c>
      <c r="AC129" s="28">
        <f t="shared" si="3"/>
        <v>49.999999999999993</v>
      </c>
      <c r="AD129" s="5">
        <f t="shared" si="4"/>
        <v>40</v>
      </c>
      <c r="AE129" s="5">
        <v>16</v>
      </c>
      <c r="AF129" s="5">
        <v>3.3</v>
      </c>
      <c r="AI129" s="5">
        <v>1.5549999999999999</v>
      </c>
      <c r="AJ129" s="123">
        <f t="shared" si="5"/>
        <v>77.75</v>
      </c>
    </row>
    <row r="130" spans="1:36" ht="11.25" customHeight="1" x14ac:dyDescent="0.25">
      <c r="A130" s="5" t="s">
        <v>213</v>
      </c>
      <c r="B130" s="4">
        <v>0.7</v>
      </c>
      <c r="C130" s="4" t="s">
        <v>136</v>
      </c>
      <c r="D130" s="4">
        <v>50</v>
      </c>
      <c r="E130" s="17">
        <v>500</v>
      </c>
      <c r="F130" s="17">
        <v>5000</v>
      </c>
      <c r="G130" s="17">
        <v>1344</v>
      </c>
      <c r="H130" s="17">
        <v>849</v>
      </c>
      <c r="I130" s="4" t="s">
        <v>40</v>
      </c>
      <c r="J130" s="4" t="s">
        <v>116</v>
      </c>
      <c r="K130" s="4" t="s">
        <v>42</v>
      </c>
      <c r="L130" s="4">
        <v>1.65</v>
      </c>
      <c r="M130" s="4" t="s">
        <v>44</v>
      </c>
      <c r="N130" s="16">
        <v>4.0000000000000001E-3</v>
      </c>
      <c r="O130" s="16">
        <v>8.9999999999999993E-3</v>
      </c>
      <c r="P130" s="4">
        <v>1.5</v>
      </c>
      <c r="Q130" s="4">
        <v>5.5</v>
      </c>
      <c r="R130" s="16">
        <v>1.4E-2</v>
      </c>
      <c r="S130" s="18" t="s">
        <v>173</v>
      </c>
      <c r="T130" s="4" t="s">
        <v>46</v>
      </c>
      <c r="U130" s="4" t="s">
        <v>49</v>
      </c>
      <c r="V130" s="4" t="s">
        <v>118</v>
      </c>
      <c r="W130" s="27">
        <v>5.0000000000000001E-3</v>
      </c>
      <c r="X130" s="27">
        <v>1E-3</v>
      </c>
      <c r="Y130" s="5">
        <v>45</v>
      </c>
      <c r="Z130" s="5">
        <v>5</v>
      </c>
      <c r="AA130" s="5">
        <v>10</v>
      </c>
      <c r="AB130" s="5" t="s">
        <v>39</v>
      </c>
      <c r="AC130" s="28">
        <f t="shared" si="3"/>
        <v>49.999999999999993</v>
      </c>
      <c r="AD130" s="5">
        <f t="shared" si="4"/>
        <v>40</v>
      </c>
      <c r="AE130" s="5">
        <v>16</v>
      </c>
      <c r="AF130" s="5">
        <v>3.3</v>
      </c>
      <c r="AI130" s="5">
        <v>1.5549999999999999</v>
      </c>
      <c r="AJ130" s="123">
        <f t="shared" si="5"/>
        <v>77.75</v>
      </c>
    </row>
    <row r="131" spans="1:36" ht="11.25" customHeight="1" x14ac:dyDescent="0.25">
      <c r="A131" s="5" t="s">
        <v>214</v>
      </c>
      <c r="B131" s="4">
        <v>0.7</v>
      </c>
      <c r="C131" s="4" t="s">
        <v>136</v>
      </c>
      <c r="D131" s="4">
        <v>50</v>
      </c>
      <c r="E131" s="17">
        <v>500</v>
      </c>
      <c r="F131" s="17">
        <v>5000</v>
      </c>
      <c r="G131" s="17">
        <v>1344</v>
      </c>
      <c r="H131" s="17">
        <v>849</v>
      </c>
      <c r="I131" s="4" t="s">
        <v>40</v>
      </c>
      <c r="J131" s="4" t="s">
        <v>116</v>
      </c>
      <c r="K131" s="4" t="s">
        <v>42</v>
      </c>
      <c r="L131" s="4">
        <v>1.65</v>
      </c>
      <c r="M131" s="4" t="s">
        <v>44</v>
      </c>
      <c r="N131" s="16">
        <v>0.01</v>
      </c>
      <c r="O131" s="16">
        <v>0.02</v>
      </c>
      <c r="P131" s="4">
        <v>2.5</v>
      </c>
      <c r="Q131" s="4">
        <v>6.5</v>
      </c>
      <c r="R131" s="16">
        <v>2.5000000000000001E-2</v>
      </c>
      <c r="S131" s="18" t="s">
        <v>173</v>
      </c>
      <c r="T131" s="4" t="s">
        <v>46</v>
      </c>
      <c r="U131" s="4" t="s">
        <v>41</v>
      </c>
      <c r="V131" s="4" t="s">
        <v>118</v>
      </c>
      <c r="W131" s="27">
        <v>5.0000000000000001E-3</v>
      </c>
      <c r="X131" s="27">
        <v>2E-3</v>
      </c>
      <c r="Y131" s="5">
        <v>80</v>
      </c>
      <c r="Z131" s="5">
        <v>5</v>
      </c>
      <c r="AA131" s="5">
        <v>10</v>
      </c>
      <c r="AB131" s="5" t="s">
        <v>39</v>
      </c>
      <c r="AC131" s="28">
        <f t="shared" si="3"/>
        <v>100</v>
      </c>
      <c r="AD131" s="5">
        <f t="shared" si="4"/>
        <v>40</v>
      </c>
      <c r="AE131" s="5">
        <v>16</v>
      </c>
      <c r="AF131" s="5">
        <v>3.3</v>
      </c>
      <c r="AI131" s="5">
        <v>1.5549999999999999</v>
      </c>
      <c r="AJ131" s="123">
        <f t="shared" si="5"/>
        <v>77.75</v>
      </c>
    </row>
    <row r="132" spans="1:36" ht="11.25" customHeight="1" x14ac:dyDescent="0.25">
      <c r="A132" s="5" t="s">
        <v>215</v>
      </c>
      <c r="B132" s="4">
        <v>0.7</v>
      </c>
      <c r="C132" s="4" t="s">
        <v>136</v>
      </c>
      <c r="D132" s="4">
        <v>50</v>
      </c>
      <c r="E132" s="17">
        <v>500</v>
      </c>
      <c r="F132" s="17">
        <v>5000</v>
      </c>
      <c r="G132" s="17">
        <v>1344</v>
      </c>
      <c r="H132" s="17">
        <v>849</v>
      </c>
      <c r="I132" s="4" t="s">
        <v>40</v>
      </c>
      <c r="J132" s="4" t="s">
        <v>116</v>
      </c>
      <c r="K132" s="4" t="s">
        <v>42</v>
      </c>
      <c r="L132" s="4">
        <v>1.65</v>
      </c>
      <c r="M132" s="4" t="s">
        <v>44</v>
      </c>
      <c r="N132" s="16">
        <v>0.01</v>
      </c>
      <c r="O132" s="16">
        <v>0.02</v>
      </c>
      <c r="P132" s="4">
        <v>2.5</v>
      </c>
      <c r="Q132" s="4">
        <v>6.5</v>
      </c>
      <c r="R132" s="16">
        <v>2.5000000000000001E-2</v>
      </c>
      <c r="S132" s="18" t="s">
        <v>173</v>
      </c>
      <c r="T132" s="4" t="s">
        <v>46</v>
      </c>
      <c r="U132" s="4" t="s">
        <v>49</v>
      </c>
      <c r="V132" s="4" t="s">
        <v>118</v>
      </c>
      <c r="W132" s="27">
        <v>5.0000000000000001E-3</v>
      </c>
      <c r="X132" s="27">
        <v>2E-3</v>
      </c>
      <c r="Y132" s="5">
        <v>80</v>
      </c>
      <c r="Z132" s="5">
        <v>5</v>
      </c>
      <c r="AA132" s="5">
        <v>10</v>
      </c>
      <c r="AB132" s="5" t="s">
        <v>39</v>
      </c>
      <c r="AC132" s="28">
        <f t="shared" ref="AC132:AC195" si="6">(O132-N132)*10000</f>
        <v>100</v>
      </c>
      <c r="AD132" s="5">
        <f t="shared" ref="AD132:AD195" si="7">(Q132-P132)*10</f>
        <v>40</v>
      </c>
      <c r="AE132" s="5">
        <v>16</v>
      </c>
      <c r="AF132" s="5">
        <v>3.3</v>
      </c>
      <c r="AI132" s="5">
        <v>1.5549999999999999</v>
      </c>
      <c r="AJ132" s="123">
        <f t="shared" ref="AJ132:AJ195" si="8">AI132*D132</f>
        <v>77.75</v>
      </c>
    </row>
    <row r="133" spans="1:36" ht="11.25" customHeight="1" x14ac:dyDescent="0.25">
      <c r="A133" s="5" t="s">
        <v>216</v>
      </c>
      <c r="B133" s="4">
        <v>0.7</v>
      </c>
      <c r="C133" s="4" t="s">
        <v>139</v>
      </c>
      <c r="D133" s="4">
        <v>75</v>
      </c>
      <c r="E133" s="17">
        <v>500</v>
      </c>
      <c r="F133" s="17">
        <v>5000</v>
      </c>
      <c r="G133" s="17">
        <v>1344</v>
      </c>
      <c r="H133" s="17">
        <v>849</v>
      </c>
      <c r="I133" s="4" t="s">
        <v>40</v>
      </c>
      <c r="J133" s="4" t="s">
        <v>116</v>
      </c>
      <c r="K133" s="4" t="s">
        <v>42</v>
      </c>
      <c r="L133" s="4">
        <v>1.65</v>
      </c>
      <c r="M133" s="4" t="s">
        <v>44</v>
      </c>
      <c r="N133" s="16">
        <v>4.0000000000000001E-3</v>
      </c>
      <c r="O133" s="16">
        <v>8.9999999999999993E-3</v>
      </c>
      <c r="P133" s="4">
        <v>2</v>
      </c>
      <c r="Q133" s="4">
        <v>9</v>
      </c>
      <c r="R133" s="16">
        <v>1.4E-2</v>
      </c>
      <c r="S133" s="18" t="s">
        <v>173</v>
      </c>
      <c r="T133" s="4" t="s">
        <v>46</v>
      </c>
      <c r="U133" s="4" t="s">
        <v>41</v>
      </c>
      <c r="V133" s="4" t="s">
        <v>118</v>
      </c>
      <c r="W133" s="27">
        <v>5.0000000000000001E-3</v>
      </c>
      <c r="X133" s="27">
        <v>1E-3</v>
      </c>
      <c r="Y133" s="5">
        <v>45</v>
      </c>
      <c r="Z133" s="5">
        <v>5</v>
      </c>
      <c r="AA133" s="5">
        <v>10</v>
      </c>
      <c r="AB133" s="5" t="s">
        <v>39</v>
      </c>
      <c r="AC133" s="28">
        <f t="shared" si="6"/>
        <v>49.999999999999993</v>
      </c>
      <c r="AD133" s="5">
        <f t="shared" si="7"/>
        <v>70</v>
      </c>
      <c r="AE133" s="5">
        <v>16</v>
      </c>
      <c r="AF133" s="5">
        <v>3.3</v>
      </c>
      <c r="AI133" s="5">
        <v>1.5549999999999999</v>
      </c>
      <c r="AJ133" s="123">
        <f t="shared" si="8"/>
        <v>116.625</v>
      </c>
    </row>
    <row r="134" spans="1:36" ht="11.25" customHeight="1" x14ac:dyDescent="0.25">
      <c r="A134" s="5" t="s">
        <v>217</v>
      </c>
      <c r="B134" s="4">
        <v>0.7</v>
      </c>
      <c r="C134" s="4" t="s">
        <v>139</v>
      </c>
      <c r="D134" s="4">
        <v>75</v>
      </c>
      <c r="E134" s="17">
        <v>500</v>
      </c>
      <c r="F134" s="17">
        <v>5000</v>
      </c>
      <c r="G134" s="17">
        <v>1344</v>
      </c>
      <c r="H134" s="17">
        <v>849</v>
      </c>
      <c r="I134" s="4" t="s">
        <v>40</v>
      </c>
      <c r="J134" s="4" t="s">
        <v>116</v>
      </c>
      <c r="K134" s="4" t="s">
        <v>42</v>
      </c>
      <c r="L134" s="4">
        <v>1.65</v>
      </c>
      <c r="M134" s="4" t="s">
        <v>44</v>
      </c>
      <c r="N134" s="16">
        <v>4.0000000000000001E-3</v>
      </c>
      <c r="O134" s="16">
        <v>8.9999999999999993E-3</v>
      </c>
      <c r="P134" s="4">
        <v>2</v>
      </c>
      <c r="Q134" s="4">
        <v>9</v>
      </c>
      <c r="R134" s="16">
        <v>1.4E-2</v>
      </c>
      <c r="S134" s="18" t="s">
        <v>173</v>
      </c>
      <c r="T134" s="4" t="s">
        <v>46</v>
      </c>
      <c r="U134" s="4" t="s">
        <v>49</v>
      </c>
      <c r="V134" s="4" t="s">
        <v>118</v>
      </c>
      <c r="W134" s="27">
        <v>5.0000000000000001E-3</v>
      </c>
      <c r="X134" s="27">
        <v>1E-3</v>
      </c>
      <c r="Y134" s="5">
        <v>45</v>
      </c>
      <c r="Z134" s="5">
        <v>5</v>
      </c>
      <c r="AA134" s="5">
        <v>10</v>
      </c>
      <c r="AB134" s="5" t="s">
        <v>39</v>
      </c>
      <c r="AC134" s="28">
        <f t="shared" si="6"/>
        <v>49.999999999999993</v>
      </c>
      <c r="AD134" s="5">
        <f t="shared" si="7"/>
        <v>70</v>
      </c>
      <c r="AE134" s="5">
        <v>16</v>
      </c>
      <c r="AF134" s="5">
        <v>3.3</v>
      </c>
      <c r="AI134" s="5">
        <v>1.5549999999999999</v>
      </c>
      <c r="AJ134" s="123">
        <f t="shared" si="8"/>
        <v>116.625</v>
      </c>
    </row>
    <row r="135" spans="1:36" ht="11.25" customHeight="1" x14ac:dyDescent="0.25">
      <c r="A135" s="5" t="s">
        <v>218</v>
      </c>
      <c r="B135" s="4">
        <v>0.7</v>
      </c>
      <c r="C135" s="4" t="s">
        <v>139</v>
      </c>
      <c r="D135" s="4">
        <v>75</v>
      </c>
      <c r="E135" s="17">
        <v>500</v>
      </c>
      <c r="F135" s="17">
        <v>5000</v>
      </c>
      <c r="G135" s="17">
        <v>1344</v>
      </c>
      <c r="H135" s="17">
        <v>849</v>
      </c>
      <c r="I135" s="4" t="s">
        <v>40</v>
      </c>
      <c r="J135" s="4" t="s">
        <v>116</v>
      </c>
      <c r="K135" s="4" t="s">
        <v>42</v>
      </c>
      <c r="L135" s="4">
        <v>1.65</v>
      </c>
      <c r="M135" s="4" t="s">
        <v>44</v>
      </c>
      <c r="N135" s="16">
        <v>0.01</v>
      </c>
      <c r="O135" s="16">
        <v>0.02</v>
      </c>
      <c r="P135" s="4">
        <v>3</v>
      </c>
      <c r="Q135" s="4">
        <v>10</v>
      </c>
      <c r="R135" s="16">
        <v>2.5000000000000001E-2</v>
      </c>
      <c r="S135" s="18" t="s">
        <v>173</v>
      </c>
      <c r="T135" s="4" t="s">
        <v>46</v>
      </c>
      <c r="U135" s="4" t="s">
        <v>41</v>
      </c>
      <c r="V135" s="4" t="s">
        <v>118</v>
      </c>
      <c r="W135" s="27">
        <v>5.0000000000000001E-3</v>
      </c>
      <c r="X135" s="27">
        <v>2E-3</v>
      </c>
      <c r="Y135" s="5">
        <v>80</v>
      </c>
      <c r="Z135" s="5">
        <v>5</v>
      </c>
      <c r="AA135" s="5">
        <v>10</v>
      </c>
      <c r="AB135" s="5" t="s">
        <v>39</v>
      </c>
      <c r="AC135" s="28">
        <f t="shared" si="6"/>
        <v>100</v>
      </c>
      <c r="AD135" s="5">
        <f t="shared" si="7"/>
        <v>70</v>
      </c>
      <c r="AE135" s="5">
        <v>16</v>
      </c>
      <c r="AF135" s="5">
        <v>3.3</v>
      </c>
      <c r="AI135" s="5">
        <v>1.5549999999999999</v>
      </c>
      <c r="AJ135" s="123">
        <f t="shared" si="8"/>
        <v>116.625</v>
      </c>
    </row>
    <row r="136" spans="1:36" ht="11.25" customHeight="1" x14ac:dyDescent="0.25">
      <c r="A136" s="5" t="s">
        <v>219</v>
      </c>
      <c r="B136" s="4">
        <v>0.7</v>
      </c>
      <c r="C136" s="4" t="s">
        <v>139</v>
      </c>
      <c r="D136" s="4">
        <v>75</v>
      </c>
      <c r="E136" s="17">
        <v>500</v>
      </c>
      <c r="F136" s="17">
        <v>5000</v>
      </c>
      <c r="G136" s="17">
        <v>1344</v>
      </c>
      <c r="H136" s="17">
        <v>849</v>
      </c>
      <c r="I136" s="4" t="s">
        <v>40</v>
      </c>
      <c r="J136" s="4" t="s">
        <v>116</v>
      </c>
      <c r="K136" s="4" t="s">
        <v>42</v>
      </c>
      <c r="L136" s="4">
        <v>1.65</v>
      </c>
      <c r="M136" s="4" t="s">
        <v>44</v>
      </c>
      <c r="N136" s="16">
        <v>0.01</v>
      </c>
      <c r="O136" s="16">
        <v>0.02</v>
      </c>
      <c r="P136" s="4">
        <v>3</v>
      </c>
      <c r="Q136" s="4">
        <v>10</v>
      </c>
      <c r="R136" s="16">
        <v>2.5000000000000001E-2</v>
      </c>
      <c r="S136" s="18" t="s">
        <v>173</v>
      </c>
      <c r="T136" s="4" t="s">
        <v>46</v>
      </c>
      <c r="U136" s="4" t="s">
        <v>49</v>
      </c>
      <c r="V136" s="4" t="s">
        <v>118</v>
      </c>
      <c r="W136" s="27">
        <v>5.0000000000000001E-3</v>
      </c>
      <c r="X136" s="27">
        <v>2E-3</v>
      </c>
      <c r="Y136" s="5">
        <v>80</v>
      </c>
      <c r="Z136" s="5">
        <v>5</v>
      </c>
      <c r="AA136" s="5">
        <v>10</v>
      </c>
      <c r="AB136" s="5" t="s">
        <v>39</v>
      </c>
      <c r="AC136" s="28">
        <f t="shared" si="6"/>
        <v>100</v>
      </c>
      <c r="AD136" s="5">
        <f t="shared" si="7"/>
        <v>70</v>
      </c>
      <c r="AE136" s="5">
        <v>16</v>
      </c>
      <c r="AF136" s="5">
        <v>3.3</v>
      </c>
      <c r="AI136" s="5">
        <v>1.5549999999999999</v>
      </c>
      <c r="AJ136" s="123">
        <f t="shared" si="8"/>
        <v>116.625</v>
      </c>
    </row>
    <row r="137" spans="1:36" ht="11.25" customHeight="1" x14ac:dyDescent="0.25">
      <c r="A137" s="5" t="s">
        <v>220</v>
      </c>
      <c r="B137" s="4">
        <v>0.7</v>
      </c>
      <c r="C137" s="4" t="s">
        <v>142</v>
      </c>
      <c r="D137" s="4">
        <v>100</v>
      </c>
      <c r="E137" s="17">
        <v>500</v>
      </c>
      <c r="F137" s="17">
        <v>5000</v>
      </c>
      <c r="G137" s="17">
        <v>1344</v>
      </c>
      <c r="H137" s="17">
        <v>849</v>
      </c>
      <c r="I137" s="4" t="s">
        <v>40</v>
      </c>
      <c r="J137" s="4" t="s">
        <v>116</v>
      </c>
      <c r="K137" s="4" t="s">
        <v>42</v>
      </c>
      <c r="L137" s="4">
        <v>1.65</v>
      </c>
      <c r="M137" s="4" t="s">
        <v>44</v>
      </c>
      <c r="N137" s="16">
        <v>4.0000000000000001E-3</v>
      </c>
      <c r="O137" s="16">
        <v>8.9999999999999993E-3</v>
      </c>
      <c r="P137" s="4">
        <v>2.5</v>
      </c>
      <c r="Q137" s="4">
        <v>10.5</v>
      </c>
      <c r="R137" s="16">
        <v>1.4E-2</v>
      </c>
      <c r="S137" s="18" t="s">
        <v>173</v>
      </c>
      <c r="T137" s="4" t="s">
        <v>46</v>
      </c>
      <c r="U137" s="4" t="s">
        <v>41</v>
      </c>
      <c r="V137" s="4" t="s">
        <v>118</v>
      </c>
      <c r="W137" s="27">
        <v>5.0000000000000001E-3</v>
      </c>
      <c r="X137" s="27">
        <v>1E-3</v>
      </c>
      <c r="Y137" s="5">
        <v>45</v>
      </c>
      <c r="Z137" s="5">
        <v>5</v>
      </c>
      <c r="AA137" s="5">
        <v>10</v>
      </c>
      <c r="AB137" s="5" t="s">
        <v>39</v>
      </c>
      <c r="AC137" s="28">
        <f t="shared" si="6"/>
        <v>49.999999999999993</v>
      </c>
      <c r="AD137" s="5">
        <f t="shared" si="7"/>
        <v>80</v>
      </c>
      <c r="AE137" s="5">
        <v>16</v>
      </c>
      <c r="AF137" s="5">
        <v>3.3</v>
      </c>
      <c r="AI137" s="5">
        <v>1.5549999999999999</v>
      </c>
      <c r="AJ137" s="123">
        <f t="shared" si="8"/>
        <v>155.5</v>
      </c>
    </row>
    <row r="138" spans="1:36" ht="11.25" customHeight="1" x14ac:dyDescent="0.25">
      <c r="A138" s="5" t="s">
        <v>221</v>
      </c>
      <c r="B138" s="4">
        <v>0.7</v>
      </c>
      <c r="C138" s="4" t="s">
        <v>142</v>
      </c>
      <c r="D138" s="4">
        <v>100</v>
      </c>
      <c r="E138" s="17">
        <v>500</v>
      </c>
      <c r="F138" s="17">
        <v>5000</v>
      </c>
      <c r="G138" s="17">
        <v>1344</v>
      </c>
      <c r="H138" s="17">
        <v>849</v>
      </c>
      <c r="I138" s="4" t="s">
        <v>40</v>
      </c>
      <c r="J138" s="4" t="s">
        <v>116</v>
      </c>
      <c r="K138" s="4" t="s">
        <v>42</v>
      </c>
      <c r="L138" s="4">
        <v>1.65</v>
      </c>
      <c r="M138" s="4" t="s">
        <v>44</v>
      </c>
      <c r="N138" s="16">
        <v>4.0000000000000001E-3</v>
      </c>
      <c r="O138" s="16">
        <v>8.9999999999999993E-3</v>
      </c>
      <c r="P138" s="4">
        <v>2.5</v>
      </c>
      <c r="Q138" s="4">
        <v>10.5</v>
      </c>
      <c r="R138" s="16">
        <v>1.4E-2</v>
      </c>
      <c r="S138" s="18" t="s">
        <v>173</v>
      </c>
      <c r="T138" s="4" t="s">
        <v>46</v>
      </c>
      <c r="U138" s="4" t="s">
        <v>49</v>
      </c>
      <c r="V138" s="4" t="s">
        <v>118</v>
      </c>
      <c r="W138" s="27">
        <v>5.0000000000000001E-3</v>
      </c>
      <c r="X138" s="27">
        <v>1E-3</v>
      </c>
      <c r="Y138" s="5">
        <v>45</v>
      </c>
      <c r="Z138" s="5">
        <v>5</v>
      </c>
      <c r="AA138" s="5">
        <v>10</v>
      </c>
      <c r="AB138" s="5" t="s">
        <v>39</v>
      </c>
      <c r="AC138" s="28">
        <f t="shared" si="6"/>
        <v>49.999999999999993</v>
      </c>
      <c r="AD138" s="5">
        <f t="shared" si="7"/>
        <v>80</v>
      </c>
      <c r="AE138" s="5">
        <v>16</v>
      </c>
      <c r="AF138" s="5">
        <v>3.3</v>
      </c>
      <c r="AI138" s="5">
        <v>1.5549999999999999</v>
      </c>
      <c r="AJ138" s="123">
        <f t="shared" si="8"/>
        <v>155.5</v>
      </c>
    </row>
    <row r="139" spans="1:36" ht="11.25" customHeight="1" x14ac:dyDescent="0.25">
      <c r="A139" s="5" t="s">
        <v>222</v>
      </c>
      <c r="B139" s="4">
        <v>0.7</v>
      </c>
      <c r="C139" s="4" t="s">
        <v>142</v>
      </c>
      <c r="D139" s="4">
        <v>100</v>
      </c>
      <c r="E139" s="17">
        <v>500</v>
      </c>
      <c r="F139" s="17">
        <v>5000</v>
      </c>
      <c r="G139" s="17">
        <v>1344</v>
      </c>
      <c r="H139" s="17">
        <v>849</v>
      </c>
      <c r="I139" s="4" t="s">
        <v>40</v>
      </c>
      <c r="J139" s="4" t="s">
        <v>116</v>
      </c>
      <c r="K139" s="4" t="s">
        <v>42</v>
      </c>
      <c r="L139" s="4">
        <v>1.65</v>
      </c>
      <c r="M139" s="4" t="s">
        <v>44</v>
      </c>
      <c r="N139" s="16">
        <v>0.01</v>
      </c>
      <c r="O139" s="16">
        <v>0.02</v>
      </c>
      <c r="P139" s="4">
        <v>4.5</v>
      </c>
      <c r="Q139" s="4">
        <v>12.5</v>
      </c>
      <c r="R139" s="16">
        <v>2.5000000000000001E-2</v>
      </c>
      <c r="S139" s="18" t="s">
        <v>173</v>
      </c>
      <c r="T139" s="4" t="s">
        <v>46</v>
      </c>
      <c r="U139" s="4" t="s">
        <v>41</v>
      </c>
      <c r="V139" s="4" t="s">
        <v>118</v>
      </c>
      <c r="W139" s="27">
        <v>5.0000000000000001E-3</v>
      </c>
      <c r="X139" s="27">
        <v>2E-3</v>
      </c>
      <c r="Y139" s="5">
        <v>80</v>
      </c>
      <c r="Z139" s="5">
        <v>5</v>
      </c>
      <c r="AA139" s="5">
        <v>10</v>
      </c>
      <c r="AB139" s="5" t="s">
        <v>39</v>
      </c>
      <c r="AC139" s="28">
        <f t="shared" si="6"/>
        <v>100</v>
      </c>
      <c r="AD139" s="5">
        <f t="shared" si="7"/>
        <v>80</v>
      </c>
      <c r="AE139" s="5">
        <v>16</v>
      </c>
      <c r="AF139" s="5">
        <v>3.3</v>
      </c>
      <c r="AI139" s="5">
        <v>1.5549999999999999</v>
      </c>
      <c r="AJ139" s="123">
        <f t="shared" si="8"/>
        <v>155.5</v>
      </c>
    </row>
    <row r="140" spans="1:36" ht="11.25" customHeight="1" x14ac:dyDescent="0.25">
      <c r="A140" s="5" t="s">
        <v>223</v>
      </c>
      <c r="B140" s="4">
        <v>0.7</v>
      </c>
      <c r="C140" s="4" t="s">
        <v>142</v>
      </c>
      <c r="D140" s="4">
        <v>100</v>
      </c>
      <c r="E140" s="17">
        <v>500</v>
      </c>
      <c r="F140" s="17">
        <v>5000</v>
      </c>
      <c r="G140" s="17">
        <v>1344</v>
      </c>
      <c r="H140" s="17">
        <v>849</v>
      </c>
      <c r="I140" s="4" t="s">
        <v>40</v>
      </c>
      <c r="J140" s="4" t="s">
        <v>116</v>
      </c>
      <c r="K140" s="4" t="s">
        <v>42</v>
      </c>
      <c r="L140" s="4">
        <v>1.65</v>
      </c>
      <c r="M140" s="4" t="s">
        <v>44</v>
      </c>
      <c r="N140" s="16">
        <v>0.01</v>
      </c>
      <c r="O140" s="16">
        <v>0.02</v>
      </c>
      <c r="P140" s="4">
        <v>4.5</v>
      </c>
      <c r="Q140" s="4">
        <v>12.5</v>
      </c>
      <c r="R140" s="16">
        <v>2.5000000000000001E-2</v>
      </c>
      <c r="S140" s="18" t="s">
        <v>173</v>
      </c>
      <c r="T140" s="4" t="s">
        <v>46</v>
      </c>
      <c r="U140" s="4" t="s">
        <v>49</v>
      </c>
      <c r="V140" s="4" t="s">
        <v>118</v>
      </c>
      <c r="W140" s="27">
        <v>5.0000000000000001E-3</v>
      </c>
      <c r="X140" s="27">
        <v>2E-3</v>
      </c>
      <c r="Y140" s="5">
        <v>80</v>
      </c>
      <c r="Z140" s="5">
        <v>5</v>
      </c>
      <c r="AA140" s="5">
        <v>10</v>
      </c>
      <c r="AB140" s="5" t="s">
        <v>39</v>
      </c>
      <c r="AC140" s="28">
        <f t="shared" si="6"/>
        <v>100</v>
      </c>
      <c r="AD140" s="5">
        <f t="shared" si="7"/>
        <v>80</v>
      </c>
      <c r="AE140" s="5">
        <v>16</v>
      </c>
      <c r="AF140" s="5">
        <v>3.3</v>
      </c>
      <c r="AI140" s="5">
        <v>1.5549999999999999</v>
      </c>
      <c r="AJ140" s="123">
        <f t="shared" si="8"/>
        <v>155.5</v>
      </c>
    </row>
    <row r="141" spans="1:36" ht="11.25" customHeight="1" x14ac:dyDescent="0.25">
      <c r="A141" s="5" t="s">
        <v>224</v>
      </c>
      <c r="B141" s="4">
        <v>0.7</v>
      </c>
      <c r="C141" s="4" t="s">
        <v>145</v>
      </c>
      <c r="D141" s="4">
        <v>150</v>
      </c>
      <c r="E141" s="17">
        <v>500</v>
      </c>
      <c r="F141" s="17">
        <v>5000</v>
      </c>
      <c r="G141" s="17">
        <v>1344</v>
      </c>
      <c r="H141" s="17">
        <v>849</v>
      </c>
      <c r="I141" s="4" t="s">
        <v>40</v>
      </c>
      <c r="J141" s="4" t="s">
        <v>116</v>
      </c>
      <c r="K141" s="4" t="s">
        <v>42</v>
      </c>
      <c r="L141" s="4">
        <v>1.65</v>
      </c>
      <c r="M141" s="4" t="s">
        <v>44</v>
      </c>
      <c r="N141" s="16">
        <v>4.0000000000000001E-3</v>
      </c>
      <c r="O141" s="16">
        <v>8.9999999999999993E-3</v>
      </c>
      <c r="P141" s="4">
        <v>3</v>
      </c>
      <c r="Q141" s="4">
        <v>13</v>
      </c>
      <c r="R141" s="16">
        <v>1.4E-2</v>
      </c>
      <c r="S141" s="18" t="s">
        <v>173</v>
      </c>
      <c r="T141" s="4" t="s">
        <v>46</v>
      </c>
      <c r="U141" s="4" t="s">
        <v>41</v>
      </c>
      <c r="V141" s="4" t="s">
        <v>118</v>
      </c>
      <c r="W141" s="27">
        <v>5.0000000000000001E-3</v>
      </c>
      <c r="X141" s="27">
        <v>1E-3</v>
      </c>
      <c r="Y141" s="5">
        <v>45</v>
      </c>
      <c r="Z141" s="5">
        <v>5</v>
      </c>
      <c r="AA141" s="5">
        <v>10</v>
      </c>
      <c r="AB141" s="5" t="s">
        <v>39</v>
      </c>
      <c r="AC141" s="28">
        <f t="shared" si="6"/>
        <v>49.999999999999993</v>
      </c>
      <c r="AD141" s="5">
        <f t="shared" si="7"/>
        <v>100</v>
      </c>
      <c r="AE141" s="5">
        <v>16</v>
      </c>
      <c r="AF141" s="5">
        <v>3.3</v>
      </c>
      <c r="AI141" s="5">
        <v>1.5549999999999999</v>
      </c>
      <c r="AJ141" s="123">
        <f t="shared" si="8"/>
        <v>233.25</v>
      </c>
    </row>
    <row r="142" spans="1:36" ht="11.25" customHeight="1" x14ac:dyDescent="0.25">
      <c r="A142" s="5" t="s">
        <v>225</v>
      </c>
      <c r="B142" s="4">
        <v>0.7</v>
      </c>
      <c r="C142" s="4" t="s">
        <v>145</v>
      </c>
      <c r="D142" s="4">
        <v>150</v>
      </c>
      <c r="E142" s="17">
        <v>500</v>
      </c>
      <c r="F142" s="17">
        <v>5000</v>
      </c>
      <c r="G142" s="17">
        <v>1344</v>
      </c>
      <c r="H142" s="17">
        <v>849</v>
      </c>
      <c r="I142" s="4" t="s">
        <v>40</v>
      </c>
      <c r="J142" s="4" t="s">
        <v>116</v>
      </c>
      <c r="K142" s="4" t="s">
        <v>42</v>
      </c>
      <c r="L142" s="4">
        <v>1.65</v>
      </c>
      <c r="M142" s="4" t="s">
        <v>44</v>
      </c>
      <c r="N142" s="16">
        <v>4.0000000000000001E-3</v>
      </c>
      <c r="O142" s="16">
        <v>8.9999999999999993E-3</v>
      </c>
      <c r="P142" s="4">
        <v>3</v>
      </c>
      <c r="Q142" s="4">
        <v>13</v>
      </c>
      <c r="R142" s="16">
        <v>1.4E-2</v>
      </c>
      <c r="S142" s="18" t="s">
        <v>173</v>
      </c>
      <c r="T142" s="4" t="s">
        <v>46</v>
      </c>
      <c r="U142" s="4" t="s">
        <v>49</v>
      </c>
      <c r="V142" s="4" t="s">
        <v>118</v>
      </c>
      <c r="W142" s="27">
        <v>5.0000000000000001E-3</v>
      </c>
      <c r="X142" s="27">
        <v>1E-3</v>
      </c>
      <c r="Y142" s="5">
        <v>45</v>
      </c>
      <c r="Z142" s="5">
        <v>5</v>
      </c>
      <c r="AA142" s="5">
        <v>10</v>
      </c>
      <c r="AB142" s="5" t="s">
        <v>39</v>
      </c>
      <c r="AC142" s="28">
        <f t="shared" si="6"/>
        <v>49.999999999999993</v>
      </c>
      <c r="AD142" s="5">
        <f t="shared" si="7"/>
        <v>100</v>
      </c>
      <c r="AE142" s="5">
        <v>16</v>
      </c>
      <c r="AF142" s="5">
        <v>3.3</v>
      </c>
      <c r="AI142" s="5">
        <v>1.5549999999999999</v>
      </c>
      <c r="AJ142" s="123">
        <f t="shared" si="8"/>
        <v>233.25</v>
      </c>
    </row>
    <row r="143" spans="1:36" ht="11.25" customHeight="1" x14ac:dyDescent="0.25">
      <c r="A143" s="5" t="s">
        <v>226</v>
      </c>
      <c r="B143" s="4">
        <v>0.7</v>
      </c>
      <c r="C143" s="4" t="s">
        <v>145</v>
      </c>
      <c r="D143" s="4">
        <v>150</v>
      </c>
      <c r="E143" s="17">
        <v>500</v>
      </c>
      <c r="F143" s="17">
        <v>5000</v>
      </c>
      <c r="G143" s="17">
        <v>1344</v>
      </c>
      <c r="H143" s="17">
        <v>849</v>
      </c>
      <c r="I143" s="4" t="s">
        <v>40</v>
      </c>
      <c r="J143" s="4" t="s">
        <v>116</v>
      </c>
      <c r="K143" s="4" t="s">
        <v>42</v>
      </c>
      <c r="L143" s="4">
        <v>1.65</v>
      </c>
      <c r="M143" s="4" t="s">
        <v>44</v>
      </c>
      <c r="N143" s="16">
        <v>0.01</v>
      </c>
      <c r="O143" s="16">
        <v>0.02</v>
      </c>
      <c r="P143" s="4">
        <v>6</v>
      </c>
      <c r="Q143" s="4">
        <v>16</v>
      </c>
      <c r="R143" s="16">
        <v>2.5000000000000001E-2</v>
      </c>
      <c r="S143" s="18" t="s">
        <v>173</v>
      </c>
      <c r="T143" s="4" t="s">
        <v>46</v>
      </c>
      <c r="U143" s="4" t="s">
        <v>41</v>
      </c>
      <c r="V143" s="4" t="s">
        <v>118</v>
      </c>
      <c r="W143" s="27">
        <v>5.0000000000000001E-3</v>
      </c>
      <c r="X143" s="27">
        <v>2E-3</v>
      </c>
      <c r="Y143" s="5">
        <v>80</v>
      </c>
      <c r="Z143" s="5">
        <v>5</v>
      </c>
      <c r="AA143" s="5">
        <v>10</v>
      </c>
      <c r="AB143" s="5" t="s">
        <v>39</v>
      </c>
      <c r="AC143" s="28">
        <f t="shared" si="6"/>
        <v>100</v>
      </c>
      <c r="AD143" s="5">
        <f t="shared" si="7"/>
        <v>100</v>
      </c>
      <c r="AE143" s="5">
        <v>16</v>
      </c>
      <c r="AF143" s="5">
        <v>3.3</v>
      </c>
      <c r="AI143" s="5">
        <v>1.5549999999999999</v>
      </c>
      <c r="AJ143" s="123">
        <f t="shared" si="8"/>
        <v>233.25</v>
      </c>
    </row>
    <row r="144" spans="1:36" ht="11.25" customHeight="1" x14ac:dyDescent="0.25">
      <c r="A144" s="5" t="s">
        <v>227</v>
      </c>
      <c r="B144" s="4">
        <v>0.7</v>
      </c>
      <c r="C144" s="4" t="s">
        <v>145</v>
      </c>
      <c r="D144" s="4">
        <v>150</v>
      </c>
      <c r="E144" s="17">
        <v>500</v>
      </c>
      <c r="F144" s="17">
        <v>5000</v>
      </c>
      <c r="G144" s="17">
        <v>1344</v>
      </c>
      <c r="H144" s="17">
        <v>849</v>
      </c>
      <c r="I144" s="4" t="s">
        <v>40</v>
      </c>
      <c r="J144" s="4" t="s">
        <v>116</v>
      </c>
      <c r="K144" s="4" t="s">
        <v>42</v>
      </c>
      <c r="L144" s="4">
        <v>1.65</v>
      </c>
      <c r="M144" s="4" t="s">
        <v>44</v>
      </c>
      <c r="N144" s="16">
        <v>0.01</v>
      </c>
      <c r="O144" s="16">
        <v>0.02</v>
      </c>
      <c r="P144" s="4">
        <v>6</v>
      </c>
      <c r="Q144" s="4">
        <v>16</v>
      </c>
      <c r="R144" s="16">
        <v>2.5000000000000001E-2</v>
      </c>
      <c r="S144" s="18" t="s">
        <v>173</v>
      </c>
      <c r="T144" s="4" t="s">
        <v>46</v>
      </c>
      <c r="U144" s="4" t="s">
        <v>49</v>
      </c>
      <c r="V144" s="4" t="s">
        <v>118</v>
      </c>
      <c r="W144" s="27">
        <v>5.0000000000000001E-3</v>
      </c>
      <c r="X144" s="27">
        <v>2E-3</v>
      </c>
      <c r="Y144" s="5">
        <v>80</v>
      </c>
      <c r="Z144" s="5">
        <v>5</v>
      </c>
      <c r="AA144" s="5">
        <v>10</v>
      </c>
      <c r="AB144" s="5" t="s">
        <v>39</v>
      </c>
      <c r="AC144" s="28">
        <f t="shared" si="6"/>
        <v>100</v>
      </c>
      <c r="AD144" s="5">
        <f t="shared" si="7"/>
        <v>100</v>
      </c>
      <c r="AE144" s="5">
        <v>16</v>
      </c>
      <c r="AF144" s="5">
        <v>3.3</v>
      </c>
      <c r="AI144" s="5">
        <v>1.5549999999999999</v>
      </c>
      <c r="AJ144" s="123">
        <f t="shared" si="8"/>
        <v>233.25</v>
      </c>
    </row>
    <row r="145" spans="1:36" ht="11.25" customHeight="1" x14ac:dyDescent="0.25">
      <c r="A145" s="5" t="s">
        <v>228</v>
      </c>
      <c r="B145" s="4">
        <v>0.7</v>
      </c>
      <c r="C145" s="4" t="s">
        <v>229</v>
      </c>
      <c r="D145" s="4">
        <v>15</v>
      </c>
      <c r="E145" s="17">
        <v>500</v>
      </c>
      <c r="F145" s="17">
        <v>5000</v>
      </c>
      <c r="G145" s="17">
        <v>1344</v>
      </c>
      <c r="H145" s="17">
        <v>849</v>
      </c>
      <c r="I145" s="4" t="s">
        <v>40</v>
      </c>
      <c r="J145" s="4" t="s">
        <v>116</v>
      </c>
      <c r="K145" s="4" t="s">
        <v>42</v>
      </c>
      <c r="L145" s="4">
        <v>1.65</v>
      </c>
      <c r="M145" s="4" t="s">
        <v>44</v>
      </c>
      <c r="N145" s="16">
        <v>4.0000000000000001E-3</v>
      </c>
      <c r="O145" s="16">
        <v>8.9999999999999993E-3</v>
      </c>
      <c r="P145" s="4">
        <v>0.8</v>
      </c>
      <c r="Q145" s="4">
        <v>3.8</v>
      </c>
      <c r="R145" s="16">
        <v>1.4E-2</v>
      </c>
      <c r="S145" s="18" t="s">
        <v>173</v>
      </c>
      <c r="T145" s="4" t="s">
        <v>46</v>
      </c>
      <c r="U145" s="4" t="s">
        <v>41</v>
      </c>
      <c r="V145" s="4" t="s">
        <v>118</v>
      </c>
      <c r="W145" s="27">
        <v>5.0000000000000001E-3</v>
      </c>
      <c r="X145" s="27">
        <v>1E-3</v>
      </c>
      <c r="Y145" s="5">
        <v>45</v>
      </c>
      <c r="Z145" s="5">
        <v>5</v>
      </c>
      <c r="AA145" s="5">
        <v>10</v>
      </c>
      <c r="AB145" s="5" t="s">
        <v>39</v>
      </c>
      <c r="AC145" s="28">
        <f t="shared" si="6"/>
        <v>49.999999999999993</v>
      </c>
      <c r="AD145" s="5">
        <f t="shared" si="7"/>
        <v>30</v>
      </c>
      <c r="AE145" s="5">
        <v>16</v>
      </c>
      <c r="AF145" s="5">
        <v>3.3</v>
      </c>
      <c r="AI145" s="5">
        <v>1.5549999999999999</v>
      </c>
      <c r="AJ145" s="123">
        <f t="shared" si="8"/>
        <v>23.324999999999999</v>
      </c>
    </row>
    <row r="146" spans="1:36" ht="11.25" customHeight="1" x14ac:dyDescent="0.25">
      <c r="A146" s="5" t="s">
        <v>230</v>
      </c>
      <c r="B146" s="4">
        <v>0.7</v>
      </c>
      <c r="C146" s="4" t="s">
        <v>229</v>
      </c>
      <c r="D146" s="4">
        <v>15</v>
      </c>
      <c r="E146" s="17">
        <v>500</v>
      </c>
      <c r="F146" s="17">
        <v>5000</v>
      </c>
      <c r="G146" s="17">
        <v>1344</v>
      </c>
      <c r="H146" s="17">
        <v>849</v>
      </c>
      <c r="I146" s="4" t="s">
        <v>40</v>
      </c>
      <c r="J146" s="4" t="s">
        <v>116</v>
      </c>
      <c r="K146" s="4" t="s">
        <v>42</v>
      </c>
      <c r="L146" s="4">
        <v>1.65</v>
      </c>
      <c r="M146" s="4" t="s">
        <v>44</v>
      </c>
      <c r="N146" s="16">
        <v>4.0000000000000001E-3</v>
      </c>
      <c r="O146" s="16">
        <v>8.9999999999999993E-3</v>
      </c>
      <c r="P146" s="4">
        <v>0.8</v>
      </c>
      <c r="Q146" s="4">
        <v>3.8</v>
      </c>
      <c r="R146" s="16">
        <v>1.4E-2</v>
      </c>
      <c r="S146" s="18" t="s">
        <v>173</v>
      </c>
      <c r="T146" s="4" t="s">
        <v>46</v>
      </c>
      <c r="U146" s="4" t="s">
        <v>49</v>
      </c>
      <c r="V146" s="4" t="s">
        <v>118</v>
      </c>
      <c r="W146" s="27">
        <v>5.0000000000000001E-3</v>
      </c>
      <c r="X146" s="27">
        <v>1E-3</v>
      </c>
      <c r="Y146" s="5">
        <v>45</v>
      </c>
      <c r="Z146" s="5">
        <v>5</v>
      </c>
      <c r="AA146" s="5">
        <v>10</v>
      </c>
      <c r="AB146" s="5" t="s">
        <v>39</v>
      </c>
      <c r="AC146" s="28">
        <f t="shared" si="6"/>
        <v>49.999999999999993</v>
      </c>
      <c r="AD146" s="5">
        <f t="shared" si="7"/>
        <v>30</v>
      </c>
      <c r="AE146" s="5">
        <v>16</v>
      </c>
      <c r="AF146" s="5">
        <v>3.3</v>
      </c>
      <c r="AI146" s="5">
        <v>1.5549999999999999</v>
      </c>
      <c r="AJ146" s="123">
        <f t="shared" si="8"/>
        <v>23.324999999999999</v>
      </c>
    </row>
    <row r="147" spans="1:36" ht="11.25" customHeight="1" x14ac:dyDescent="0.25">
      <c r="A147" s="5" t="s">
        <v>231</v>
      </c>
      <c r="B147" s="4">
        <v>0.7</v>
      </c>
      <c r="C147" s="4" t="s">
        <v>229</v>
      </c>
      <c r="D147" s="4">
        <v>15</v>
      </c>
      <c r="E147" s="17">
        <v>500</v>
      </c>
      <c r="F147" s="17">
        <v>5000</v>
      </c>
      <c r="G147" s="17">
        <v>1344</v>
      </c>
      <c r="H147" s="17">
        <v>849</v>
      </c>
      <c r="I147" s="4" t="s">
        <v>40</v>
      </c>
      <c r="J147" s="4" t="s">
        <v>116</v>
      </c>
      <c r="K147" s="4" t="s">
        <v>42</v>
      </c>
      <c r="L147" s="4">
        <v>1.65</v>
      </c>
      <c r="M147" s="4" t="s">
        <v>44</v>
      </c>
      <c r="N147" s="16">
        <v>0.01</v>
      </c>
      <c r="O147" s="16">
        <v>0.02</v>
      </c>
      <c r="P147" s="4">
        <v>1.5</v>
      </c>
      <c r="Q147" s="4">
        <v>4.5</v>
      </c>
      <c r="R147" s="16">
        <v>2.5000000000000001E-2</v>
      </c>
      <c r="S147" s="18" t="s">
        <v>173</v>
      </c>
      <c r="T147" s="4" t="s">
        <v>46</v>
      </c>
      <c r="U147" s="4" t="s">
        <v>41</v>
      </c>
      <c r="V147" s="4" t="s">
        <v>118</v>
      </c>
      <c r="W147" s="27">
        <v>5.0000000000000001E-3</v>
      </c>
      <c r="X147" s="27">
        <v>2E-3</v>
      </c>
      <c r="Y147" s="5">
        <v>80</v>
      </c>
      <c r="Z147" s="5">
        <v>5</v>
      </c>
      <c r="AA147" s="5">
        <v>10</v>
      </c>
      <c r="AB147" s="5" t="s">
        <v>39</v>
      </c>
      <c r="AC147" s="28">
        <f t="shared" si="6"/>
        <v>100</v>
      </c>
      <c r="AD147" s="5">
        <f t="shared" si="7"/>
        <v>30</v>
      </c>
      <c r="AE147" s="5">
        <v>16</v>
      </c>
      <c r="AF147" s="5">
        <v>3.3</v>
      </c>
      <c r="AI147" s="5">
        <v>1.5549999999999999</v>
      </c>
      <c r="AJ147" s="123">
        <f t="shared" si="8"/>
        <v>23.324999999999999</v>
      </c>
    </row>
    <row r="148" spans="1:36" ht="11.25" customHeight="1" x14ac:dyDescent="0.25">
      <c r="A148" s="5" t="s">
        <v>232</v>
      </c>
      <c r="B148" s="4">
        <v>0.7</v>
      </c>
      <c r="C148" s="4" t="s">
        <v>229</v>
      </c>
      <c r="D148" s="4">
        <v>15</v>
      </c>
      <c r="E148" s="17">
        <v>500</v>
      </c>
      <c r="F148" s="17">
        <v>5000</v>
      </c>
      <c r="G148" s="17">
        <v>1344</v>
      </c>
      <c r="H148" s="17">
        <v>849</v>
      </c>
      <c r="I148" s="4" t="s">
        <v>40</v>
      </c>
      <c r="J148" s="4" t="s">
        <v>116</v>
      </c>
      <c r="K148" s="4" t="s">
        <v>42</v>
      </c>
      <c r="L148" s="4">
        <v>1.65</v>
      </c>
      <c r="M148" s="4" t="s">
        <v>44</v>
      </c>
      <c r="N148" s="16">
        <v>0.01</v>
      </c>
      <c r="O148" s="16">
        <v>0.02</v>
      </c>
      <c r="P148" s="4">
        <v>1.5</v>
      </c>
      <c r="Q148" s="4">
        <v>4.5</v>
      </c>
      <c r="R148" s="16">
        <v>2.5000000000000001E-2</v>
      </c>
      <c r="S148" s="18" t="s">
        <v>173</v>
      </c>
      <c r="T148" s="4" t="s">
        <v>46</v>
      </c>
      <c r="U148" s="4" t="s">
        <v>49</v>
      </c>
      <c r="V148" s="4" t="s">
        <v>118</v>
      </c>
      <c r="W148" s="27">
        <v>5.0000000000000001E-3</v>
      </c>
      <c r="X148" s="27">
        <v>2E-3</v>
      </c>
      <c r="Y148" s="5">
        <v>80</v>
      </c>
      <c r="Z148" s="5">
        <v>5</v>
      </c>
      <c r="AA148" s="5">
        <v>10</v>
      </c>
      <c r="AB148" s="5" t="s">
        <v>39</v>
      </c>
      <c r="AC148" s="28">
        <f t="shared" si="6"/>
        <v>100</v>
      </c>
      <c r="AD148" s="5">
        <f t="shared" si="7"/>
        <v>30</v>
      </c>
      <c r="AE148" s="5">
        <v>16</v>
      </c>
      <c r="AF148" s="5">
        <v>3.3</v>
      </c>
      <c r="AI148" s="5">
        <v>1.5549999999999999</v>
      </c>
      <c r="AJ148" s="123">
        <f t="shared" si="8"/>
        <v>23.324999999999999</v>
      </c>
    </row>
    <row r="149" spans="1:36" ht="11.25" customHeight="1" x14ac:dyDescent="0.25">
      <c r="A149" s="5" t="s">
        <v>233</v>
      </c>
      <c r="B149" s="4">
        <v>0.7</v>
      </c>
      <c r="C149" s="4" t="s">
        <v>234</v>
      </c>
      <c r="D149" s="2">
        <v>40</v>
      </c>
      <c r="E149" s="17">
        <v>500</v>
      </c>
      <c r="F149" s="17">
        <v>5000</v>
      </c>
      <c r="G149" s="17">
        <v>1344</v>
      </c>
      <c r="H149" s="17">
        <v>849</v>
      </c>
      <c r="I149" s="4" t="s">
        <v>40</v>
      </c>
      <c r="J149" s="4" t="s">
        <v>116</v>
      </c>
      <c r="K149" s="4" t="s">
        <v>42</v>
      </c>
      <c r="L149" s="2">
        <v>1.65</v>
      </c>
      <c r="M149" s="4" t="s">
        <v>44</v>
      </c>
      <c r="N149" s="16">
        <v>4.0000000000000001E-3</v>
      </c>
      <c r="O149" s="16">
        <v>8.9999999999999993E-3</v>
      </c>
      <c r="P149" s="4">
        <v>1.5</v>
      </c>
      <c r="Q149" s="4">
        <v>5.5</v>
      </c>
      <c r="R149" s="16">
        <v>1.4E-2</v>
      </c>
      <c r="S149" s="18" t="s">
        <v>173</v>
      </c>
      <c r="T149" s="4" t="s">
        <v>46</v>
      </c>
      <c r="U149" s="4" t="s">
        <v>41</v>
      </c>
      <c r="V149" s="4" t="s">
        <v>118</v>
      </c>
      <c r="W149" s="27">
        <v>5.0000000000000001E-3</v>
      </c>
      <c r="X149" s="27">
        <v>1E-3</v>
      </c>
      <c r="Y149" s="5">
        <v>45</v>
      </c>
      <c r="Z149" s="5">
        <v>5</v>
      </c>
      <c r="AA149" s="5">
        <v>10</v>
      </c>
      <c r="AB149" s="5" t="s">
        <v>39</v>
      </c>
      <c r="AC149" s="28">
        <f t="shared" si="6"/>
        <v>49.999999999999993</v>
      </c>
      <c r="AD149" s="5">
        <f t="shared" si="7"/>
        <v>40</v>
      </c>
      <c r="AE149" s="5">
        <v>16</v>
      </c>
      <c r="AF149" s="5">
        <v>3.3</v>
      </c>
      <c r="AI149" s="5">
        <v>1.5549999999999999</v>
      </c>
      <c r="AJ149" s="123">
        <f t="shared" si="8"/>
        <v>62.199999999999996</v>
      </c>
    </row>
    <row r="150" spans="1:36" ht="11.25" customHeight="1" x14ac:dyDescent="0.25">
      <c r="A150" s="5" t="s">
        <v>235</v>
      </c>
      <c r="B150" s="4">
        <v>0.7</v>
      </c>
      <c r="C150" s="4" t="s">
        <v>234</v>
      </c>
      <c r="D150" s="2">
        <v>40</v>
      </c>
      <c r="E150" s="17">
        <v>500</v>
      </c>
      <c r="F150" s="17">
        <v>5000</v>
      </c>
      <c r="G150" s="17">
        <v>1344</v>
      </c>
      <c r="H150" s="17">
        <v>849</v>
      </c>
      <c r="I150" s="4" t="s">
        <v>40</v>
      </c>
      <c r="J150" s="4" t="s">
        <v>116</v>
      </c>
      <c r="K150" s="4" t="s">
        <v>42</v>
      </c>
      <c r="L150" s="2">
        <v>1.65</v>
      </c>
      <c r="M150" s="4" t="s">
        <v>44</v>
      </c>
      <c r="N150" s="16">
        <v>4.0000000000000001E-3</v>
      </c>
      <c r="O150" s="16">
        <v>8.9999999999999993E-3</v>
      </c>
      <c r="P150" s="4">
        <v>1.5</v>
      </c>
      <c r="Q150" s="4">
        <v>5.5</v>
      </c>
      <c r="R150" s="16">
        <v>1.4E-2</v>
      </c>
      <c r="S150" s="18" t="s">
        <v>173</v>
      </c>
      <c r="T150" s="4" t="s">
        <v>46</v>
      </c>
      <c r="U150" s="4" t="s">
        <v>49</v>
      </c>
      <c r="V150" s="4" t="s">
        <v>118</v>
      </c>
      <c r="W150" s="27">
        <v>5.0000000000000001E-3</v>
      </c>
      <c r="X150" s="27">
        <v>1E-3</v>
      </c>
      <c r="Y150" s="5">
        <v>45</v>
      </c>
      <c r="Z150" s="5">
        <v>5</v>
      </c>
      <c r="AA150" s="5">
        <v>10</v>
      </c>
      <c r="AB150" s="5" t="s">
        <v>39</v>
      </c>
      <c r="AC150" s="28">
        <f t="shared" si="6"/>
        <v>49.999999999999993</v>
      </c>
      <c r="AD150" s="5">
        <f t="shared" si="7"/>
        <v>40</v>
      </c>
      <c r="AE150" s="5">
        <v>16</v>
      </c>
      <c r="AF150" s="5">
        <v>3.3</v>
      </c>
      <c r="AI150" s="5">
        <v>1.5549999999999999</v>
      </c>
      <c r="AJ150" s="123">
        <f t="shared" si="8"/>
        <v>62.199999999999996</v>
      </c>
    </row>
    <row r="151" spans="1:36" ht="11.25" customHeight="1" x14ac:dyDescent="0.25">
      <c r="A151" s="5" t="s">
        <v>236</v>
      </c>
      <c r="B151" s="4">
        <v>0.7</v>
      </c>
      <c r="C151" s="4" t="s">
        <v>234</v>
      </c>
      <c r="D151" s="2">
        <v>40</v>
      </c>
      <c r="E151" s="17">
        <v>500</v>
      </c>
      <c r="F151" s="17">
        <v>5000</v>
      </c>
      <c r="G151" s="17">
        <v>1344</v>
      </c>
      <c r="H151" s="17">
        <v>849</v>
      </c>
      <c r="I151" s="4" t="s">
        <v>40</v>
      </c>
      <c r="J151" s="4" t="s">
        <v>116</v>
      </c>
      <c r="K151" s="4" t="s">
        <v>42</v>
      </c>
      <c r="L151" s="2">
        <v>1.65</v>
      </c>
      <c r="M151" s="4" t="s">
        <v>44</v>
      </c>
      <c r="N151" s="16">
        <v>0.01</v>
      </c>
      <c r="O151" s="16">
        <v>0.02</v>
      </c>
      <c r="P151" s="4">
        <v>2.5</v>
      </c>
      <c r="Q151" s="4">
        <v>6.5</v>
      </c>
      <c r="R151" s="16">
        <v>2.5000000000000001E-2</v>
      </c>
      <c r="S151" s="18" t="s">
        <v>173</v>
      </c>
      <c r="T151" s="4" t="s">
        <v>46</v>
      </c>
      <c r="U151" s="4" t="s">
        <v>41</v>
      </c>
      <c r="V151" s="4" t="s">
        <v>118</v>
      </c>
      <c r="W151" s="27">
        <v>5.0000000000000001E-3</v>
      </c>
      <c r="X151" s="27">
        <v>2E-3</v>
      </c>
      <c r="Y151" s="5">
        <v>80</v>
      </c>
      <c r="Z151" s="5">
        <v>5</v>
      </c>
      <c r="AA151" s="5">
        <v>10</v>
      </c>
      <c r="AB151" s="5" t="s">
        <v>39</v>
      </c>
      <c r="AC151" s="28">
        <f t="shared" si="6"/>
        <v>100</v>
      </c>
      <c r="AD151" s="5">
        <f t="shared" si="7"/>
        <v>40</v>
      </c>
      <c r="AE151" s="5">
        <v>16</v>
      </c>
      <c r="AF151" s="5">
        <v>3.3</v>
      </c>
      <c r="AI151" s="5">
        <v>1.5549999999999999</v>
      </c>
      <c r="AJ151" s="123">
        <f t="shared" si="8"/>
        <v>62.199999999999996</v>
      </c>
    </row>
    <row r="152" spans="1:36" ht="11.25" customHeight="1" x14ac:dyDescent="0.25">
      <c r="A152" s="5" t="s">
        <v>237</v>
      </c>
      <c r="B152" s="4">
        <v>0.7</v>
      </c>
      <c r="C152" s="4" t="s">
        <v>234</v>
      </c>
      <c r="D152" s="2">
        <v>40</v>
      </c>
      <c r="E152" s="17">
        <v>500</v>
      </c>
      <c r="F152" s="17">
        <v>5000</v>
      </c>
      <c r="G152" s="17">
        <v>1344</v>
      </c>
      <c r="H152" s="17">
        <v>849</v>
      </c>
      <c r="I152" s="4" t="s">
        <v>40</v>
      </c>
      <c r="J152" s="4" t="s">
        <v>116</v>
      </c>
      <c r="K152" s="4" t="s">
        <v>42</v>
      </c>
      <c r="L152" s="2">
        <v>1.65</v>
      </c>
      <c r="M152" s="4" t="s">
        <v>44</v>
      </c>
      <c r="N152" s="16">
        <v>0.01</v>
      </c>
      <c r="O152" s="16">
        <v>0.02</v>
      </c>
      <c r="P152" s="4">
        <v>2.5</v>
      </c>
      <c r="Q152" s="4">
        <v>6.5</v>
      </c>
      <c r="R152" s="16">
        <v>2.5000000000000001E-2</v>
      </c>
      <c r="S152" s="18" t="s">
        <v>173</v>
      </c>
      <c r="T152" s="4" t="s">
        <v>46</v>
      </c>
      <c r="U152" s="4" t="s">
        <v>49</v>
      </c>
      <c r="V152" s="4" t="s">
        <v>118</v>
      </c>
      <c r="W152" s="27">
        <v>5.0000000000000001E-3</v>
      </c>
      <c r="X152" s="27">
        <v>2E-3</v>
      </c>
      <c r="Y152" s="5">
        <v>80</v>
      </c>
      <c r="Z152" s="5">
        <v>5</v>
      </c>
      <c r="AA152" s="5">
        <v>10</v>
      </c>
      <c r="AB152" s="5" t="s">
        <v>39</v>
      </c>
      <c r="AC152" s="28">
        <f t="shared" si="6"/>
        <v>100</v>
      </c>
      <c r="AD152" s="5">
        <f t="shared" si="7"/>
        <v>40</v>
      </c>
      <c r="AE152" s="5">
        <v>16</v>
      </c>
      <c r="AF152" s="5">
        <v>3.3</v>
      </c>
      <c r="AI152" s="5">
        <v>1.5549999999999999</v>
      </c>
      <c r="AJ152" s="123">
        <f t="shared" si="8"/>
        <v>62.199999999999996</v>
      </c>
    </row>
    <row r="153" spans="1:36" ht="11.25" customHeight="1" x14ac:dyDescent="0.25">
      <c r="A153" s="5" t="s">
        <v>238</v>
      </c>
      <c r="B153" s="4">
        <v>0.7</v>
      </c>
      <c r="C153" s="4" t="s">
        <v>239</v>
      </c>
      <c r="D153" s="4">
        <v>33</v>
      </c>
      <c r="E153" s="17">
        <v>500</v>
      </c>
      <c r="F153" s="17">
        <v>5000</v>
      </c>
      <c r="G153" s="17">
        <v>1344</v>
      </c>
      <c r="H153" s="17">
        <v>849</v>
      </c>
      <c r="I153" s="4" t="s">
        <v>40</v>
      </c>
      <c r="J153" s="4" t="s">
        <v>116</v>
      </c>
      <c r="K153" s="4" t="s">
        <v>42</v>
      </c>
      <c r="L153" s="4">
        <v>1.65</v>
      </c>
      <c r="M153" s="4" t="s">
        <v>44</v>
      </c>
      <c r="N153" s="16">
        <v>4.0000000000000001E-3</v>
      </c>
      <c r="O153" s="16">
        <v>8.9999999999999993E-3</v>
      </c>
      <c r="P153" s="4">
        <v>1</v>
      </c>
      <c r="Q153" s="4">
        <v>5</v>
      </c>
      <c r="R153" s="16">
        <v>1.4E-2</v>
      </c>
      <c r="S153" s="18" t="s">
        <v>173</v>
      </c>
      <c r="T153" s="4" t="s">
        <v>46</v>
      </c>
      <c r="U153" s="4" t="s">
        <v>41</v>
      </c>
      <c r="V153" s="4" t="s">
        <v>118</v>
      </c>
      <c r="W153" s="27">
        <v>5.0000000000000001E-3</v>
      </c>
      <c r="X153" s="27">
        <v>1E-3</v>
      </c>
      <c r="Y153" s="5">
        <v>45</v>
      </c>
      <c r="Z153" s="5">
        <v>5</v>
      </c>
      <c r="AA153" s="5">
        <v>10</v>
      </c>
      <c r="AB153" s="5" t="s">
        <v>39</v>
      </c>
      <c r="AC153" s="28">
        <f t="shared" si="6"/>
        <v>49.999999999999993</v>
      </c>
      <c r="AD153" s="5">
        <f t="shared" si="7"/>
        <v>40</v>
      </c>
      <c r="AE153" s="5">
        <v>16</v>
      </c>
      <c r="AF153" s="5">
        <v>3.3</v>
      </c>
      <c r="AI153" s="5">
        <v>1.5549999999999999</v>
      </c>
      <c r="AJ153" s="123">
        <f t="shared" si="8"/>
        <v>51.314999999999998</v>
      </c>
    </row>
    <row r="154" spans="1:36" ht="11.25" customHeight="1" x14ac:dyDescent="0.25">
      <c r="A154" s="5" t="s">
        <v>240</v>
      </c>
      <c r="B154" s="4">
        <v>0.7</v>
      </c>
      <c r="C154" s="4" t="s">
        <v>239</v>
      </c>
      <c r="D154" s="4">
        <v>33</v>
      </c>
      <c r="E154" s="17">
        <v>500</v>
      </c>
      <c r="F154" s="17">
        <v>5000</v>
      </c>
      <c r="G154" s="17">
        <v>1344</v>
      </c>
      <c r="H154" s="17">
        <v>849</v>
      </c>
      <c r="I154" s="4" t="s">
        <v>40</v>
      </c>
      <c r="J154" s="4" t="s">
        <v>116</v>
      </c>
      <c r="K154" s="4" t="s">
        <v>42</v>
      </c>
      <c r="L154" s="4">
        <v>1.65</v>
      </c>
      <c r="M154" s="4" t="s">
        <v>44</v>
      </c>
      <c r="N154" s="16">
        <v>4.0000000000000001E-3</v>
      </c>
      <c r="O154" s="16">
        <v>8.9999999999999993E-3</v>
      </c>
      <c r="P154" s="4">
        <v>1</v>
      </c>
      <c r="Q154" s="4">
        <v>5</v>
      </c>
      <c r="R154" s="16">
        <v>1.4E-2</v>
      </c>
      <c r="S154" s="18" t="s">
        <v>173</v>
      </c>
      <c r="T154" s="4" t="s">
        <v>46</v>
      </c>
      <c r="U154" s="4" t="s">
        <v>49</v>
      </c>
      <c r="V154" s="4" t="s">
        <v>118</v>
      </c>
      <c r="W154" s="27">
        <v>5.0000000000000001E-3</v>
      </c>
      <c r="X154" s="27">
        <v>1E-3</v>
      </c>
      <c r="Y154" s="5">
        <v>45</v>
      </c>
      <c r="Z154" s="5">
        <v>5</v>
      </c>
      <c r="AA154" s="5">
        <v>10</v>
      </c>
      <c r="AB154" s="5" t="s">
        <v>39</v>
      </c>
      <c r="AC154" s="28">
        <f t="shared" si="6"/>
        <v>49.999999999999993</v>
      </c>
      <c r="AD154" s="5">
        <f t="shared" si="7"/>
        <v>40</v>
      </c>
      <c r="AE154" s="5">
        <v>16</v>
      </c>
      <c r="AF154" s="5">
        <v>3.3</v>
      </c>
      <c r="AI154" s="5">
        <v>1.5549999999999999</v>
      </c>
      <c r="AJ154" s="123">
        <f t="shared" si="8"/>
        <v>51.314999999999998</v>
      </c>
    </row>
    <row r="155" spans="1:36" ht="11.25" customHeight="1" x14ac:dyDescent="0.25">
      <c r="A155" s="5" t="s">
        <v>241</v>
      </c>
      <c r="B155" s="4">
        <v>0.7</v>
      </c>
      <c r="C155" s="4" t="s">
        <v>239</v>
      </c>
      <c r="D155" s="4">
        <v>33</v>
      </c>
      <c r="E155" s="17">
        <v>500</v>
      </c>
      <c r="F155" s="17">
        <v>5000</v>
      </c>
      <c r="G155" s="17">
        <v>1344</v>
      </c>
      <c r="H155" s="17">
        <v>849</v>
      </c>
      <c r="I155" s="4" t="s">
        <v>40</v>
      </c>
      <c r="J155" s="4" t="s">
        <v>116</v>
      </c>
      <c r="K155" s="4" t="s">
        <v>42</v>
      </c>
      <c r="L155" s="4">
        <v>1.65</v>
      </c>
      <c r="M155" s="4" t="s">
        <v>44</v>
      </c>
      <c r="N155" s="16">
        <v>0.01</v>
      </c>
      <c r="O155" s="16">
        <v>0.02</v>
      </c>
      <c r="P155" s="4">
        <v>2</v>
      </c>
      <c r="Q155" s="4">
        <v>6</v>
      </c>
      <c r="R155" s="16">
        <v>2.5000000000000001E-2</v>
      </c>
      <c r="S155" s="18" t="s">
        <v>173</v>
      </c>
      <c r="T155" s="4" t="s">
        <v>46</v>
      </c>
      <c r="U155" s="4" t="s">
        <v>41</v>
      </c>
      <c r="V155" s="4" t="s">
        <v>118</v>
      </c>
      <c r="W155" s="27">
        <v>5.0000000000000001E-3</v>
      </c>
      <c r="X155" s="27">
        <v>2E-3</v>
      </c>
      <c r="Y155" s="5">
        <v>80</v>
      </c>
      <c r="Z155" s="5">
        <v>5</v>
      </c>
      <c r="AA155" s="5">
        <v>10</v>
      </c>
      <c r="AB155" s="5" t="s">
        <v>39</v>
      </c>
      <c r="AC155" s="28">
        <f t="shared" si="6"/>
        <v>100</v>
      </c>
      <c r="AD155" s="5">
        <f t="shared" si="7"/>
        <v>40</v>
      </c>
      <c r="AE155" s="5">
        <v>16</v>
      </c>
      <c r="AF155" s="5">
        <v>3.3</v>
      </c>
      <c r="AI155" s="5">
        <v>1.5549999999999999</v>
      </c>
      <c r="AJ155" s="123">
        <f t="shared" si="8"/>
        <v>51.314999999999998</v>
      </c>
    </row>
    <row r="156" spans="1:36" ht="11.25" customHeight="1" x14ac:dyDescent="0.25">
      <c r="A156" s="5" t="s">
        <v>242</v>
      </c>
      <c r="B156" s="4">
        <v>0.7</v>
      </c>
      <c r="C156" s="4" t="s">
        <v>239</v>
      </c>
      <c r="D156" s="4">
        <v>33</v>
      </c>
      <c r="E156" s="17">
        <v>500</v>
      </c>
      <c r="F156" s="17">
        <v>5000</v>
      </c>
      <c r="G156" s="17">
        <v>1344</v>
      </c>
      <c r="H156" s="17">
        <v>849</v>
      </c>
      <c r="I156" s="4" t="s">
        <v>40</v>
      </c>
      <c r="J156" s="4" t="s">
        <v>116</v>
      </c>
      <c r="K156" s="4" t="s">
        <v>42</v>
      </c>
      <c r="L156" s="4">
        <v>1.65</v>
      </c>
      <c r="M156" s="4" t="s">
        <v>44</v>
      </c>
      <c r="N156" s="16">
        <v>0.01</v>
      </c>
      <c r="O156" s="16">
        <v>0.02</v>
      </c>
      <c r="P156" s="4">
        <v>2</v>
      </c>
      <c r="Q156" s="4">
        <v>6</v>
      </c>
      <c r="R156" s="16">
        <v>2.5000000000000001E-2</v>
      </c>
      <c r="S156" s="18" t="s">
        <v>173</v>
      </c>
      <c r="T156" s="4" t="s">
        <v>46</v>
      </c>
      <c r="U156" s="4" t="s">
        <v>49</v>
      </c>
      <c r="V156" s="4" t="s">
        <v>118</v>
      </c>
      <c r="W156" s="27">
        <v>5.0000000000000001E-3</v>
      </c>
      <c r="X156" s="27">
        <v>2E-3</v>
      </c>
      <c r="Y156" s="5">
        <v>80</v>
      </c>
      <c r="Z156" s="5">
        <v>5</v>
      </c>
      <c r="AA156" s="5">
        <v>10</v>
      </c>
      <c r="AB156" s="5" t="s">
        <v>39</v>
      </c>
      <c r="AC156" s="28">
        <f t="shared" si="6"/>
        <v>100</v>
      </c>
      <c r="AD156" s="5">
        <f t="shared" si="7"/>
        <v>40</v>
      </c>
      <c r="AE156" s="5">
        <v>16</v>
      </c>
      <c r="AF156" s="5">
        <v>3.3</v>
      </c>
      <c r="AI156" s="5">
        <v>1.5549999999999999</v>
      </c>
      <c r="AJ156" s="123">
        <f t="shared" si="8"/>
        <v>51.314999999999998</v>
      </c>
    </row>
    <row r="157" spans="1:36" ht="11.25" customHeight="1" x14ac:dyDescent="0.25">
      <c r="A157" s="5" t="s">
        <v>243</v>
      </c>
      <c r="B157" s="4">
        <v>0.7</v>
      </c>
      <c r="C157" s="4" t="s">
        <v>244</v>
      </c>
      <c r="D157" s="4">
        <v>66</v>
      </c>
      <c r="E157" s="17">
        <v>500</v>
      </c>
      <c r="F157" s="17">
        <v>5000</v>
      </c>
      <c r="G157" s="17">
        <v>1344</v>
      </c>
      <c r="H157" s="17">
        <v>849</v>
      </c>
      <c r="I157" s="4" t="s">
        <v>40</v>
      </c>
      <c r="J157" s="4" t="s">
        <v>116</v>
      </c>
      <c r="K157" s="4" t="s">
        <v>42</v>
      </c>
      <c r="L157" s="4">
        <v>1.65</v>
      </c>
      <c r="M157" s="4" t="s">
        <v>44</v>
      </c>
      <c r="N157" s="16">
        <v>4.0000000000000001E-3</v>
      </c>
      <c r="O157" s="16">
        <v>8.9999999999999993E-3</v>
      </c>
      <c r="P157" s="4">
        <v>2</v>
      </c>
      <c r="Q157" s="4">
        <v>7</v>
      </c>
      <c r="R157" s="16">
        <v>1.4E-2</v>
      </c>
      <c r="S157" s="18" t="s">
        <v>173</v>
      </c>
      <c r="T157" s="4" t="s">
        <v>46</v>
      </c>
      <c r="U157" s="4" t="s">
        <v>41</v>
      </c>
      <c r="V157" s="4" t="s">
        <v>118</v>
      </c>
      <c r="W157" s="27">
        <v>5.0000000000000001E-3</v>
      </c>
      <c r="X157" s="27">
        <v>1E-3</v>
      </c>
      <c r="Y157" s="5">
        <v>45</v>
      </c>
      <c r="Z157" s="5">
        <v>5</v>
      </c>
      <c r="AA157" s="5">
        <v>10</v>
      </c>
      <c r="AB157" s="5" t="s">
        <v>39</v>
      </c>
      <c r="AC157" s="28">
        <f t="shared" si="6"/>
        <v>49.999999999999993</v>
      </c>
      <c r="AD157" s="5">
        <f t="shared" si="7"/>
        <v>50</v>
      </c>
      <c r="AE157" s="5">
        <v>16</v>
      </c>
      <c r="AF157" s="5">
        <v>3.3</v>
      </c>
      <c r="AI157" s="5">
        <v>1.5549999999999999</v>
      </c>
      <c r="AJ157" s="123">
        <f t="shared" si="8"/>
        <v>102.63</v>
      </c>
    </row>
    <row r="158" spans="1:36" ht="11.25" customHeight="1" x14ac:dyDescent="0.25">
      <c r="A158" s="5" t="s">
        <v>245</v>
      </c>
      <c r="B158" s="4">
        <v>0.7</v>
      </c>
      <c r="C158" s="4" t="s">
        <v>244</v>
      </c>
      <c r="D158" s="4">
        <v>66</v>
      </c>
      <c r="E158" s="17">
        <v>500</v>
      </c>
      <c r="F158" s="17">
        <v>5000</v>
      </c>
      <c r="G158" s="17">
        <v>1344</v>
      </c>
      <c r="H158" s="17">
        <v>849</v>
      </c>
      <c r="I158" s="4" t="s">
        <v>40</v>
      </c>
      <c r="J158" s="4" t="s">
        <v>116</v>
      </c>
      <c r="K158" s="4" t="s">
        <v>42</v>
      </c>
      <c r="L158" s="4">
        <v>1.65</v>
      </c>
      <c r="M158" s="4" t="s">
        <v>44</v>
      </c>
      <c r="N158" s="16">
        <v>4.0000000000000001E-3</v>
      </c>
      <c r="O158" s="16">
        <v>8.9999999999999993E-3</v>
      </c>
      <c r="P158" s="4">
        <v>2</v>
      </c>
      <c r="Q158" s="4">
        <v>7</v>
      </c>
      <c r="R158" s="16">
        <v>1.4E-2</v>
      </c>
      <c r="S158" s="18" t="s">
        <v>173</v>
      </c>
      <c r="T158" s="4" t="s">
        <v>46</v>
      </c>
      <c r="U158" s="4" t="s">
        <v>49</v>
      </c>
      <c r="V158" s="4" t="s">
        <v>118</v>
      </c>
      <c r="W158" s="27">
        <v>5.0000000000000001E-3</v>
      </c>
      <c r="X158" s="27">
        <v>1E-3</v>
      </c>
      <c r="Y158" s="5">
        <v>45</v>
      </c>
      <c r="Z158" s="5">
        <v>5</v>
      </c>
      <c r="AA158" s="5">
        <v>10</v>
      </c>
      <c r="AB158" s="5" t="s">
        <v>39</v>
      </c>
      <c r="AC158" s="28">
        <f t="shared" si="6"/>
        <v>49.999999999999993</v>
      </c>
      <c r="AD158" s="5">
        <f t="shared" si="7"/>
        <v>50</v>
      </c>
      <c r="AE158" s="5">
        <v>16</v>
      </c>
      <c r="AF158" s="5">
        <v>3.3</v>
      </c>
      <c r="AI158" s="5">
        <v>1.5549999999999999</v>
      </c>
      <c r="AJ158" s="123">
        <f t="shared" si="8"/>
        <v>102.63</v>
      </c>
    </row>
    <row r="159" spans="1:36" ht="11.25" customHeight="1" x14ac:dyDescent="0.25">
      <c r="A159" s="5" t="s">
        <v>246</v>
      </c>
      <c r="B159" s="4">
        <v>0.7</v>
      </c>
      <c r="C159" s="4" t="s">
        <v>244</v>
      </c>
      <c r="D159" s="4">
        <v>66</v>
      </c>
      <c r="E159" s="17">
        <v>500</v>
      </c>
      <c r="F159" s="17">
        <v>5000</v>
      </c>
      <c r="G159" s="17">
        <v>1344</v>
      </c>
      <c r="H159" s="17">
        <v>849</v>
      </c>
      <c r="I159" s="4" t="s">
        <v>40</v>
      </c>
      <c r="J159" s="4" t="s">
        <v>116</v>
      </c>
      <c r="K159" s="4" t="s">
        <v>42</v>
      </c>
      <c r="L159" s="4">
        <v>1.65</v>
      </c>
      <c r="M159" s="4" t="s">
        <v>44</v>
      </c>
      <c r="N159" s="16">
        <v>0.01</v>
      </c>
      <c r="O159" s="16">
        <v>0.02</v>
      </c>
      <c r="P159" s="4">
        <v>3</v>
      </c>
      <c r="Q159" s="4">
        <v>8</v>
      </c>
      <c r="R159" s="16">
        <v>2.5000000000000001E-2</v>
      </c>
      <c r="S159" s="18" t="s">
        <v>173</v>
      </c>
      <c r="T159" s="4" t="s">
        <v>46</v>
      </c>
      <c r="U159" s="4" t="s">
        <v>41</v>
      </c>
      <c r="V159" s="4" t="s">
        <v>118</v>
      </c>
      <c r="W159" s="27">
        <v>5.0000000000000001E-3</v>
      </c>
      <c r="X159" s="27">
        <v>2E-3</v>
      </c>
      <c r="Y159" s="5">
        <v>80</v>
      </c>
      <c r="Z159" s="5">
        <v>5</v>
      </c>
      <c r="AA159" s="5">
        <v>10</v>
      </c>
      <c r="AB159" s="5" t="s">
        <v>39</v>
      </c>
      <c r="AC159" s="28">
        <f t="shared" si="6"/>
        <v>100</v>
      </c>
      <c r="AD159" s="5">
        <f t="shared" si="7"/>
        <v>50</v>
      </c>
      <c r="AE159" s="5">
        <v>16</v>
      </c>
      <c r="AF159" s="5">
        <v>3.3</v>
      </c>
      <c r="AI159" s="5">
        <v>1.5549999999999999</v>
      </c>
      <c r="AJ159" s="123">
        <f t="shared" si="8"/>
        <v>102.63</v>
      </c>
    </row>
    <row r="160" spans="1:36" ht="11.25" customHeight="1" x14ac:dyDescent="0.25">
      <c r="A160" s="5" t="s">
        <v>247</v>
      </c>
      <c r="B160" s="4">
        <v>0.7</v>
      </c>
      <c r="C160" s="4" t="s">
        <v>244</v>
      </c>
      <c r="D160" s="4">
        <v>66</v>
      </c>
      <c r="E160" s="17">
        <v>500</v>
      </c>
      <c r="F160" s="17">
        <v>5000</v>
      </c>
      <c r="G160" s="17">
        <v>1344</v>
      </c>
      <c r="H160" s="17">
        <v>849</v>
      </c>
      <c r="I160" s="4" t="s">
        <v>40</v>
      </c>
      <c r="J160" s="4" t="s">
        <v>116</v>
      </c>
      <c r="K160" s="4" t="s">
        <v>42</v>
      </c>
      <c r="L160" s="4">
        <v>1.65</v>
      </c>
      <c r="M160" s="4" t="s">
        <v>44</v>
      </c>
      <c r="N160" s="16">
        <v>0.01</v>
      </c>
      <c r="O160" s="16">
        <v>0.02</v>
      </c>
      <c r="P160" s="4">
        <v>3</v>
      </c>
      <c r="Q160" s="4">
        <v>8</v>
      </c>
      <c r="R160" s="16">
        <v>2.5000000000000001E-2</v>
      </c>
      <c r="S160" s="18" t="s">
        <v>173</v>
      </c>
      <c r="T160" s="4" t="s">
        <v>46</v>
      </c>
      <c r="U160" s="4" t="s">
        <v>49</v>
      </c>
      <c r="V160" s="4" t="s">
        <v>118</v>
      </c>
      <c r="W160" s="27">
        <v>5.0000000000000001E-3</v>
      </c>
      <c r="X160" s="27">
        <v>2E-3</v>
      </c>
      <c r="Y160" s="5">
        <v>80</v>
      </c>
      <c r="Z160" s="5">
        <v>5</v>
      </c>
      <c r="AA160" s="5">
        <v>10</v>
      </c>
      <c r="AB160" s="5" t="s">
        <v>39</v>
      </c>
      <c r="AC160" s="28">
        <f t="shared" si="6"/>
        <v>100</v>
      </c>
      <c r="AD160" s="5">
        <f t="shared" si="7"/>
        <v>50</v>
      </c>
      <c r="AE160" s="5">
        <v>16</v>
      </c>
      <c r="AF160" s="5">
        <v>3.3</v>
      </c>
      <c r="AI160" s="5">
        <v>1.5549999999999999</v>
      </c>
      <c r="AJ160" s="123">
        <f t="shared" si="8"/>
        <v>102.63</v>
      </c>
    </row>
    <row r="161" spans="1:36" ht="11.25" customHeight="1" x14ac:dyDescent="0.25">
      <c r="A161" s="5" t="s">
        <v>248</v>
      </c>
      <c r="B161" s="4">
        <v>0.7</v>
      </c>
      <c r="C161" s="4" t="s">
        <v>249</v>
      </c>
      <c r="D161" s="2">
        <v>39.6</v>
      </c>
      <c r="E161" s="17">
        <v>500</v>
      </c>
      <c r="F161" s="17">
        <v>5000</v>
      </c>
      <c r="G161" s="17">
        <v>1344</v>
      </c>
      <c r="H161" s="17">
        <v>849</v>
      </c>
      <c r="I161" s="4" t="s">
        <v>40</v>
      </c>
      <c r="J161" s="4" t="s">
        <v>116</v>
      </c>
      <c r="K161" s="4" t="s">
        <v>42</v>
      </c>
      <c r="L161" s="2">
        <v>1.65</v>
      </c>
      <c r="M161" s="4" t="s">
        <v>44</v>
      </c>
      <c r="N161" s="16">
        <v>4.0000000000000001E-3</v>
      </c>
      <c r="O161" s="16">
        <v>8.9999999999999993E-3</v>
      </c>
      <c r="P161" s="4">
        <v>1.5</v>
      </c>
      <c r="Q161" s="4">
        <v>5.5</v>
      </c>
      <c r="R161" s="16">
        <v>1.4E-2</v>
      </c>
      <c r="S161" s="18" t="s">
        <v>173</v>
      </c>
      <c r="T161" s="4" t="s">
        <v>46</v>
      </c>
      <c r="U161" s="4" t="s">
        <v>41</v>
      </c>
      <c r="V161" s="4" t="s">
        <v>118</v>
      </c>
      <c r="W161" s="27">
        <v>5.0000000000000001E-3</v>
      </c>
      <c r="X161" s="27">
        <v>1E-3</v>
      </c>
      <c r="Y161" s="5">
        <v>45</v>
      </c>
      <c r="Z161" s="5">
        <v>5</v>
      </c>
      <c r="AA161" s="5">
        <v>10</v>
      </c>
      <c r="AB161" s="5" t="s">
        <v>39</v>
      </c>
      <c r="AC161" s="28">
        <f t="shared" si="6"/>
        <v>49.999999999999993</v>
      </c>
      <c r="AD161" s="5">
        <f t="shared" si="7"/>
        <v>40</v>
      </c>
      <c r="AE161" s="5">
        <v>16</v>
      </c>
      <c r="AF161" s="5">
        <v>3.3</v>
      </c>
      <c r="AI161" s="5">
        <v>1.5549999999999999</v>
      </c>
      <c r="AJ161" s="123">
        <f t="shared" si="8"/>
        <v>61.578000000000003</v>
      </c>
    </row>
    <row r="162" spans="1:36" ht="11.25" customHeight="1" x14ac:dyDescent="0.25">
      <c r="A162" s="5" t="s">
        <v>250</v>
      </c>
      <c r="B162" s="4">
        <v>0.7</v>
      </c>
      <c r="C162" s="4" t="s">
        <v>249</v>
      </c>
      <c r="D162" s="2">
        <v>39.6</v>
      </c>
      <c r="E162" s="17">
        <v>500</v>
      </c>
      <c r="F162" s="17">
        <v>5000</v>
      </c>
      <c r="G162" s="17">
        <v>1344</v>
      </c>
      <c r="H162" s="17">
        <v>849</v>
      </c>
      <c r="I162" s="4" t="s">
        <v>40</v>
      </c>
      <c r="J162" s="4" t="s">
        <v>116</v>
      </c>
      <c r="K162" s="4" t="s">
        <v>42</v>
      </c>
      <c r="L162" s="2">
        <v>1.65</v>
      </c>
      <c r="M162" s="4" t="s">
        <v>44</v>
      </c>
      <c r="N162" s="16">
        <v>4.0000000000000001E-3</v>
      </c>
      <c r="O162" s="16">
        <v>8.9999999999999993E-3</v>
      </c>
      <c r="P162" s="4">
        <v>1.5</v>
      </c>
      <c r="Q162" s="4">
        <v>5.5</v>
      </c>
      <c r="R162" s="16">
        <v>1.4E-2</v>
      </c>
      <c r="S162" s="18" t="s">
        <v>173</v>
      </c>
      <c r="T162" s="4" t="s">
        <v>46</v>
      </c>
      <c r="U162" s="4" t="s">
        <v>49</v>
      </c>
      <c r="V162" s="4" t="s">
        <v>118</v>
      </c>
      <c r="W162" s="27">
        <v>5.0000000000000001E-3</v>
      </c>
      <c r="X162" s="27">
        <v>1E-3</v>
      </c>
      <c r="Y162" s="5">
        <v>45</v>
      </c>
      <c r="Z162" s="5">
        <v>5</v>
      </c>
      <c r="AA162" s="5">
        <v>10</v>
      </c>
      <c r="AB162" s="5" t="s">
        <v>39</v>
      </c>
      <c r="AC162" s="28">
        <f t="shared" si="6"/>
        <v>49.999999999999993</v>
      </c>
      <c r="AD162" s="5">
        <f t="shared" si="7"/>
        <v>40</v>
      </c>
      <c r="AE162" s="5">
        <v>16</v>
      </c>
      <c r="AF162" s="5">
        <v>3.3</v>
      </c>
      <c r="AI162" s="5">
        <v>1.5549999999999999</v>
      </c>
      <c r="AJ162" s="123">
        <f t="shared" si="8"/>
        <v>61.578000000000003</v>
      </c>
    </row>
    <row r="163" spans="1:36" ht="11.25" customHeight="1" x14ac:dyDescent="0.25">
      <c r="A163" s="5" t="s">
        <v>251</v>
      </c>
      <c r="B163" s="4">
        <v>0.7</v>
      </c>
      <c r="C163" s="4" t="s">
        <v>249</v>
      </c>
      <c r="D163" s="2">
        <v>39.6</v>
      </c>
      <c r="E163" s="17">
        <v>500</v>
      </c>
      <c r="F163" s="17">
        <v>5000</v>
      </c>
      <c r="G163" s="17">
        <v>1344</v>
      </c>
      <c r="H163" s="17">
        <v>849</v>
      </c>
      <c r="I163" s="4" t="s">
        <v>40</v>
      </c>
      <c r="J163" s="4" t="s">
        <v>116</v>
      </c>
      <c r="K163" s="4" t="s">
        <v>42</v>
      </c>
      <c r="L163" s="2">
        <v>1.65</v>
      </c>
      <c r="M163" s="4" t="s">
        <v>44</v>
      </c>
      <c r="N163" s="16">
        <v>0.01</v>
      </c>
      <c r="O163" s="16">
        <v>0.02</v>
      </c>
      <c r="P163" s="4">
        <v>2.5</v>
      </c>
      <c r="Q163" s="4">
        <v>6.5</v>
      </c>
      <c r="R163" s="16">
        <v>2.5000000000000001E-2</v>
      </c>
      <c r="S163" s="18" t="s">
        <v>173</v>
      </c>
      <c r="T163" s="4" t="s">
        <v>46</v>
      </c>
      <c r="U163" s="4" t="s">
        <v>41</v>
      </c>
      <c r="V163" s="4" t="s">
        <v>118</v>
      </c>
      <c r="W163" s="27">
        <v>5.0000000000000001E-3</v>
      </c>
      <c r="X163" s="27">
        <v>2E-3</v>
      </c>
      <c r="Y163" s="5">
        <v>80</v>
      </c>
      <c r="Z163" s="5">
        <v>5</v>
      </c>
      <c r="AA163" s="5">
        <v>10</v>
      </c>
      <c r="AB163" s="5" t="s">
        <v>39</v>
      </c>
      <c r="AC163" s="28">
        <f t="shared" si="6"/>
        <v>100</v>
      </c>
      <c r="AD163" s="5">
        <f t="shared" si="7"/>
        <v>40</v>
      </c>
      <c r="AE163" s="5">
        <v>16</v>
      </c>
      <c r="AF163" s="5">
        <v>3.3</v>
      </c>
      <c r="AI163" s="5">
        <v>1.5549999999999999</v>
      </c>
      <c r="AJ163" s="123">
        <f t="shared" si="8"/>
        <v>61.578000000000003</v>
      </c>
    </row>
    <row r="164" spans="1:36" ht="11.25" customHeight="1" x14ac:dyDescent="0.25">
      <c r="A164" s="5" t="s">
        <v>252</v>
      </c>
      <c r="B164" s="4">
        <v>0.7</v>
      </c>
      <c r="C164" s="4" t="s">
        <v>249</v>
      </c>
      <c r="D164" s="2">
        <v>39.6</v>
      </c>
      <c r="E164" s="17">
        <v>500</v>
      </c>
      <c r="F164" s="17">
        <v>5000</v>
      </c>
      <c r="G164" s="17">
        <v>1344</v>
      </c>
      <c r="H164" s="17">
        <v>849</v>
      </c>
      <c r="I164" s="4" t="s">
        <v>40</v>
      </c>
      <c r="J164" s="4" t="s">
        <v>116</v>
      </c>
      <c r="K164" s="4" t="s">
        <v>42</v>
      </c>
      <c r="L164" s="2">
        <v>1.65</v>
      </c>
      <c r="M164" s="4" t="s">
        <v>44</v>
      </c>
      <c r="N164" s="16">
        <v>0.01</v>
      </c>
      <c r="O164" s="16">
        <v>0.02</v>
      </c>
      <c r="P164" s="4">
        <v>2.5</v>
      </c>
      <c r="Q164" s="4">
        <v>6.5</v>
      </c>
      <c r="R164" s="16">
        <v>2.5000000000000001E-2</v>
      </c>
      <c r="S164" s="18" t="s">
        <v>173</v>
      </c>
      <c r="T164" s="4" t="s">
        <v>46</v>
      </c>
      <c r="U164" s="4" t="s">
        <v>49</v>
      </c>
      <c r="V164" s="4" t="s">
        <v>118</v>
      </c>
      <c r="W164" s="27">
        <v>5.0000000000000001E-3</v>
      </c>
      <c r="X164" s="27">
        <v>2E-3</v>
      </c>
      <c r="Y164" s="5">
        <v>80</v>
      </c>
      <c r="Z164" s="5">
        <v>5</v>
      </c>
      <c r="AA164" s="5">
        <v>10</v>
      </c>
      <c r="AB164" s="5" t="s">
        <v>39</v>
      </c>
      <c r="AC164" s="28">
        <f t="shared" si="6"/>
        <v>100</v>
      </c>
      <c r="AD164" s="5">
        <f t="shared" si="7"/>
        <v>40</v>
      </c>
      <c r="AE164" s="5">
        <v>16</v>
      </c>
      <c r="AF164" s="5">
        <v>3.3</v>
      </c>
      <c r="AI164" s="5">
        <v>1.5549999999999999</v>
      </c>
      <c r="AJ164" s="123">
        <f t="shared" si="8"/>
        <v>61.578000000000003</v>
      </c>
    </row>
    <row r="165" spans="1:36" ht="11.25" customHeight="1" x14ac:dyDescent="0.25">
      <c r="A165" s="5" t="s">
        <v>253</v>
      </c>
      <c r="B165" s="4">
        <v>0.7</v>
      </c>
      <c r="C165" s="4" t="s">
        <v>254</v>
      </c>
      <c r="D165" s="2">
        <v>26.4</v>
      </c>
      <c r="E165" s="17">
        <v>500</v>
      </c>
      <c r="F165" s="17">
        <v>5000</v>
      </c>
      <c r="G165" s="17">
        <v>1344</v>
      </c>
      <c r="H165" s="17">
        <v>849</v>
      </c>
      <c r="I165" s="4" t="s">
        <v>40</v>
      </c>
      <c r="J165" s="4" t="s">
        <v>116</v>
      </c>
      <c r="K165" s="4" t="s">
        <v>42</v>
      </c>
      <c r="L165" s="2">
        <v>1.65</v>
      </c>
      <c r="M165" s="4" t="s">
        <v>44</v>
      </c>
      <c r="N165" s="16">
        <v>4.0000000000000001E-3</v>
      </c>
      <c r="O165" s="16">
        <v>8.9999999999999993E-3</v>
      </c>
      <c r="P165" s="4">
        <v>1</v>
      </c>
      <c r="Q165" s="4">
        <v>4</v>
      </c>
      <c r="R165" s="16">
        <v>1.4E-2</v>
      </c>
      <c r="S165" s="18" t="s">
        <v>173</v>
      </c>
      <c r="T165" s="4" t="s">
        <v>46</v>
      </c>
      <c r="U165" s="4" t="s">
        <v>41</v>
      </c>
      <c r="V165" s="4" t="s">
        <v>118</v>
      </c>
      <c r="W165" s="27">
        <v>5.0000000000000001E-3</v>
      </c>
      <c r="X165" s="27">
        <v>1E-3</v>
      </c>
      <c r="Y165" s="5">
        <v>45</v>
      </c>
      <c r="Z165" s="5">
        <v>5</v>
      </c>
      <c r="AA165" s="5">
        <v>10</v>
      </c>
      <c r="AB165" s="5" t="s">
        <v>39</v>
      </c>
      <c r="AC165" s="28">
        <f t="shared" si="6"/>
        <v>49.999999999999993</v>
      </c>
      <c r="AD165" s="5">
        <f t="shared" si="7"/>
        <v>30</v>
      </c>
      <c r="AE165" s="5">
        <v>16</v>
      </c>
      <c r="AF165" s="5">
        <v>3.3</v>
      </c>
      <c r="AI165" s="5">
        <v>1.5549999999999999</v>
      </c>
      <c r="AJ165" s="123">
        <f t="shared" si="8"/>
        <v>41.052</v>
      </c>
    </row>
    <row r="166" spans="1:36" ht="11.25" customHeight="1" x14ac:dyDescent="0.25">
      <c r="A166" s="5" t="s">
        <v>255</v>
      </c>
      <c r="B166" s="4">
        <v>0.7</v>
      </c>
      <c r="C166" s="4" t="s">
        <v>254</v>
      </c>
      <c r="D166" s="2">
        <v>26.4</v>
      </c>
      <c r="E166" s="17">
        <v>500</v>
      </c>
      <c r="F166" s="17">
        <v>5000</v>
      </c>
      <c r="G166" s="17">
        <v>1344</v>
      </c>
      <c r="H166" s="17">
        <v>849</v>
      </c>
      <c r="I166" s="4" t="s">
        <v>40</v>
      </c>
      <c r="J166" s="4" t="s">
        <v>116</v>
      </c>
      <c r="K166" s="4" t="s">
        <v>42</v>
      </c>
      <c r="L166" s="2">
        <v>1.65</v>
      </c>
      <c r="M166" s="4" t="s">
        <v>44</v>
      </c>
      <c r="N166" s="16">
        <v>4.0000000000000001E-3</v>
      </c>
      <c r="O166" s="16">
        <v>8.9999999999999993E-3</v>
      </c>
      <c r="P166" s="4">
        <v>1</v>
      </c>
      <c r="Q166" s="4">
        <v>4</v>
      </c>
      <c r="R166" s="16">
        <v>1.4E-2</v>
      </c>
      <c r="S166" s="18" t="s">
        <v>173</v>
      </c>
      <c r="T166" s="4" t="s">
        <v>46</v>
      </c>
      <c r="U166" s="4" t="s">
        <v>49</v>
      </c>
      <c r="V166" s="4" t="s">
        <v>118</v>
      </c>
      <c r="W166" s="27">
        <v>5.0000000000000001E-3</v>
      </c>
      <c r="X166" s="27">
        <v>1E-3</v>
      </c>
      <c r="Y166" s="5">
        <v>45</v>
      </c>
      <c r="Z166" s="5">
        <v>5</v>
      </c>
      <c r="AA166" s="5">
        <v>10</v>
      </c>
      <c r="AB166" s="5" t="s">
        <v>39</v>
      </c>
      <c r="AC166" s="28">
        <f t="shared" si="6"/>
        <v>49.999999999999993</v>
      </c>
      <c r="AD166" s="5">
        <f t="shared" si="7"/>
        <v>30</v>
      </c>
      <c r="AE166" s="5">
        <v>16</v>
      </c>
      <c r="AF166" s="5">
        <v>3.3</v>
      </c>
      <c r="AI166" s="5">
        <v>1.5549999999999999</v>
      </c>
      <c r="AJ166" s="123">
        <f t="shared" si="8"/>
        <v>41.052</v>
      </c>
    </row>
    <row r="167" spans="1:36" ht="11.25" customHeight="1" x14ac:dyDescent="0.25">
      <c r="A167" s="5" t="s">
        <v>256</v>
      </c>
      <c r="B167" s="4">
        <v>0.7</v>
      </c>
      <c r="C167" s="4" t="s">
        <v>254</v>
      </c>
      <c r="D167" s="2">
        <v>26.4</v>
      </c>
      <c r="E167" s="17">
        <v>500</v>
      </c>
      <c r="F167" s="17">
        <v>5000</v>
      </c>
      <c r="G167" s="17">
        <v>1344</v>
      </c>
      <c r="H167" s="17">
        <v>849</v>
      </c>
      <c r="I167" s="4" t="s">
        <v>40</v>
      </c>
      <c r="J167" s="4" t="s">
        <v>116</v>
      </c>
      <c r="K167" s="4" t="s">
        <v>42</v>
      </c>
      <c r="L167" s="2">
        <v>1.65</v>
      </c>
      <c r="M167" s="4" t="s">
        <v>44</v>
      </c>
      <c r="N167" s="16">
        <v>0.01</v>
      </c>
      <c r="O167" s="16">
        <v>0.02</v>
      </c>
      <c r="P167" s="4">
        <v>2</v>
      </c>
      <c r="Q167" s="4">
        <v>5</v>
      </c>
      <c r="R167" s="16">
        <v>2.5000000000000001E-2</v>
      </c>
      <c r="S167" s="18" t="s">
        <v>173</v>
      </c>
      <c r="T167" s="4" t="s">
        <v>46</v>
      </c>
      <c r="U167" s="4" t="s">
        <v>41</v>
      </c>
      <c r="V167" s="4" t="s">
        <v>118</v>
      </c>
      <c r="W167" s="27">
        <v>5.0000000000000001E-3</v>
      </c>
      <c r="X167" s="27">
        <v>2E-3</v>
      </c>
      <c r="Y167" s="5">
        <v>80</v>
      </c>
      <c r="Z167" s="5">
        <v>5</v>
      </c>
      <c r="AA167" s="5">
        <v>10</v>
      </c>
      <c r="AB167" s="5" t="s">
        <v>39</v>
      </c>
      <c r="AC167" s="28">
        <f t="shared" si="6"/>
        <v>100</v>
      </c>
      <c r="AD167" s="5">
        <f t="shared" si="7"/>
        <v>30</v>
      </c>
      <c r="AE167" s="5">
        <v>16</v>
      </c>
      <c r="AF167" s="5">
        <v>3.3</v>
      </c>
      <c r="AI167" s="5">
        <v>1.5549999999999999</v>
      </c>
      <c r="AJ167" s="123">
        <f t="shared" si="8"/>
        <v>41.052</v>
      </c>
    </row>
    <row r="168" spans="1:36" ht="11.25" customHeight="1" x14ac:dyDescent="0.25">
      <c r="A168" s="5" t="s">
        <v>257</v>
      </c>
      <c r="B168" s="4">
        <v>0.7</v>
      </c>
      <c r="C168" s="4" t="s">
        <v>254</v>
      </c>
      <c r="D168" s="2">
        <v>26.4</v>
      </c>
      <c r="E168" s="17">
        <v>500</v>
      </c>
      <c r="F168" s="17">
        <v>5000</v>
      </c>
      <c r="G168" s="17">
        <v>1344</v>
      </c>
      <c r="H168" s="17">
        <v>849</v>
      </c>
      <c r="I168" s="4" t="s">
        <v>40</v>
      </c>
      <c r="J168" s="4" t="s">
        <v>116</v>
      </c>
      <c r="K168" s="4" t="s">
        <v>42</v>
      </c>
      <c r="L168" s="2">
        <v>1.65</v>
      </c>
      <c r="M168" s="4" t="s">
        <v>44</v>
      </c>
      <c r="N168" s="16">
        <v>0.01</v>
      </c>
      <c r="O168" s="16">
        <v>0.02</v>
      </c>
      <c r="P168" s="4">
        <v>2</v>
      </c>
      <c r="Q168" s="4">
        <v>5</v>
      </c>
      <c r="R168" s="16">
        <v>2.5000000000000001E-2</v>
      </c>
      <c r="S168" s="18" t="s">
        <v>173</v>
      </c>
      <c r="T168" s="4" t="s">
        <v>46</v>
      </c>
      <c r="U168" s="4" t="s">
        <v>49</v>
      </c>
      <c r="V168" s="4" t="s">
        <v>118</v>
      </c>
      <c r="W168" s="27">
        <v>5.0000000000000001E-3</v>
      </c>
      <c r="X168" s="27">
        <v>2E-3</v>
      </c>
      <c r="Y168" s="5">
        <v>80</v>
      </c>
      <c r="Z168" s="5">
        <v>5</v>
      </c>
      <c r="AA168" s="5">
        <v>10</v>
      </c>
      <c r="AB168" s="5" t="s">
        <v>39</v>
      </c>
      <c r="AC168" s="28">
        <f t="shared" si="6"/>
        <v>100</v>
      </c>
      <c r="AD168" s="5">
        <f t="shared" si="7"/>
        <v>30</v>
      </c>
      <c r="AE168" s="5">
        <v>16</v>
      </c>
      <c r="AF168" s="5">
        <v>3.3</v>
      </c>
      <c r="AI168" s="5">
        <v>1.5549999999999999</v>
      </c>
      <c r="AJ168" s="123">
        <f t="shared" si="8"/>
        <v>41.052</v>
      </c>
    </row>
    <row r="169" spans="1:36" ht="11.25" customHeight="1" x14ac:dyDescent="0.25">
      <c r="A169" s="5" t="s">
        <v>258</v>
      </c>
      <c r="B169" s="4">
        <v>0.7</v>
      </c>
      <c r="C169" s="4" t="s">
        <v>259</v>
      </c>
      <c r="D169" s="2">
        <v>20</v>
      </c>
      <c r="E169" s="17">
        <v>500</v>
      </c>
      <c r="F169" s="17">
        <v>5000</v>
      </c>
      <c r="G169" s="17">
        <v>1344</v>
      </c>
      <c r="H169" s="17">
        <v>849</v>
      </c>
      <c r="I169" s="4" t="s">
        <v>40</v>
      </c>
      <c r="J169" s="4" t="s">
        <v>116</v>
      </c>
      <c r="K169" s="4" t="s">
        <v>42</v>
      </c>
      <c r="L169" s="2">
        <v>1.65</v>
      </c>
      <c r="M169" s="4" t="s">
        <v>44</v>
      </c>
      <c r="N169" s="16">
        <v>4.0000000000000001E-3</v>
      </c>
      <c r="O169" s="16">
        <v>8.9999999999999993E-3</v>
      </c>
      <c r="P169" s="4">
        <v>1</v>
      </c>
      <c r="Q169" s="4">
        <v>4</v>
      </c>
      <c r="R169" s="16">
        <v>1.4E-2</v>
      </c>
      <c r="S169" s="18" t="s">
        <v>173</v>
      </c>
      <c r="T169" s="4" t="s">
        <v>46</v>
      </c>
      <c r="U169" s="4" t="s">
        <v>41</v>
      </c>
      <c r="V169" s="4" t="s">
        <v>118</v>
      </c>
      <c r="W169" s="27">
        <v>5.0000000000000001E-3</v>
      </c>
      <c r="X169" s="27">
        <v>1E-3</v>
      </c>
      <c r="Y169" s="5">
        <v>45</v>
      </c>
      <c r="Z169" s="5">
        <v>5</v>
      </c>
      <c r="AA169" s="5">
        <v>10</v>
      </c>
      <c r="AB169" s="5" t="s">
        <v>39</v>
      </c>
      <c r="AC169" s="28">
        <f t="shared" si="6"/>
        <v>49.999999999999993</v>
      </c>
      <c r="AD169" s="5">
        <f t="shared" si="7"/>
        <v>30</v>
      </c>
      <c r="AE169" s="5">
        <v>16</v>
      </c>
      <c r="AF169" s="5">
        <v>3.3</v>
      </c>
      <c r="AI169" s="5">
        <v>1.5549999999999999</v>
      </c>
      <c r="AJ169" s="123">
        <f t="shared" si="8"/>
        <v>31.099999999999998</v>
      </c>
    </row>
    <row r="170" spans="1:36" ht="11.25" customHeight="1" x14ac:dyDescent="0.25">
      <c r="A170" s="5" t="s">
        <v>260</v>
      </c>
      <c r="B170" s="4">
        <v>0.7</v>
      </c>
      <c r="C170" s="4" t="s">
        <v>259</v>
      </c>
      <c r="D170" s="2">
        <v>20</v>
      </c>
      <c r="E170" s="17">
        <v>500</v>
      </c>
      <c r="F170" s="17">
        <v>5000</v>
      </c>
      <c r="G170" s="17">
        <v>1344</v>
      </c>
      <c r="H170" s="17">
        <v>849</v>
      </c>
      <c r="I170" s="4" t="s">
        <v>40</v>
      </c>
      <c r="J170" s="4" t="s">
        <v>116</v>
      </c>
      <c r="K170" s="4" t="s">
        <v>42</v>
      </c>
      <c r="L170" s="2">
        <v>1.65</v>
      </c>
      <c r="M170" s="4" t="s">
        <v>44</v>
      </c>
      <c r="N170" s="16">
        <v>4.0000000000000001E-3</v>
      </c>
      <c r="O170" s="16">
        <v>8.9999999999999993E-3</v>
      </c>
      <c r="P170" s="4">
        <v>1</v>
      </c>
      <c r="Q170" s="4">
        <v>4</v>
      </c>
      <c r="R170" s="16">
        <v>1.4E-2</v>
      </c>
      <c r="S170" s="18" t="s">
        <v>173</v>
      </c>
      <c r="T170" s="4" t="s">
        <v>46</v>
      </c>
      <c r="U170" s="4" t="s">
        <v>49</v>
      </c>
      <c r="V170" s="4" t="s">
        <v>118</v>
      </c>
      <c r="W170" s="27">
        <v>5.0000000000000001E-3</v>
      </c>
      <c r="X170" s="27">
        <v>1E-3</v>
      </c>
      <c r="Y170" s="5">
        <v>45</v>
      </c>
      <c r="Z170" s="5">
        <v>5</v>
      </c>
      <c r="AA170" s="5">
        <v>10</v>
      </c>
      <c r="AB170" s="5" t="s">
        <v>39</v>
      </c>
      <c r="AC170" s="28">
        <f t="shared" si="6"/>
        <v>49.999999999999993</v>
      </c>
      <c r="AD170" s="5">
        <f t="shared" si="7"/>
        <v>30</v>
      </c>
      <c r="AE170" s="5">
        <v>16</v>
      </c>
      <c r="AF170" s="5">
        <v>3.3</v>
      </c>
      <c r="AI170" s="5">
        <v>1.5549999999999999</v>
      </c>
      <c r="AJ170" s="123">
        <f t="shared" si="8"/>
        <v>31.099999999999998</v>
      </c>
    </row>
    <row r="171" spans="1:36" ht="11.25" customHeight="1" x14ac:dyDescent="0.25">
      <c r="A171" s="5" t="s">
        <v>261</v>
      </c>
      <c r="B171" s="4">
        <v>0.7</v>
      </c>
      <c r="C171" s="4" t="s">
        <v>259</v>
      </c>
      <c r="D171" s="2">
        <v>20</v>
      </c>
      <c r="E171" s="17">
        <v>500</v>
      </c>
      <c r="F171" s="17">
        <v>5000</v>
      </c>
      <c r="G171" s="17">
        <v>1344</v>
      </c>
      <c r="H171" s="17">
        <v>849</v>
      </c>
      <c r="I171" s="4" t="s">
        <v>40</v>
      </c>
      <c r="J171" s="4" t="s">
        <v>116</v>
      </c>
      <c r="K171" s="4" t="s">
        <v>42</v>
      </c>
      <c r="L171" s="2">
        <v>1.65</v>
      </c>
      <c r="M171" s="4" t="s">
        <v>44</v>
      </c>
      <c r="N171" s="16">
        <v>0.01</v>
      </c>
      <c r="O171" s="16">
        <v>0.02</v>
      </c>
      <c r="P171" s="4">
        <v>2</v>
      </c>
      <c r="Q171" s="4">
        <v>5</v>
      </c>
      <c r="R171" s="16">
        <v>2.5000000000000001E-2</v>
      </c>
      <c r="S171" s="18" t="s">
        <v>173</v>
      </c>
      <c r="T171" s="4" t="s">
        <v>46</v>
      </c>
      <c r="U171" s="4" t="s">
        <v>41</v>
      </c>
      <c r="V171" s="4" t="s">
        <v>118</v>
      </c>
      <c r="W171" s="27">
        <v>5.0000000000000001E-3</v>
      </c>
      <c r="X171" s="27">
        <v>2E-3</v>
      </c>
      <c r="Y171" s="5">
        <v>80</v>
      </c>
      <c r="Z171" s="5">
        <v>5</v>
      </c>
      <c r="AA171" s="5">
        <v>10</v>
      </c>
      <c r="AB171" s="5" t="s">
        <v>39</v>
      </c>
      <c r="AC171" s="28">
        <f t="shared" si="6"/>
        <v>100</v>
      </c>
      <c r="AD171" s="5">
        <f t="shared" si="7"/>
        <v>30</v>
      </c>
      <c r="AE171" s="5">
        <v>16</v>
      </c>
      <c r="AF171" s="5">
        <v>3.3</v>
      </c>
      <c r="AI171" s="5">
        <v>1.5549999999999999</v>
      </c>
      <c r="AJ171" s="123">
        <f t="shared" si="8"/>
        <v>31.099999999999998</v>
      </c>
    </row>
    <row r="172" spans="1:36" ht="11.25" customHeight="1" x14ac:dyDescent="0.25">
      <c r="A172" s="5" t="s">
        <v>262</v>
      </c>
      <c r="B172" s="4">
        <v>0.7</v>
      </c>
      <c r="C172" s="4" t="s">
        <v>259</v>
      </c>
      <c r="D172" s="2">
        <v>20</v>
      </c>
      <c r="E172" s="17">
        <v>500</v>
      </c>
      <c r="F172" s="17">
        <v>5000</v>
      </c>
      <c r="G172" s="17">
        <v>1344</v>
      </c>
      <c r="H172" s="17">
        <v>849</v>
      </c>
      <c r="I172" s="4" t="s">
        <v>40</v>
      </c>
      <c r="J172" s="4" t="s">
        <v>116</v>
      </c>
      <c r="K172" s="4" t="s">
        <v>42</v>
      </c>
      <c r="L172" s="2">
        <v>1.65</v>
      </c>
      <c r="M172" s="4" t="s">
        <v>44</v>
      </c>
      <c r="N172" s="16">
        <v>0.01</v>
      </c>
      <c r="O172" s="16">
        <v>0.02</v>
      </c>
      <c r="P172" s="4">
        <v>2</v>
      </c>
      <c r="Q172" s="4">
        <v>5</v>
      </c>
      <c r="R172" s="16">
        <v>2.5000000000000001E-2</v>
      </c>
      <c r="S172" s="18" t="s">
        <v>173</v>
      </c>
      <c r="T172" s="4" t="s">
        <v>46</v>
      </c>
      <c r="U172" s="4" t="s">
        <v>49</v>
      </c>
      <c r="V172" s="4" t="s">
        <v>118</v>
      </c>
      <c r="W172" s="27">
        <v>5.0000000000000001E-3</v>
      </c>
      <c r="X172" s="27">
        <v>2E-3</v>
      </c>
      <c r="Y172" s="5">
        <v>80</v>
      </c>
      <c r="Z172" s="5">
        <v>5</v>
      </c>
      <c r="AA172" s="5">
        <v>10</v>
      </c>
      <c r="AB172" s="5" t="s">
        <v>39</v>
      </c>
      <c r="AC172" s="28">
        <f t="shared" si="6"/>
        <v>100</v>
      </c>
      <c r="AD172" s="5">
        <f t="shared" si="7"/>
        <v>30</v>
      </c>
      <c r="AE172" s="5">
        <v>16</v>
      </c>
      <c r="AF172" s="5">
        <v>3.3</v>
      </c>
      <c r="AI172" s="5">
        <v>1.5549999999999999</v>
      </c>
      <c r="AJ172" s="123">
        <f t="shared" si="8"/>
        <v>31.099999999999998</v>
      </c>
    </row>
    <row r="173" spans="1:36" ht="11.25" customHeight="1" x14ac:dyDescent="0.25">
      <c r="A173" s="5" t="s">
        <v>263</v>
      </c>
      <c r="B173" s="4">
        <v>0.7</v>
      </c>
      <c r="C173" s="4" t="s">
        <v>264</v>
      </c>
      <c r="D173" s="2">
        <v>132</v>
      </c>
      <c r="E173" s="17">
        <v>500</v>
      </c>
      <c r="F173" s="17">
        <v>5000</v>
      </c>
      <c r="G173" s="17">
        <v>1344</v>
      </c>
      <c r="H173" s="17">
        <v>849</v>
      </c>
      <c r="I173" s="4" t="s">
        <v>40</v>
      </c>
      <c r="J173" s="4" t="s">
        <v>116</v>
      </c>
      <c r="K173" s="4" t="s">
        <v>42</v>
      </c>
      <c r="L173" s="2">
        <v>1.65</v>
      </c>
      <c r="M173" s="4" t="s">
        <v>44</v>
      </c>
      <c r="N173" s="16">
        <v>4.0000000000000001E-3</v>
      </c>
      <c r="O173" s="16">
        <v>8.9999999999999993E-3</v>
      </c>
      <c r="P173" s="4">
        <v>3</v>
      </c>
      <c r="Q173" s="4">
        <v>13</v>
      </c>
      <c r="R173" s="16">
        <v>1.4E-2</v>
      </c>
      <c r="S173" s="18" t="s">
        <v>173</v>
      </c>
      <c r="T173" s="4" t="s">
        <v>46</v>
      </c>
      <c r="U173" s="4" t="s">
        <v>41</v>
      </c>
      <c r="V173" s="4" t="s">
        <v>118</v>
      </c>
      <c r="W173" s="27">
        <v>5.0000000000000001E-3</v>
      </c>
      <c r="X173" s="27">
        <v>1E-3</v>
      </c>
      <c r="Y173" s="5">
        <v>45</v>
      </c>
      <c r="Z173" s="5">
        <v>5</v>
      </c>
      <c r="AA173" s="5">
        <v>10</v>
      </c>
      <c r="AB173" s="5" t="s">
        <v>39</v>
      </c>
      <c r="AC173" s="28">
        <f t="shared" si="6"/>
        <v>49.999999999999993</v>
      </c>
      <c r="AD173" s="5">
        <f t="shared" si="7"/>
        <v>100</v>
      </c>
      <c r="AE173" s="5">
        <v>16</v>
      </c>
      <c r="AF173" s="5">
        <v>3.3</v>
      </c>
      <c r="AI173" s="5">
        <v>1.5549999999999999</v>
      </c>
      <c r="AJ173" s="123">
        <f t="shared" si="8"/>
        <v>205.26</v>
      </c>
    </row>
    <row r="174" spans="1:36" ht="11.25" customHeight="1" x14ac:dyDescent="0.25">
      <c r="A174" s="5" t="s">
        <v>265</v>
      </c>
      <c r="B174" s="4">
        <v>0.7</v>
      </c>
      <c r="C174" s="4" t="s">
        <v>264</v>
      </c>
      <c r="D174" s="2">
        <v>132</v>
      </c>
      <c r="E174" s="17">
        <v>500</v>
      </c>
      <c r="F174" s="17">
        <v>5000</v>
      </c>
      <c r="G174" s="17">
        <v>1344</v>
      </c>
      <c r="H174" s="17">
        <v>849</v>
      </c>
      <c r="I174" s="4" t="s">
        <v>40</v>
      </c>
      <c r="J174" s="4" t="s">
        <v>116</v>
      </c>
      <c r="K174" s="4" t="s">
        <v>42</v>
      </c>
      <c r="L174" s="2">
        <v>1.65</v>
      </c>
      <c r="M174" s="4" t="s">
        <v>44</v>
      </c>
      <c r="N174" s="16">
        <v>4.0000000000000001E-3</v>
      </c>
      <c r="O174" s="16">
        <v>8.9999999999999993E-3</v>
      </c>
      <c r="P174" s="4">
        <v>3</v>
      </c>
      <c r="Q174" s="4">
        <v>13</v>
      </c>
      <c r="R174" s="16">
        <v>1.4E-2</v>
      </c>
      <c r="S174" s="18" t="s">
        <v>173</v>
      </c>
      <c r="T174" s="4" t="s">
        <v>46</v>
      </c>
      <c r="U174" s="4" t="s">
        <v>49</v>
      </c>
      <c r="V174" s="4" t="s">
        <v>118</v>
      </c>
      <c r="W174" s="27">
        <v>5.0000000000000001E-3</v>
      </c>
      <c r="X174" s="27">
        <v>1E-3</v>
      </c>
      <c r="Y174" s="5">
        <v>45</v>
      </c>
      <c r="Z174" s="5">
        <v>5</v>
      </c>
      <c r="AA174" s="5">
        <v>10</v>
      </c>
      <c r="AB174" s="5" t="s">
        <v>39</v>
      </c>
      <c r="AC174" s="28">
        <f t="shared" si="6"/>
        <v>49.999999999999993</v>
      </c>
      <c r="AD174" s="5">
        <f t="shared" si="7"/>
        <v>100</v>
      </c>
      <c r="AE174" s="5">
        <v>16</v>
      </c>
      <c r="AF174" s="5">
        <v>3.3</v>
      </c>
      <c r="AI174" s="5">
        <v>1.5549999999999999</v>
      </c>
      <c r="AJ174" s="123">
        <f t="shared" si="8"/>
        <v>205.26</v>
      </c>
    </row>
    <row r="175" spans="1:36" ht="11.25" customHeight="1" x14ac:dyDescent="0.25">
      <c r="A175" s="5" t="s">
        <v>266</v>
      </c>
      <c r="B175" s="4">
        <v>0.7</v>
      </c>
      <c r="C175" s="4" t="s">
        <v>264</v>
      </c>
      <c r="D175" s="2">
        <v>132</v>
      </c>
      <c r="E175" s="17">
        <v>500</v>
      </c>
      <c r="F175" s="17">
        <v>5000</v>
      </c>
      <c r="G175" s="17">
        <v>1344</v>
      </c>
      <c r="H175" s="17">
        <v>849</v>
      </c>
      <c r="I175" s="4" t="s">
        <v>40</v>
      </c>
      <c r="J175" s="4" t="s">
        <v>116</v>
      </c>
      <c r="K175" s="4" t="s">
        <v>42</v>
      </c>
      <c r="L175" s="2">
        <v>1.65</v>
      </c>
      <c r="M175" s="4" t="s">
        <v>44</v>
      </c>
      <c r="N175" s="16">
        <v>0.01</v>
      </c>
      <c r="O175" s="16">
        <v>0.02</v>
      </c>
      <c r="P175" s="4">
        <v>6</v>
      </c>
      <c r="Q175" s="4">
        <v>16</v>
      </c>
      <c r="R175" s="16">
        <v>2.5000000000000001E-2</v>
      </c>
      <c r="S175" s="18" t="s">
        <v>173</v>
      </c>
      <c r="T175" s="4" t="s">
        <v>46</v>
      </c>
      <c r="U175" s="4" t="s">
        <v>41</v>
      </c>
      <c r="V175" s="4" t="s">
        <v>118</v>
      </c>
      <c r="W175" s="27">
        <v>5.0000000000000001E-3</v>
      </c>
      <c r="X175" s="27">
        <v>2E-3</v>
      </c>
      <c r="Y175" s="5">
        <v>80</v>
      </c>
      <c r="Z175" s="5">
        <v>5</v>
      </c>
      <c r="AA175" s="5">
        <v>10</v>
      </c>
      <c r="AB175" s="5" t="s">
        <v>39</v>
      </c>
      <c r="AC175" s="28">
        <f t="shared" si="6"/>
        <v>100</v>
      </c>
      <c r="AD175" s="5">
        <f t="shared" si="7"/>
        <v>100</v>
      </c>
      <c r="AE175" s="5">
        <v>16</v>
      </c>
      <c r="AF175" s="5">
        <v>3.3</v>
      </c>
      <c r="AI175" s="5">
        <v>1.5549999999999999</v>
      </c>
      <c r="AJ175" s="123">
        <f t="shared" si="8"/>
        <v>205.26</v>
      </c>
    </row>
    <row r="176" spans="1:36" ht="11.25" customHeight="1" x14ac:dyDescent="0.25">
      <c r="A176" s="5" t="s">
        <v>267</v>
      </c>
      <c r="B176" s="4">
        <v>0.7</v>
      </c>
      <c r="C176" s="4" t="s">
        <v>264</v>
      </c>
      <c r="D176" s="2">
        <v>132</v>
      </c>
      <c r="E176" s="17">
        <v>500</v>
      </c>
      <c r="F176" s="17">
        <v>5000</v>
      </c>
      <c r="G176" s="17">
        <v>1344</v>
      </c>
      <c r="H176" s="17">
        <v>849</v>
      </c>
      <c r="I176" s="4" t="s">
        <v>40</v>
      </c>
      <c r="J176" s="4" t="s">
        <v>116</v>
      </c>
      <c r="K176" s="4" t="s">
        <v>42</v>
      </c>
      <c r="L176" s="2">
        <v>1.65</v>
      </c>
      <c r="M176" s="4" t="s">
        <v>44</v>
      </c>
      <c r="N176" s="16">
        <v>0.01</v>
      </c>
      <c r="O176" s="16">
        <v>0.02</v>
      </c>
      <c r="P176" s="4">
        <v>6</v>
      </c>
      <c r="Q176" s="4">
        <v>16</v>
      </c>
      <c r="R176" s="16">
        <v>2.5000000000000001E-2</v>
      </c>
      <c r="S176" s="18" t="s">
        <v>173</v>
      </c>
      <c r="T176" s="4" t="s">
        <v>46</v>
      </c>
      <c r="U176" s="4" t="s">
        <v>49</v>
      </c>
      <c r="V176" s="4" t="s">
        <v>118</v>
      </c>
      <c r="W176" s="27">
        <v>5.0000000000000001E-3</v>
      </c>
      <c r="X176" s="27">
        <v>2E-3</v>
      </c>
      <c r="Y176" s="5">
        <v>80</v>
      </c>
      <c r="Z176" s="5">
        <v>5</v>
      </c>
      <c r="AA176" s="5">
        <v>10</v>
      </c>
      <c r="AB176" s="5" t="s">
        <v>39</v>
      </c>
      <c r="AC176" s="28">
        <f t="shared" si="6"/>
        <v>100</v>
      </c>
      <c r="AD176" s="5">
        <f t="shared" si="7"/>
        <v>100</v>
      </c>
      <c r="AE176" s="5">
        <v>16</v>
      </c>
      <c r="AF176" s="5">
        <v>3.3</v>
      </c>
      <c r="AI176" s="5">
        <v>1.5549999999999999</v>
      </c>
      <c r="AJ176" s="123">
        <f t="shared" si="8"/>
        <v>205.26</v>
      </c>
    </row>
    <row r="177" spans="1:36" ht="11.25" customHeight="1" x14ac:dyDescent="0.25">
      <c r="A177" s="5" t="s">
        <v>268</v>
      </c>
      <c r="B177" s="4">
        <v>0.7</v>
      </c>
      <c r="C177" s="19" t="s">
        <v>148</v>
      </c>
      <c r="D177" s="4">
        <v>25</v>
      </c>
      <c r="E177" s="17">
        <v>500</v>
      </c>
      <c r="F177" s="17">
        <v>5000</v>
      </c>
      <c r="G177" s="17">
        <v>1344</v>
      </c>
      <c r="H177" s="17">
        <v>849</v>
      </c>
      <c r="I177" s="4" t="s">
        <v>40</v>
      </c>
      <c r="J177" s="4" t="s">
        <v>116</v>
      </c>
      <c r="K177" s="4" t="s">
        <v>64</v>
      </c>
      <c r="L177" s="4">
        <v>0.33</v>
      </c>
      <c r="M177" s="4" t="s">
        <v>44</v>
      </c>
      <c r="N177" s="16">
        <v>4.0000000000000001E-3</v>
      </c>
      <c r="O177" s="16">
        <v>8.9999999999999993E-3</v>
      </c>
      <c r="P177" s="4">
        <v>1</v>
      </c>
      <c r="Q177" s="4">
        <v>4</v>
      </c>
      <c r="R177" s="16">
        <v>1.4E-2</v>
      </c>
      <c r="S177" s="18" t="s">
        <v>173</v>
      </c>
      <c r="T177" s="4" t="s">
        <v>46</v>
      </c>
      <c r="U177" s="4" t="s">
        <v>41</v>
      </c>
      <c r="V177" s="4" t="s">
        <v>118</v>
      </c>
      <c r="W177" s="27">
        <v>5.0000000000000001E-3</v>
      </c>
      <c r="X177" s="27">
        <v>1E-3</v>
      </c>
      <c r="Y177" s="5">
        <v>45</v>
      </c>
      <c r="Z177" s="5">
        <v>5</v>
      </c>
      <c r="AA177" s="5">
        <v>10</v>
      </c>
      <c r="AB177" s="5" t="s">
        <v>39</v>
      </c>
      <c r="AC177" s="28">
        <f t="shared" si="6"/>
        <v>49.999999999999993</v>
      </c>
      <c r="AD177" s="5">
        <f t="shared" si="7"/>
        <v>30</v>
      </c>
      <c r="AE177" s="5">
        <v>16</v>
      </c>
      <c r="AF177" s="5">
        <v>3.3</v>
      </c>
      <c r="AI177" s="5">
        <v>1.5549999999999999</v>
      </c>
      <c r="AJ177" s="123">
        <f t="shared" si="8"/>
        <v>38.875</v>
      </c>
    </row>
    <row r="178" spans="1:36" ht="11.25" customHeight="1" x14ac:dyDescent="0.25">
      <c r="A178" s="5" t="s">
        <v>269</v>
      </c>
      <c r="B178" s="4">
        <v>0.7</v>
      </c>
      <c r="C178" s="19" t="s">
        <v>148</v>
      </c>
      <c r="D178" s="4">
        <v>25</v>
      </c>
      <c r="E178" s="17">
        <v>500</v>
      </c>
      <c r="F178" s="17">
        <v>5000</v>
      </c>
      <c r="G178" s="17">
        <v>1344</v>
      </c>
      <c r="H178" s="17">
        <v>849</v>
      </c>
      <c r="I178" s="4" t="s">
        <v>40</v>
      </c>
      <c r="J178" s="4" t="s">
        <v>116</v>
      </c>
      <c r="K178" s="4" t="s">
        <v>64</v>
      </c>
      <c r="L178" s="4">
        <v>0.33</v>
      </c>
      <c r="M178" s="4" t="s">
        <v>44</v>
      </c>
      <c r="N178" s="16">
        <v>4.0000000000000001E-3</v>
      </c>
      <c r="O178" s="16">
        <v>8.9999999999999993E-3</v>
      </c>
      <c r="P178" s="4">
        <v>1</v>
      </c>
      <c r="Q178" s="4">
        <v>4</v>
      </c>
      <c r="R178" s="16">
        <v>1.4E-2</v>
      </c>
      <c r="S178" s="18" t="s">
        <v>173</v>
      </c>
      <c r="T178" s="4" t="s">
        <v>46</v>
      </c>
      <c r="U178" s="4" t="s">
        <v>49</v>
      </c>
      <c r="V178" s="4" t="s">
        <v>118</v>
      </c>
      <c r="W178" s="27">
        <v>5.0000000000000001E-3</v>
      </c>
      <c r="X178" s="27">
        <v>1E-3</v>
      </c>
      <c r="Y178" s="5">
        <v>45</v>
      </c>
      <c r="Z178" s="5">
        <v>5</v>
      </c>
      <c r="AA178" s="5">
        <v>10</v>
      </c>
      <c r="AB178" s="5" t="s">
        <v>39</v>
      </c>
      <c r="AC178" s="28">
        <f t="shared" si="6"/>
        <v>49.999999999999993</v>
      </c>
      <c r="AD178" s="5">
        <f t="shared" si="7"/>
        <v>30</v>
      </c>
      <c r="AE178" s="5">
        <v>16</v>
      </c>
      <c r="AF178" s="5">
        <v>3.3</v>
      </c>
      <c r="AI178" s="5">
        <v>1.5549999999999999</v>
      </c>
      <c r="AJ178" s="123">
        <f t="shared" si="8"/>
        <v>38.875</v>
      </c>
    </row>
    <row r="179" spans="1:36" ht="11.25" customHeight="1" x14ac:dyDescent="0.25">
      <c r="A179" s="5" t="s">
        <v>270</v>
      </c>
      <c r="B179" s="4">
        <v>0.7</v>
      </c>
      <c r="C179" s="19" t="s">
        <v>148</v>
      </c>
      <c r="D179" s="4">
        <v>25</v>
      </c>
      <c r="E179" s="17">
        <v>500</v>
      </c>
      <c r="F179" s="17">
        <v>5000</v>
      </c>
      <c r="G179" s="17">
        <v>1344</v>
      </c>
      <c r="H179" s="17">
        <v>849</v>
      </c>
      <c r="I179" s="4" t="s">
        <v>40</v>
      </c>
      <c r="J179" s="4" t="s">
        <v>116</v>
      </c>
      <c r="K179" s="4" t="s">
        <v>64</v>
      </c>
      <c r="L179" s="4">
        <v>0.33</v>
      </c>
      <c r="M179" s="4" t="s">
        <v>44</v>
      </c>
      <c r="N179" s="16">
        <v>0.01</v>
      </c>
      <c r="O179" s="16">
        <v>0.02</v>
      </c>
      <c r="P179" s="4">
        <v>2</v>
      </c>
      <c r="Q179" s="4">
        <v>5</v>
      </c>
      <c r="R179" s="16">
        <v>2.5000000000000001E-2</v>
      </c>
      <c r="S179" s="18" t="s">
        <v>173</v>
      </c>
      <c r="T179" s="4" t="s">
        <v>46</v>
      </c>
      <c r="U179" s="4" t="s">
        <v>41</v>
      </c>
      <c r="V179" s="4" t="s">
        <v>118</v>
      </c>
      <c r="W179" s="27">
        <v>5.0000000000000001E-3</v>
      </c>
      <c r="X179" s="27">
        <v>2E-3</v>
      </c>
      <c r="Y179" s="5">
        <v>80</v>
      </c>
      <c r="Z179" s="5">
        <v>5</v>
      </c>
      <c r="AA179" s="5">
        <v>10</v>
      </c>
      <c r="AB179" s="5" t="s">
        <v>39</v>
      </c>
      <c r="AC179" s="28">
        <f t="shared" si="6"/>
        <v>100</v>
      </c>
      <c r="AD179" s="5">
        <f t="shared" si="7"/>
        <v>30</v>
      </c>
      <c r="AE179" s="5">
        <v>16</v>
      </c>
      <c r="AF179" s="5">
        <v>3.3</v>
      </c>
      <c r="AI179" s="5">
        <v>1.5549999999999999</v>
      </c>
      <c r="AJ179" s="123">
        <f t="shared" si="8"/>
        <v>38.875</v>
      </c>
    </row>
    <row r="180" spans="1:36" ht="11.25" customHeight="1" x14ac:dyDescent="0.25">
      <c r="A180" s="5" t="s">
        <v>271</v>
      </c>
      <c r="B180" s="4">
        <v>0.7</v>
      </c>
      <c r="C180" s="19" t="s">
        <v>148</v>
      </c>
      <c r="D180" s="4">
        <v>25</v>
      </c>
      <c r="E180" s="17">
        <v>500</v>
      </c>
      <c r="F180" s="17">
        <v>5000</v>
      </c>
      <c r="G180" s="17">
        <v>1344</v>
      </c>
      <c r="H180" s="17">
        <v>849</v>
      </c>
      <c r="I180" s="4" t="s">
        <v>40</v>
      </c>
      <c r="J180" s="4" t="s">
        <v>116</v>
      </c>
      <c r="K180" s="4" t="s">
        <v>64</v>
      </c>
      <c r="L180" s="4">
        <v>0.33</v>
      </c>
      <c r="M180" s="4" t="s">
        <v>44</v>
      </c>
      <c r="N180" s="16">
        <v>0.01</v>
      </c>
      <c r="O180" s="16">
        <v>0.02</v>
      </c>
      <c r="P180" s="4">
        <v>2</v>
      </c>
      <c r="Q180" s="4">
        <v>5</v>
      </c>
      <c r="R180" s="16">
        <v>2.5000000000000001E-2</v>
      </c>
      <c r="S180" s="18" t="s">
        <v>173</v>
      </c>
      <c r="T180" s="4" t="s">
        <v>46</v>
      </c>
      <c r="U180" s="4" t="s">
        <v>49</v>
      </c>
      <c r="V180" s="4" t="s">
        <v>118</v>
      </c>
      <c r="W180" s="27">
        <v>5.0000000000000001E-3</v>
      </c>
      <c r="X180" s="27">
        <v>2E-3</v>
      </c>
      <c r="Y180" s="5">
        <v>80</v>
      </c>
      <c r="Z180" s="5">
        <v>5</v>
      </c>
      <c r="AA180" s="5">
        <v>10</v>
      </c>
      <c r="AB180" s="5" t="s">
        <v>39</v>
      </c>
      <c r="AC180" s="28">
        <f t="shared" si="6"/>
        <v>100</v>
      </c>
      <c r="AD180" s="5">
        <f t="shared" si="7"/>
        <v>30</v>
      </c>
      <c r="AE180" s="5">
        <v>16</v>
      </c>
      <c r="AF180" s="5">
        <v>3.3</v>
      </c>
      <c r="AI180" s="5">
        <v>1.5549999999999999</v>
      </c>
      <c r="AJ180" s="123">
        <f t="shared" si="8"/>
        <v>38.875</v>
      </c>
    </row>
    <row r="181" spans="1:36" ht="11.25" customHeight="1" x14ac:dyDescent="0.25">
      <c r="A181" s="5" t="s">
        <v>272</v>
      </c>
      <c r="B181" s="4">
        <v>0.7</v>
      </c>
      <c r="C181" s="19" t="s">
        <v>151</v>
      </c>
      <c r="D181" s="4">
        <v>50</v>
      </c>
      <c r="E181" s="17">
        <v>500</v>
      </c>
      <c r="F181" s="17">
        <v>5000</v>
      </c>
      <c r="G181" s="17">
        <v>1344</v>
      </c>
      <c r="H181" s="17">
        <v>849</v>
      </c>
      <c r="I181" s="4" t="s">
        <v>40</v>
      </c>
      <c r="J181" s="4" t="s">
        <v>116</v>
      </c>
      <c r="K181" s="4" t="s">
        <v>64</v>
      </c>
      <c r="L181" s="4">
        <v>0.33</v>
      </c>
      <c r="M181" s="4" t="s">
        <v>44</v>
      </c>
      <c r="N181" s="16">
        <v>4.0000000000000001E-3</v>
      </c>
      <c r="O181" s="16">
        <v>8.9999999999999993E-3</v>
      </c>
      <c r="P181" s="4">
        <v>1.5</v>
      </c>
      <c r="Q181" s="4">
        <v>5.5</v>
      </c>
      <c r="R181" s="16">
        <v>1.4E-2</v>
      </c>
      <c r="S181" s="18" t="s">
        <v>173</v>
      </c>
      <c r="T181" s="4" t="s">
        <v>46</v>
      </c>
      <c r="U181" s="4" t="s">
        <v>41</v>
      </c>
      <c r="V181" s="4" t="s">
        <v>118</v>
      </c>
      <c r="W181" s="27">
        <v>5.0000000000000001E-3</v>
      </c>
      <c r="X181" s="27">
        <v>1E-3</v>
      </c>
      <c r="Y181" s="5">
        <v>45</v>
      </c>
      <c r="Z181" s="5">
        <v>5</v>
      </c>
      <c r="AA181" s="5">
        <v>10</v>
      </c>
      <c r="AB181" s="5" t="s">
        <v>39</v>
      </c>
      <c r="AC181" s="28">
        <f t="shared" si="6"/>
        <v>49.999999999999993</v>
      </c>
      <c r="AD181" s="5">
        <f t="shared" si="7"/>
        <v>40</v>
      </c>
      <c r="AE181" s="5">
        <v>16</v>
      </c>
      <c r="AF181" s="5">
        <v>3.3</v>
      </c>
      <c r="AI181" s="5">
        <v>1.5549999999999999</v>
      </c>
      <c r="AJ181" s="123">
        <f t="shared" si="8"/>
        <v>77.75</v>
      </c>
    </row>
    <row r="182" spans="1:36" ht="11.25" customHeight="1" x14ac:dyDescent="0.25">
      <c r="A182" s="5" t="s">
        <v>273</v>
      </c>
      <c r="B182" s="4">
        <v>0.7</v>
      </c>
      <c r="C182" s="19" t="s">
        <v>151</v>
      </c>
      <c r="D182" s="4">
        <v>50</v>
      </c>
      <c r="E182" s="17">
        <v>500</v>
      </c>
      <c r="F182" s="17">
        <v>5000</v>
      </c>
      <c r="G182" s="17">
        <v>1344</v>
      </c>
      <c r="H182" s="17">
        <v>849</v>
      </c>
      <c r="I182" s="4" t="s">
        <v>40</v>
      </c>
      <c r="J182" s="4" t="s">
        <v>116</v>
      </c>
      <c r="K182" s="4" t="s">
        <v>64</v>
      </c>
      <c r="L182" s="4">
        <v>0.33</v>
      </c>
      <c r="M182" s="4" t="s">
        <v>44</v>
      </c>
      <c r="N182" s="16">
        <v>4.0000000000000001E-3</v>
      </c>
      <c r="O182" s="16">
        <v>8.9999999999999993E-3</v>
      </c>
      <c r="P182" s="4">
        <v>1.5</v>
      </c>
      <c r="Q182" s="4">
        <v>5.5</v>
      </c>
      <c r="R182" s="16">
        <v>1.4E-2</v>
      </c>
      <c r="S182" s="18" t="s">
        <v>173</v>
      </c>
      <c r="T182" s="4" t="s">
        <v>46</v>
      </c>
      <c r="U182" s="4" t="s">
        <v>49</v>
      </c>
      <c r="V182" s="4" t="s">
        <v>118</v>
      </c>
      <c r="W182" s="27">
        <v>5.0000000000000001E-3</v>
      </c>
      <c r="X182" s="27">
        <v>1E-3</v>
      </c>
      <c r="Y182" s="5">
        <v>45</v>
      </c>
      <c r="Z182" s="5">
        <v>5</v>
      </c>
      <c r="AA182" s="5">
        <v>10</v>
      </c>
      <c r="AB182" s="5" t="s">
        <v>39</v>
      </c>
      <c r="AC182" s="28">
        <f t="shared" si="6"/>
        <v>49.999999999999993</v>
      </c>
      <c r="AD182" s="5">
        <f t="shared" si="7"/>
        <v>40</v>
      </c>
      <c r="AE182" s="5">
        <v>16</v>
      </c>
      <c r="AF182" s="5">
        <v>3.3</v>
      </c>
      <c r="AI182" s="5">
        <v>1.5549999999999999</v>
      </c>
      <c r="AJ182" s="123">
        <f t="shared" si="8"/>
        <v>77.75</v>
      </c>
    </row>
    <row r="183" spans="1:36" ht="11.25" customHeight="1" x14ac:dyDescent="0.25">
      <c r="A183" s="5" t="s">
        <v>274</v>
      </c>
      <c r="B183" s="4">
        <v>0.7</v>
      </c>
      <c r="C183" s="19" t="s">
        <v>151</v>
      </c>
      <c r="D183" s="4">
        <v>50</v>
      </c>
      <c r="E183" s="17">
        <v>500</v>
      </c>
      <c r="F183" s="17">
        <v>5000</v>
      </c>
      <c r="G183" s="17">
        <v>1344</v>
      </c>
      <c r="H183" s="17">
        <v>849</v>
      </c>
      <c r="I183" s="4" t="s">
        <v>40</v>
      </c>
      <c r="J183" s="4" t="s">
        <v>116</v>
      </c>
      <c r="K183" s="4" t="s">
        <v>64</v>
      </c>
      <c r="L183" s="4">
        <v>0.33</v>
      </c>
      <c r="M183" s="4" t="s">
        <v>44</v>
      </c>
      <c r="N183" s="16">
        <v>0.01</v>
      </c>
      <c r="O183" s="16">
        <v>0.02</v>
      </c>
      <c r="P183" s="4">
        <v>2.5</v>
      </c>
      <c r="Q183" s="4">
        <v>6.5</v>
      </c>
      <c r="R183" s="16">
        <v>2.5000000000000001E-2</v>
      </c>
      <c r="S183" s="18" t="s">
        <v>173</v>
      </c>
      <c r="T183" s="4" t="s">
        <v>46</v>
      </c>
      <c r="U183" s="4" t="s">
        <v>41</v>
      </c>
      <c r="V183" s="4" t="s">
        <v>118</v>
      </c>
      <c r="W183" s="27">
        <v>5.0000000000000001E-3</v>
      </c>
      <c r="X183" s="27">
        <v>2E-3</v>
      </c>
      <c r="Y183" s="5">
        <v>80</v>
      </c>
      <c r="Z183" s="5">
        <v>5</v>
      </c>
      <c r="AA183" s="5">
        <v>10</v>
      </c>
      <c r="AB183" s="5" t="s">
        <v>39</v>
      </c>
      <c r="AC183" s="28">
        <f t="shared" si="6"/>
        <v>100</v>
      </c>
      <c r="AD183" s="5">
        <f t="shared" si="7"/>
        <v>40</v>
      </c>
      <c r="AE183" s="5">
        <v>16</v>
      </c>
      <c r="AF183" s="5">
        <v>3.3</v>
      </c>
      <c r="AI183" s="5">
        <v>1.5549999999999999</v>
      </c>
      <c r="AJ183" s="123">
        <f t="shared" si="8"/>
        <v>77.75</v>
      </c>
    </row>
    <row r="184" spans="1:36" ht="11.25" customHeight="1" x14ac:dyDescent="0.25">
      <c r="A184" s="5" t="s">
        <v>275</v>
      </c>
      <c r="B184" s="4">
        <v>0.7</v>
      </c>
      <c r="C184" s="19" t="s">
        <v>151</v>
      </c>
      <c r="D184" s="4">
        <v>50</v>
      </c>
      <c r="E184" s="17">
        <v>500</v>
      </c>
      <c r="F184" s="17">
        <v>5000</v>
      </c>
      <c r="G184" s="17">
        <v>1344</v>
      </c>
      <c r="H184" s="17">
        <v>849</v>
      </c>
      <c r="I184" s="4" t="s">
        <v>40</v>
      </c>
      <c r="J184" s="4" t="s">
        <v>116</v>
      </c>
      <c r="K184" s="4" t="s">
        <v>64</v>
      </c>
      <c r="L184" s="4">
        <v>0.33</v>
      </c>
      <c r="M184" s="4" t="s">
        <v>44</v>
      </c>
      <c r="N184" s="16">
        <v>0.01</v>
      </c>
      <c r="O184" s="16">
        <v>0.02</v>
      </c>
      <c r="P184" s="4">
        <v>2.5</v>
      </c>
      <c r="Q184" s="4">
        <v>6.5</v>
      </c>
      <c r="R184" s="16">
        <v>2.5000000000000001E-2</v>
      </c>
      <c r="S184" s="18" t="s">
        <v>173</v>
      </c>
      <c r="T184" s="4" t="s">
        <v>46</v>
      </c>
      <c r="U184" s="4" t="s">
        <v>49</v>
      </c>
      <c r="V184" s="4" t="s">
        <v>118</v>
      </c>
      <c r="W184" s="27">
        <v>5.0000000000000001E-3</v>
      </c>
      <c r="X184" s="27">
        <v>2E-3</v>
      </c>
      <c r="Y184" s="5">
        <v>80</v>
      </c>
      <c r="Z184" s="5">
        <v>5</v>
      </c>
      <c r="AA184" s="5">
        <v>10</v>
      </c>
      <c r="AB184" s="5" t="s">
        <v>39</v>
      </c>
      <c r="AC184" s="28">
        <f t="shared" si="6"/>
        <v>100</v>
      </c>
      <c r="AD184" s="5">
        <f t="shared" si="7"/>
        <v>40</v>
      </c>
      <c r="AE184" s="5">
        <v>16</v>
      </c>
      <c r="AF184" s="5">
        <v>3.3</v>
      </c>
      <c r="AI184" s="5">
        <v>1.5549999999999999</v>
      </c>
      <c r="AJ184" s="123">
        <f t="shared" si="8"/>
        <v>77.75</v>
      </c>
    </row>
    <row r="185" spans="1:36" ht="11.25" customHeight="1" x14ac:dyDescent="0.25">
      <c r="A185" s="5" t="s">
        <v>276</v>
      </c>
      <c r="B185" s="4">
        <v>0.7</v>
      </c>
      <c r="C185" s="19" t="s">
        <v>154</v>
      </c>
      <c r="D185" s="4">
        <v>75</v>
      </c>
      <c r="E185" s="17">
        <v>500</v>
      </c>
      <c r="F185" s="17">
        <v>5000</v>
      </c>
      <c r="G185" s="17">
        <v>1344</v>
      </c>
      <c r="H185" s="17">
        <v>849</v>
      </c>
      <c r="I185" s="4" t="s">
        <v>40</v>
      </c>
      <c r="J185" s="4" t="s">
        <v>116</v>
      </c>
      <c r="K185" s="4" t="s">
        <v>64</v>
      </c>
      <c r="L185" s="4">
        <v>0.33</v>
      </c>
      <c r="M185" s="4" t="s">
        <v>44</v>
      </c>
      <c r="N185" s="16">
        <v>4.0000000000000001E-3</v>
      </c>
      <c r="O185" s="16">
        <v>8.9999999999999993E-3</v>
      </c>
      <c r="P185" s="4">
        <v>2</v>
      </c>
      <c r="Q185" s="4">
        <v>9</v>
      </c>
      <c r="R185" s="16">
        <v>1.4E-2</v>
      </c>
      <c r="S185" s="18" t="s">
        <v>173</v>
      </c>
      <c r="T185" s="4" t="s">
        <v>46</v>
      </c>
      <c r="U185" s="4" t="s">
        <v>41</v>
      </c>
      <c r="V185" s="4" t="s">
        <v>118</v>
      </c>
      <c r="W185" s="27">
        <v>5.0000000000000001E-3</v>
      </c>
      <c r="X185" s="27">
        <v>1E-3</v>
      </c>
      <c r="Y185" s="5">
        <v>45</v>
      </c>
      <c r="Z185" s="5">
        <v>5</v>
      </c>
      <c r="AA185" s="5">
        <v>10</v>
      </c>
      <c r="AB185" s="5" t="s">
        <v>39</v>
      </c>
      <c r="AC185" s="28">
        <f t="shared" si="6"/>
        <v>49.999999999999993</v>
      </c>
      <c r="AD185" s="5">
        <f t="shared" si="7"/>
        <v>70</v>
      </c>
      <c r="AE185" s="5">
        <v>16</v>
      </c>
      <c r="AF185" s="5">
        <v>3.3</v>
      </c>
      <c r="AI185" s="5">
        <v>1.5549999999999999</v>
      </c>
      <c r="AJ185" s="123">
        <f t="shared" si="8"/>
        <v>116.625</v>
      </c>
    </row>
    <row r="186" spans="1:36" ht="11.25" customHeight="1" x14ac:dyDescent="0.25">
      <c r="A186" s="5" t="s">
        <v>277</v>
      </c>
      <c r="B186" s="4">
        <v>0.7</v>
      </c>
      <c r="C186" s="19" t="s">
        <v>154</v>
      </c>
      <c r="D186" s="4">
        <v>75</v>
      </c>
      <c r="E186" s="17">
        <v>500</v>
      </c>
      <c r="F186" s="17">
        <v>5000</v>
      </c>
      <c r="G186" s="17">
        <v>1344</v>
      </c>
      <c r="H186" s="17">
        <v>849</v>
      </c>
      <c r="I186" s="4" t="s">
        <v>40</v>
      </c>
      <c r="J186" s="4" t="s">
        <v>116</v>
      </c>
      <c r="K186" s="4" t="s">
        <v>64</v>
      </c>
      <c r="L186" s="4">
        <v>0.33</v>
      </c>
      <c r="M186" s="4" t="s">
        <v>44</v>
      </c>
      <c r="N186" s="16">
        <v>4.0000000000000001E-3</v>
      </c>
      <c r="O186" s="16">
        <v>8.9999999999999993E-3</v>
      </c>
      <c r="P186" s="4">
        <v>2</v>
      </c>
      <c r="Q186" s="4">
        <v>9</v>
      </c>
      <c r="R186" s="16">
        <v>1.4E-2</v>
      </c>
      <c r="S186" s="18" t="s">
        <v>173</v>
      </c>
      <c r="T186" s="4" t="s">
        <v>46</v>
      </c>
      <c r="U186" s="4" t="s">
        <v>49</v>
      </c>
      <c r="V186" s="4" t="s">
        <v>118</v>
      </c>
      <c r="W186" s="27">
        <v>5.0000000000000001E-3</v>
      </c>
      <c r="X186" s="27">
        <v>1E-3</v>
      </c>
      <c r="Y186" s="5">
        <v>45</v>
      </c>
      <c r="Z186" s="5">
        <v>5</v>
      </c>
      <c r="AA186" s="5">
        <v>10</v>
      </c>
      <c r="AB186" s="5" t="s">
        <v>39</v>
      </c>
      <c r="AC186" s="28">
        <f t="shared" si="6"/>
        <v>49.999999999999993</v>
      </c>
      <c r="AD186" s="5">
        <f t="shared" si="7"/>
        <v>70</v>
      </c>
      <c r="AE186" s="5">
        <v>16</v>
      </c>
      <c r="AF186" s="5">
        <v>3.3</v>
      </c>
      <c r="AI186" s="5">
        <v>1.5549999999999999</v>
      </c>
      <c r="AJ186" s="123">
        <f t="shared" si="8"/>
        <v>116.625</v>
      </c>
    </row>
    <row r="187" spans="1:36" ht="11.25" customHeight="1" x14ac:dyDescent="0.25">
      <c r="A187" s="5" t="s">
        <v>278</v>
      </c>
      <c r="B187" s="4">
        <v>0.7</v>
      </c>
      <c r="C187" s="19" t="s">
        <v>154</v>
      </c>
      <c r="D187" s="4">
        <v>75</v>
      </c>
      <c r="E187" s="17">
        <v>500</v>
      </c>
      <c r="F187" s="17">
        <v>5000</v>
      </c>
      <c r="G187" s="17">
        <v>1344</v>
      </c>
      <c r="H187" s="17">
        <v>849</v>
      </c>
      <c r="I187" s="4" t="s">
        <v>40</v>
      </c>
      <c r="J187" s="4" t="s">
        <v>116</v>
      </c>
      <c r="K187" s="4" t="s">
        <v>64</v>
      </c>
      <c r="L187" s="4">
        <v>0.33</v>
      </c>
      <c r="M187" s="4" t="s">
        <v>44</v>
      </c>
      <c r="N187" s="16">
        <v>0.01</v>
      </c>
      <c r="O187" s="16">
        <v>0.02</v>
      </c>
      <c r="P187" s="4">
        <v>3</v>
      </c>
      <c r="Q187" s="4">
        <v>10</v>
      </c>
      <c r="R187" s="16">
        <v>2.5000000000000001E-2</v>
      </c>
      <c r="S187" s="18" t="s">
        <v>173</v>
      </c>
      <c r="T187" s="4" t="s">
        <v>46</v>
      </c>
      <c r="U187" s="4" t="s">
        <v>41</v>
      </c>
      <c r="V187" s="4" t="s">
        <v>118</v>
      </c>
      <c r="W187" s="27">
        <v>5.0000000000000001E-3</v>
      </c>
      <c r="X187" s="27">
        <v>2E-3</v>
      </c>
      <c r="Y187" s="5">
        <v>80</v>
      </c>
      <c r="Z187" s="5">
        <v>5</v>
      </c>
      <c r="AA187" s="5">
        <v>10</v>
      </c>
      <c r="AB187" s="5" t="s">
        <v>39</v>
      </c>
      <c r="AC187" s="28">
        <f t="shared" si="6"/>
        <v>100</v>
      </c>
      <c r="AD187" s="5">
        <f t="shared" si="7"/>
        <v>70</v>
      </c>
      <c r="AE187" s="5">
        <v>16</v>
      </c>
      <c r="AF187" s="5">
        <v>3.3</v>
      </c>
      <c r="AI187" s="5">
        <v>1.5549999999999999</v>
      </c>
      <c r="AJ187" s="123">
        <f t="shared" si="8"/>
        <v>116.625</v>
      </c>
    </row>
    <row r="188" spans="1:36" ht="11.25" customHeight="1" x14ac:dyDescent="0.25">
      <c r="A188" s="5" t="s">
        <v>279</v>
      </c>
      <c r="B188" s="4">
        <v>0.7</v>
      </c>
      <c r="C188" s="19" t="s">
        <v>154</v>
      </c>
      <c r="D188" s="4">
        <v>75</v>
      </c>
      <c r="E188" s="17">
        <v>500</v>
      </c>
      <c r="F188" s="17">
        <v>5000</v>
      </c>
      <c r="G188" s="17">
        <v>1344</v>
      </c>
      <c r="H188" s="17">
        <v>849</v>
      </c>
      <c r="I188" s="4" t="s">
        <v>40</v>
      </c>
      <c r="J188" s="4" t="s">
        <v>116</v>
      </c>
      <c r="K188" s="4" t="s">
        <v>64</v>
      </c>
      <c r="L188" s="4">
        <v>0.33</v>
      </c>
      <c r="M188" s="4" t="s">
        <v>44</v>
      </c>
      <c r="N188" s="16">
        <v>0.01</v>
      </c>
      <c r="O188" s="16">
        <v>0.02</v>
      </c>
      <c r="P188" s="4">
        <v>3</v>
      </c>
      <c r="Q188" s="4">
        <v>10</v>
      </c>
      <c r="R188" s="16">
        <v>2.5000000000000001E-2</v>
      </c>
      <c r="S188" s="18" t="s">
        <v>173</v>
      </c>
      <c r="T188" s="4" t="s">
        <v>46</v>
      </c>
      <c r="U188" s="4" t="s">
        <v>49</v>
      </c>
      <c r="V188" s="4" t="s">
        <v>118</v>
      </c>
      <c r="W188" s="27">
        <v>5.0000000000000001E-3</v>
      </c>
      <c r="X188" s="27">
        <v>2E-3</v>
      </c>
      <c r="Y188" s="5">
        <v>80</v>
      </c>
      <c r="Z188" s="5">
        <v>5</v>
      </c>
      <c r="AA188" s="5">
        <v>10</v>
      </c>
      <c r="AB188" s="5" t="s">
        <v>39</v>
      </c>
      <c r="AC188" s="28">
        <f t="shared" si="6"/>
        <v>100</v>
      </c>
      <c r="AD188" s="5">
        <f t="shared" si="7"/>
        <v>70</v>
      </c>
      <c r="AE188" s="5">
        <v>16</v>
      </c>
      <c r="AF188" s="5">
        <v>3.3</v>
      </c>
      <c r="AI188" s="5">
        <v>1.5549999999999999</v>
      </c>
      <c r="AJ188" s="123">
        <f t="shared" si="8"/>
        <v>116.625</v>
      </c>
    </row>
    <row r="189" spans="1:36" ht="11.25" customHeight="1" x14ac:dyDescent="0.25">
      <c r="A189" s="5" t="s">
        <v>280</v>
      </c>
      <c r="B189" s="4">
        <v>0.7</v>
      </c>
      <c r="C189" s="19" t="s">
        <v>157</v>
      </c>
      <c r="D189" s="4">
        <v>100</v>
      </c>
      <c r="E189" s="17">
        <v>500</v>
      </c>
      <c r="F189" s="17">
        <v>5000</v>
      </c>
      <c r="G189" s="17">
        <v>1344</v>
      </c>
      <c r="H189" s="17">
        <v>849</v>
      </c>
      <c r="I189" s="4" t="s">
        <v>40</v>
      </c>
      <c r="J189" s="4" t="s">
        <v>116</v>
      </c>
      <c r="K189" s="4" t="s">
        <v>64</v>
      </c>
      <c r="L189" s="4">
        <v>0.33</v>
      </c>
      <c r="M189" s="4" t="s">
        <v>44</v>
      </c>
      <c r="N189" s="16">
        <v>4.0000000000000001E-3</v>
      </c>
      <c r="O189" s="16">
        <v>8.9999999999999993E-3</v>
      </c>
      <c r="P189" s="4">
        <v>2.5</v>
      </c>
      <c r="Q189" s="4">
        <v>10.5</v>
      </c>
      <c r="R189" s="16">
        <v>1.4E-2</v>
      </c>
      <c r="S189" s="18" t="s">
        <v>173</v>
      </c>
      <c r="T189" s="4" t="s">
        <v>46</v>
      </c>
      <c r="U189" s="4" t="s">
        <v>41</v>
      </c>
      <c r="V189" s="4" t="s">
        <v>118</v>
      </c>
      <c r="W189" s="27">
        <v>5.0000000000000001E-3</v>
      </c>
      <c r="X189" s="27">
        <v>1E-3</v>
      </c>
      <c r="Y189" s="5">
        <v>45</v>
      </c>
      <c r="Z189" s="5">
        <v>5</v>
      </c>
      <c r="AA189" s="5">
        <v>10</v>
      </c>
      <c r="AB189" s="5" t="s">
        <v>39</v>
      </c>
      <c r="AC189" s="28">
        <f t="shared" si="6"/>
        <v>49.999999999999993</v>
      </c>
      <c r="AD189" s="5">
        <f t="shared" si="7"/>
        <v>80</v>
      </c>
      <c r="AE189" s="5">
        <v>16</v>
      </c>
      <c r="AF189" s="5">
        <v>3.3</v>
      </c>
      <c r="AI189" s="5">
        <v>1.5549999999999999</v>
      </c>
      <c r="AJ189" s="123">
        <f t="shared" si="8"/>
        <v>155.5</v>
      </c>
    </row>
    <row r="190" spans="1:36" ht="11.25" customHeight="1" x14ac:dyDescent="0.25">
      <c r="A190" s="5" t="s">
        <v>281</v>
      </c>
      <c r="B190" s="4">
        <v>0.7</v>
      </c>
      <c r="C190" s="19" t="s">
        <v>157</v>
      </c>
      <c r="D190" s="4">
        <v>100</v>
      </c>
      <c r="E190" s="17">
        <v>500</v>
      </c>
      <c r="F190" s="17">
        <v>5000</v>
      </c>
      <c r="G190" s="17">
        <v>1344</v>
      </c>
      <c r="H190" s="17">
        <v>849</v>
      </c>
      <c r="I190" s="4" t="s">
        <v>40</v>
      </c>
      <c r="J190" s="4" t="s">
        <v>116</v>
      </c>
      <c r="K190" s="4" t="s">
        <v>64</v>
      </c>
      <c r="L190" s="4">
        <v>0.33</v>
      </c>
      <c r="M190" s="4" t="s">
        <v>44</v>
      </c>
      <c r="N190" s="16">
        <v>4.0000000000000001E-3</v>
      </c>
      <c r="O190" s="16">
        <v>8.9999999999999993E-3</v>
      </c>
      <c r="P190" s="4">
        <v>2.5</v>
      </c>
      <c r="Q190" s="4">
        <v>10.5</v>
      </c>
      <c r="R190" s="16">
        <v>1.4E-2</v>
      </c>
      <c r="S190" s="18" t="s">
        <v>173</v>
      </c>
      <c r="T190" s="4" t="s">
        <v>46</v>
      </c>
      <c r="U190" s="4" t="s">
        <v>49</v>
      </c>
      <c r="V190" s="4" t="s">
        <v>118</v>
      </c>
      <c r="W190" s="27">
        <v>5.0000000000000001E-3</v>
      </c>
      <c r="X190" s="27">
        <v>1E-3</v>
      </c>
      <c r="Y190" s="5">
        <v>45</v>
      </c>
      <c r="Z190" s="5">
        <v>5</v>
      </c>
      <c r="AA190" s="5">
        <v>10</v>
      </c>
      <c r="AB190" s="5" t="s">
        <v>39</v>
      </c>
      <c r="AC190" s="28">
        <f t="shared" si="6"/>
        <v>49.999999999999993</v>
      </c>
      <c r="AD190" s="5">
        <f t="shared" si="7"/>
        <v>80</v>
      </c>
      <c r="AE190" s="5">
        <v>16</v>
      </c>
      <c r="AF190" s="5">
        <v>3.3</v>
      </c>
      <c r="AI190" s="5">
        <v>1.5549999999999999</v>
      </c>
      <c r="AJ190" s="123">
        <f t="shared" si="8"/>
        <v>155.5</v>
      </c>
    </row>
    <row r="191" spans="1:36" ht="11.25" customHeight="1" x14ac:dyDescent="0.25">
      <c r="A191" s="5" t="s">
        <v>282</v>
      </c>
      <c r="B191" s="4">
        <v>0.7</v>
      </c>
      <c r="C191" s="19" t="s">
        <v>157</v>
      </c>
      <c r="D191" s="4">
        <v>100</v>
      </c>
      <c r="E191" s="17">
        <v>500</v>
      </c>
      <c r="F191" s="17">
        <v>5000</v>
      </c>
      <c r="G191" s="17">
        <v>1344</v>
      </c>
      <c r="H191" s="17">
        <v>849</v>
      </c>
      <c r="I191" s="4" t="s">
        <v>40</v>
      </c>
      <c r="J191" s="4" t="s">
        <v>116</v>
      </c>
      <c r="K191" s="4" t="s">
        <v>64</v>
      </c>
      <c r="L191" s="4">
        <v>0.33</v>
      </c>
      <c r="M191" s="4" t="s">
        <v>44</v>
      </c>
      <c r="N191" s="16">
        <v>0.01</v>
      </c>
      <c r="O191" s="16">
        <v>0.02</v>
      </c>
      <c r="P191" s="4">
        <v>4.5</v>
      </c>
      <c r="Q191" s="4">
        <v>12.5</v>
      </c>
      <c r="R191" s="16">
        <v>2.5000000000000001E-2</v>
      </c>
      <c r="S191" s="18" t="s">
        <v>173</v>
      </c>
      <c r="T191" s="4" t="s">
        <v>46</v>
      </c>
      <c r="U191" s="4" t="s">
        <v>41</v>
      </c>
      <c r="V191" s="4" t="s">
        <v>118</v>
      </c>
      <c r="W191" s="27">
        <v>5.0000000000000001E-3</v>
      </c>
      <c r="X191" s="27">
        <v>2E-3</v>
      </c>
      <c r="Y191" s="5">
        <v>80</v>
      </c>
      <c r="Z191" s="5">
        <v>5</v>
      </c>
      <c r="AA191" s="5">
        <v>10</v>
      </c>
      <c r="AB191" s="5" t="s">
        <v>39</v>
      </c>
      <c r="AC191" s="28">
        <f t="shared" si="6"/>
        <v>100</v>
      </c>
      <c r="AD191" s="5">
        <f t="shared" si="7"/>
        <v>80</v>
      </c>
      <c r="AE191" s="5">
        <v>16</v>
      </c>
      <c r="AF191" s="5">
        <v>3.3</v>
      </c>
      <c r="AI191" s="5">
        <v>1.5549999999999999</v>
      </c>
      <c r="AJ191" s="123">
        <f t="shared" si="8"/>
        <v>155.5</v>
      </c>
    </row>
    <row r="192" spans="1:36" ht="11.25" customHeight="1" x14ac:dyDescent="0.25">
      <c r="A192" s="5" t="s">
        <v>283</v>
      </c>
      <c r="B192" s="4">
        <v>0.7</v>
      </c>
      <c r="C192" s="19" t="s">
        <v>157</v>
      </c>
      <c r="D192" s="4">
        <v>100</v>
      </c>
      <c r="E192" s="17">
        <v>500</v>
      </c>
      <c r="F192" s="17">
        <v>5000</v>
      </c>
      <c r="G192" s="17">
        <v>1344</v>
      </c>
      <c r="H192" s="17">
        <v>849</v>
      </c>
      <c r="I192" s="4" t="s">
        <v>40</v>
      </c>
      <c r="J192" s="4" t="s">
        <v>116</v>
      </c>
      <c r="K192" s="4" t="s">
        <v>64</v>
      </c>
      <c r="L192" s="4">
        <v>0.33</v>
      </c>
      <c r="M192" s="4" t="s">
        <v>44</v>
      </c>
      <c r="N192" s="16">
        <v>0.01</v>
      </c>
      <c r="O192" s="16">
        <v>0.02</v>
      </c>
      <c r="P192" s="4">
        <v>4.5</v>
      </c>
      <c r="Q192" s="4">
        <v>12.5</v>
      </c>
      <c r="R192" s="16">
        <v>2.5000000000000001E-2</v>
      </c>
      <c r="S192" s="18" t="s">
        <v>173</v>
      </c>
      <c r="T192" s="4" t="s">
        <v>46</v>
      </c>
      <c r="U192" s="4" t="s">
        <v>49</v>
      </c>
      <c r="V192" s="4" t="s">
        <v>118</v>
      </c>
      <c r="W192" s="27">
        <v>5.0000000000000001E-3</v>
      </c>
      <c r="X192" s="27">
        <v>2E-3</v>
      </c>
      <c r="Y192" s="5">
        <v>80</v>
      </c>
      <c r="Z192" s="5">
        <v>5</v>
      </c>
      <c r="AA192" s="5">
        <v>10</v>
      </c>
      <c r="AB192" s="5" t="s">
        <v>39</v>
      </c>
      <c r="AC192" s="28">
        <f t="shared" si="6"/>
        <v>100</v>
      </c>
      <c r="AD192" s="5">
        <f t="shared" si="7"/>
        <v>80</v>
      </c>
      <c r="AE192" s="5">
        <v>16</v>
      </c>
      <c r="AF192" s="5">
        <v>3.3</v>
      </c>
      <c r="AI192" s="5">
        <v>1.5549999999999999</v>
      </c>
      <c r="AJ192" s="123">
        <f t="shared" si="8"/>
        <v>155.5</v>
      </c>
    </row>
    <row r="193" spans="1:36" ht="11.25" customHeight="1" x14ac:dyDescent="0.25">
      <c r="A193" s="5" t="s">
        <v>284</v>
      </c>
      <c r="B193" s="4">
        <v>0.7</v>
      </c>
      <c r="C193" s="19" t="s">
        <v>160</v>
      </c>
      <c r="D193" s="4">
        <v>150</v>
      </c>
      <c r="E193" s="17">
        <v>500</v>
      </c>
      <c r="F193" s="17">
        <v>5000</v>
      </c>
      <c r="G193" s="17">
        <v>1344</v>
      </c>
      <c r="H193" s="17">
        <v>849</v>
      </c>
      <c r="I193" s="4" t="s">
        <v>40</v>
      </c>
      <c r="J193" s="4" t="s">
        <v>116</v>
      </c>
      <c r="K193" s="4" t="s">
        <v>64</v>
      </c>
      <c r="L193" s="4">
        <v>0.33</v>
      </c>
      <c r="M193" s="4" t="s">
        <v>44</v>
      </c>
      <c r="N193" s="16">
        <v>4.0000000000000001E-3</v>
      </c>
      <c r="O193" s="16">
        <v>8.9999999999999993E-3</v>
      </c>
      <c r="P193" s="4">
        <v>3</v>
      </c>
      <c r="Q193" s="4">
        <v>13</v>
      </c>
      <c r="R193" s="16">
        <v>1.4E-2</v>
      </c>
      <c r="S193" s="18" t="s">
        <v>173</v>
      </c>
      <c r="T193" s="4" t="s">
        <v>46</v>
      </c>
      <c r="U193" s="4" t="s">
        <v>41</v>
      </c>
      <c r="V193" s="4" t="s">
        <v>118</v>
      </c>
      <c r="W193" s="27">
        <v>5.0000000000000001E-3</v>
      </c>
      <c r="X193" s="27">
        <v>1E-3</v>
      </c>
      <c r="Y193" s="5">
        <v>45</v>
      </c>
      <c r="Z193" s="5">
        <v>5</v>
      </c>
      <c r="AA193" s="5">
        <v>10</v>
      </c>
      <c r="AB193" s="5" t="s">
        <v>39</v>
      </c>
      <c r="AC193" s="28">
        <f t="shared" si="6"/>
        <v>49.999999999999993</v>
      </c>
      <c r="AD193" s="5">
        <f t="shared" si="7"/>
        <v>100</v>
      </c>
      <c r="AE193" s="5">
        <v>16</v>
      </c>
      <c r="AF193" s="5">
        <v>3.3</v>
      </c>
      <c r="AI193" s="5">
        <v>1.5549999999999999</v>
      </c>
      <c r="AJ193" s="123">
        <f t="shared" si="8"/>
        <v>233.25</v>
      </c>
    </row>
    <row r="194" spans="1:36" ht="11.25" customHeight="1" x14ac:dyDescent="0.25">
      <c r="A194" s="5" t="s">
        <v>285</v>
      </c>
      <c r="B194" s="4">
        <v>0.7</v>
      </c>
      <c r="C194" s="19" t="s">
        <v>160</v>
      </c>
      <c r="D194" s="4">
        <v>150</v>
      </c>
      <c r="E194" s="17">
        <v>500</v>
      </c>
      <c r="F194" s="17">
        <v>5000</v>
      </c>
      <c r="G194" s="17">
        <v>1344</v>
      </c>
      <c r="H194" s="17">
        <v>849</v>
      </c>
      <c r="I194" s="4" t="s">
        <v>40</v>
      </c>
      <c r="J194" s="4" t="s">
        <v>116</v>
      </c>
      <c r="K194" s="4" t="s">
        <v>64</v>
      </c>
      <c r="L194" s="4">
        <v>0.33</v>
      </c>
      <c r="M194" s="4" t="s">
        <v>44</v>
      </c>
      <c r="N194" s="16">
        <v>4.0000000000000001E-3</v>
      </c>
      <c r="O194" s="16">
        <v>8.9999999999999993E-3</v>
      </c>
      <c r="P194" s="4">
        <v>3</v>
      </c>
      <c r="Q194" s="4">
        <v>13</v>
      </c>
      <c r="R194" s="16">
        <v>1.4E-2</v>
      </c>
      <c r="S194" s="18" t="s">
        <v>173</v>
      </c>
      <c r="T194" s="4" t="s">
        <v>46</v>
      </c>
      <c r="U194" s="4" t="s">
        <v>49</v>
      </c>
      <c r="V194" s="4" t="s">
        <v>118</v>
      </c>
      <c r="W194" s="27">
        <v>5.0000000000000001E-3</v>
      </c>
      <c r="X194" s="27">
        <v>1E-3</v>
      </c>
      <c r="Y194" s="5">
        <v>45</v>
      </c>
      <c r="Z194" s="5">
        <v>5</v>
      </c>
      <c r="AA194" s="5">
        <v>10</v>
      </c>
      <c r="AB194" s="5" t="s">
        <v>39</v>
      </c>
      <c r="AC194" s="28">
        <f t="shared" si="6"/>
        <v>49.999999999999993</v>
      </c>
      <c r="AD194" s="5">
        <f t="shared" si="7"/>
        <v>100</v>
      </c>
      <c r="AE194" s="5">
        <v>16</v>
      </c>
      <c r="AF194" s="5">
        <v>3.3</v>
      </c>
      <c r="AI194" s="5">
        <v>1.5549999999999999</v>
      </c>
      <c r="AJ194" s="123">
        <f t="shared" si="8"/>
        <v>233.25</v>
      </c>
    </row>
    <row r="195" spans="1:36" ht="11.25" customHeight="1" x14ac:dyDescent="0.25">
      <c r="A195" s="5" t="s">
        <v>286</v>
      </c>
      <c r="B195" s="4">
        <v>0.7</v>
      </c>
      <c r="C195" s="19" t="s">
        <v>160</v>
      </c>
      <c r="D195" s="4">
        <v>150</v>
      </c>
      <c r="E195" s="17">
        <v>500</v>
      </c>
      <c r="F195" s="17">
        <v>5000</v>
      </c>
      <c r="G195" s="17">
        <v>1344</v>
      </c>
      <c r="H195" s="17">
        <v>849</v>
      </c>
      <c r="I195" s="4" t="s">
        <v>40</v>
      </c>
      <c r="J195" s="4" t="s">
        <v>116</v>
      </c>
      <c r="K195" s="4" t="s">
        <v>64</v>
      </c>
      <c r="L195" s="4">
        <v>0.33</v>
      </c>
      <c r="M195" s="4" t="s">
        <v>44</v>
      </c>
      <c r="N195" s="16">
        <v>0.01</v>
      </c>
      <c r="O195" s="16">
        <v>0.02</v>
      </c>
      <c r="P195" s="4">
        <v>6</v>
      </c>
      <c r="Q195" s="4">
        <v>16</v>
      </c>
      <c r="R195" s="16">
        <v>2.5000000000000001E-2</v>
      </c>
      <c r="S195" s="18" t="s">
        <v>173</v>
      </c>
      <c r="T195" s="4" t="s">
        <v>46</v>
      </c>
      <c r="U195" s="4" t="s">
        <v>41</v>
      </c>
      <c r="V195" s="4" t="s">
        <v>118</v>
      </c>
      <c r="W195" s="27">
        <v>5.0000000000000001E-3</v>
      </c>
      <c r="X195" s="27">
        <v>2E-3</v>
      </c>
      <c r="Y195" s="5">
        <v>80</v>
      </c>
      <c r="Z195" s="5">
        <v>5</v>
      </c>
      <c r="AA195" s="5">
        <v>10</v>
      </c>
      <c r="AB195" s="5" t="s">
        <v>39</v>
      </c>
      <c r="AC195" s="28">
        <f t="shared" si="6"/>
        <v>100</v>
      </c>
      <c r="AD195" s="5">
        <f t="shared" si="7"/>
        <v>100</v>
      </c>
      <c r="AE195" s="5">
        <v>16</v>
      </c>
      <c r="AF195" s="5">
        <v>3.3</v>
      </c>
      <c r="AI195" s="5">
        <v>1.5549999999999999</v>
      </c>
      <c r="AJ195" s="123">
        <f t="shared" si="8"/>
        <v>233.25</v>
      </c>
    </row>
    <row r="196" spans="1:36" ht="11.25" customHeight="1" x14ac:dyDescent="0.25">
      <c r="A196" s="5" t="s">
        <v>287</v>
      </c>
      <c r="B196" s="4">
        <v>0.7</v>
      </c>
      <c r="C196" s="19" t="s">
        <v>160</v>
      </c>
      <c r="D196" s="4">
        <v>150</v>
      </c>
      <c r="E196" s="17">
        <v>500</v>
      </c>
      <c r="F196" s="17">
        <v>5000</v>
      </c>
      <c r="G196" s="17">
        <v>1344</v>
      </c>
      <c r="H196" s="17">
        <v>849</v>
      </c>
      <c r="I196" s="4" t="s">
        <v>40</v>
      </c>
      <c r="J196" s="4" t="s">
        <v>116</v>
      </c>
      <c r="K196" s="4" t="s">
        <v>64</v>
      </c>
      <c r="L196" s="4">
        <v>0.33</v>
      </c>
      <c r="M196" s="4" t="s">
        <v>44</v>
      </c>
      <c r="N196" s="16">
        <v>0.01</v>
      </c>
      <c r="O196" s="16">
        <v>0.02</v>
      </c>
      <c r="P196" s="4">
        <v>6</v>
      </c>
      <c r="Q196" s="4">
        <v>16</v>
      </c>
      <c r="R196" s="16">
        <v>2.5000000000000001E-2</v>
      </c>
      <c r="S196" s="18" t="s">
        <v>173</v>
      </c>
      <c r="T196" s="4" t="s">
        <v>46</v>
      </c>
      <c r="U196" s="4" t="s">
        <v>49</v>
      </c>
      <c r="V196" s="4" t="s">
        <v>118</v>
      </c>
      <c r="W196" s="27">
        <v>5.0000000000000001E-3</v>
      </c>
      <c r="X196" s="27">
        <v>2E-3</v>
      </c>
      <c r="Y196" s="5">
        <v>80</v>
      </c>
      <c r="Z196" s="5">
        <v>5</v>
      </c>
      <c r="AA196" s="5">
        <v>10</v>
      </c>
      <c r="AB196" s="5" t="s">
        <v>39</v>
      </c>
      <c r="AC196" s="28">
        <f t="shared" ref="AC196:AC259" si="9">(O196-N196)*10000</f>
        <v>100</v>
      </c>
      <c r="AD196" s="5">
        <f t="shared" ref="AD196:AD259" si="10">(Q196-P196)*10</f>
        <v>100</v>
      </c>
      <c r="AE196" s="5">
        <v>16</v>
      </c>
      <c r="AF196" s="5">
        <v>3.3</v>
      </c>
      <c r="AI196" s="5">
        <v>1.5549999999999999</v>
      </c>
      <c r="AJ196" s="123">
        <f t="shared" ref="AJ196:AJ259" si="11">AI196*D196</f>
        <v>233.25</v>
      </c>
    </row>
    <row r="197" spans="1:36" ht="11.25" customHeight="1" x14ac:dyDescent="0.25">
      <c r="A197" s="5" t="s">
        <v>288</v>
      </c>
      <c r="B197" s="4">
        <v>0.7</v>
      </c>
      <c r="C197" s="4" t="s">
        <v>115</v>
      </c>
      <c r="D197" s="4">
        <v>25</v>
      </c>
      <c r="E197" s="17">
        <v>250</v>
      </c>
      <c r="F197" s="17">
        <v>5000</v>
      </c>
      <c r="G197" s="17">
        <v>1344</v>
      </c>
      <c r="H197" s="17">
        <v>849</v>
      </c>
      <c r="I197" s="4" t="s">
        <v>40</v>
      </c>
      <c r="J197" s="4" t="s">
        <v>116</v>
      </c>
      <c r="K197" s="4" t="s">
        <v>42</v>
      </c>
      <c r="L197" s="4">
        <v>2.5</v>
      </c>
      <c r="M197" s="4" t="s">
        <v>44</v>
      </c>
      <c r="N197" s="16">
        <v>1.2500000000000001E-2</v>
      </c>
      <c r="O197" s="16">
        <v>2.2499999999999999E-2</v>
      </c>
      <c r="P197" s="4">
        <v>2</v>
      </c>
      <c r="Q197" s="4">
        <v>5</v>
      </c>
      <c r="R197" s="16">
        <v>2.75E-2</v>
      </c>
      <c r="S197" s="4"/>
      <c r="T197" s="4" t="s">
        <v>46</v>
      </c>
      <c r="U197" s="4" t="s">
        <v>41</v>
      </c>
      <c r="V197" s="4" t="s">
        <v>118</v>
      </c>
      <c r="W197" s="27">
        <v>5.0000000000000001E-3</v>
      </c>
      <c r="X197" s="27">
        <v>2E-3</v>
      </c>
      <c r="Y197" s="5">
        <v>80</v>
      </c>
      <c r="Z197" s="5">
        <v>5</v>
      </c>
      <c r="AA197" s="5">
        <v>10</v>
      </c>
      <c r="AB197" s="5" t="s">
        <v>39</v>
      </c>
      <c r="AC197" s="28">
        <f t="shared" si="9"/>
        <v>99.999999999999986</v>
      </c>
      <c r="AD197" s="5">
        <f t="shared" si="10"/>
        <v>30</v>
      </c>
      <c r="AE197" s="5">
        <v>24</v>
      </c>
      <c r="AF197" s="5">
        <v>5</v>
      </c>
      <c r="AI197" s="5">
        <v>1.532</v>
      </c>
      <c r="AJ197" s="123">
        <f t="shared" si="11"/>
        <v>38.299999999999997</v>
      </c>
    </row>
    <row r="198" spans="1:36" ht="11.25" customHeight="1" x14ac:dyDescent="0.25">
      <c r="A198" s="5" t="s">
        <v>289</v>
      </c>
      <c r="B198" s="4">
        <v>0.7</v>
      </c>
      <c r="C198" s="4" t="s">
        <v>115</v>
      </c>
      <c r="D198" s="4">
        <v>25</v>
      </c>
      <c r="E198" s="17">
        <v>250</v>
      </c>
      <c r="F198" s="17">
        <v>5000</v>
      </c>
      <c r="G198" s="17">
        <v>1344</v>
      </c>
      <c r="H198" s="17">
        <v>849</v>
      </c>
      <c r="I198" s="4" t="s">
        <v>40</v>
      </c>
      <c r="J198" s="4" t="s">
        <v>116</v>
      </c>
      <c r="K198" s="4" t="s">
        <v>42</v>
      </c>
      <c r="L198" s="4">
        <v>2.5</v>
      </c>
      <c r="M198" s="4" t="s">
        <v>44</v>
      </c>
      <c r="N198" s="16">
        <v>1.2500000000000001E-2</v>
      </c>
      <c r="O198" s="16">
        <v>2.2499999999999999E-2</v>
      </c>
      <c r="P198" s="4">
        <v>2</v>
      </c>
      <c r="Q198" s="4">
        <v>5</v>
      </c>
      <c r="R198" s="16">
        <v>2.75E-2</v>
      </c>
      <c r="S198" s="4"/>
      <c r="T198" s="4" t="s">
        <v>46</v>
      </c>
      <c r="U198" s="4" t="s">
        <v>49</v>
      </c>
      <c r="V198" s="4" t="s">
        <v>118</v>
      </c>
      <c r="W198" s="27">
        <v>5.0000000000000001E-3</v>
      </c>
      <c r="X198" s="27">
        <v>2E-3</v>
      </c>
      <c r="Y198" s="5">
        <v>80</v>
      </c>
      <c r="Z198" s="5">
        <v>5</v>
      </c>
      <c r="AA198" s="5">
        <v>10</v>
      </c>
      <c r="AB198" s="5" t="s">
        <v>39</v>
      </c>
      <c r="AC198" s="28">
        <f t="shared" si="9"/>
        <v>99.999999999999986</v>
      </c>
      <c r="AD198" s="5">
        <f t="shared" si="10"/>
        <v>30</v>
      </c>
      <c r="AE198" s="5">
        <v>24</v>
      </c>
      <c r="AF198" s="5">
        <v>5</v>
      </c>
      <c r="AI198" s="5">
        <v>1.532</v>
      </c>
      <c r="AJ198" s="123">
        <f t="shared" si="11"/>
        <v>38.299999999999997</v>
      </c>
    </row>
    <row r="199" spans="1:36" ht="11.25" customHeight="1" x14ac:dyDescent="0.25">
      <c r="A199" s="5" t="s">
        <v>290</v>
      </c>
      <c r="B199" s="4">
        <v>0.7</v>
      </c>
      <c r="C199" s="4" t="s">
        <v>121</v>
      </c>
      <c r="D199" s="4">
        <v>50</v>
      </c>
      <c r="E199" s="17">
        <v>250</v>
      </c>
      <c r="F199" s="17">
        <v>5000</v>
      </c>
      <c r="G199" s="17">
        <v>1344</v>
      </c>
      <c r="H199" s="17">
        <v>849</v>
      </c>
      <c r="I199" s="4" t="s">
        <v>40</v>
      </c>
      <c r="J199" s="4" t="s">
        <v>116</v>
      </c>
      <c r="K199" s="4" t="s">
        <v>42</v>
      </c>
      <c r="L199" s="4">
        <v>2.5</v>
      </c>
      <c r="M199" s="4" t="s">
        <v>44</v>
      </c>
      <c r="N199" s="16">
        <v>1.2500000000000001E-2</v>
      </c>
      <c r="O199" s="16">
        <v>2.2499999999999999E-2</v>
      </c>
      <c r="P199" s="4">
        <v>2.5</v>
      </c>
      <c r="Q199" s="4">
        <v>6.5</v>
      </c>
      <c r="R199" s="16">
        <v>2.75E-2</v>
      </c>
      <c r="S199" s="4"/>
      <c r="T199" s="4" t="s">
        <v>46</v>
      </c>
      <c r="U199" s="4" t="s">
        <v>41</v>
      </c>
      <c r="V199" s="4" t="s">
        <v>118</v>
      </c>
      <c r="W199" s="27">
        <v>5.0000000000000001E-3</v>
      </c>
      <c r="X199" s="27">
        <v>2E-3</v>
      </c>
      <c r="Y199" s="5">
        <v>80</v>
      </c>
      <c r="Z199" s="5">
        <v>5</v>
      </c>
      <c r="AA199" s="5">
        <v>10</v>
      </c>
      <c r="AB199" s="5" t="s">
        <v>39</v>
      </c>
      <c r="AC199" s="28">
        <f t="shared" si="9"/>
        <v>99.999999999999986</v>
      </c>
      <c r="AD199" s="5">
        <f t="shared" si="10"/>
        <v>40</v>
      </c>
      <c r="AE199" s="5">
        <v>24</v>
      </c>
      <c r="AF199" s="5">
        <v>5</v>
      </c>
      <c r="AI199" s="5">
        <v>1.532</v>
      </c>
      <c r="AJ199" s="123">
        <f t="shared" si="11"/>
        <v>76.599999999999994</v>
      </c>
    </row>
    <row r="200" spans="1:36" ht="11.25" customHeight="1" x14ac:dyDescent="0.25">
      <c r="A200" s="5" t="s">
        <v>291</v>
      </c>
      <c r="B200" s="4">
        <v>0.7</v>
      </c>
      <c r="C200" s="4" t="s">
        <v>121</v>
      </c>
      <c r="D200" s="4">
        <v>50</v>
      </c>
      <c r="E200" s="17">
        <v>250</v>
      </c>
      <c r="F200" s="17">
        <v>5000</v>
      </c>
      <c r="G200" s="17">
        <v>1344</v>
      </c>
      <c r="H200" s="17">
        <v>849</v>
      </c>
      <c r="I200" s="4" t="s">
        <v>40</v>
      </c>
      <c r="J200" s="4" t="s">
        <v>116</v>
      </c>
      <c r="K200" s="4" t="s">
        <v>42</v>
      </c>
      <c r="L200" s="4">
        <v>2.5</v>
      </c>
      <c r="M200" s="4" t="s">
        <v>44</v>
      </c>
      <c r="N200" s="16">
        <v>1.2500000000000001E-2</v>
      </c>
      <c r="O200" s="16">
        <v>2.2499999999999999E-2</v>
      </c>
      <c r="P200" s="4">
        <v>2.5</v>
      </c>
      <c r="Q200" s="4">
        <v>6.5</v>
      </c>
      <c r="R200" s="16">
        <v>2.75E-2</v>
      </c>
      <c r="S200" s="4"/>
      <c r="T200" s="4" t="s">
        <v>46</v>
      </c>
      <c r="U200" s="4" t="s">
        <v>49</v>
      </c>
      <c r="V200" s="4" t="s">
        <v>118</v>
      </c>
      <c r="W200" s="27">
        <v>5.0000000000000001E-3</v>
      </c>
      <c r="X200" s="27">
        <v>2E-3</v>
      </c>
      <c r="Y200" s="5">
        <v>80</v>
      </c>
      <c r="Z200" s="5">
        <v>5</v>
      </c>
      <c r="AA200" s="5">
        <v>10</v>
      </c>
      <c r="AB200" s="5" t="s">
        <v>39</v>
      </c>
      <c r="AC200" s="28">
        <f t="shared" si="9"/>
        <v>99.999999999999986</v>
      </c>
      <c r="AD200" s="5">
        <f t="shared" si="10"/>
        <v>40</v>
      </c>
      <c r="AE200" s="5">
        <v>24</v>
      </c>
      <c r="AF200" s="5">
        <v>5</v>
      </c>
      <c r="AI200" s="5">
        <v>1.532</v>
      </c>
      <c r="AJ200" s="123">
        <f t="shared" si="11"/>
        <v>76.599999999999994</v>
      </c>
    </row>
    <row r="201" spans="1:36" ht="11.25" customHeight="1" x14ac:dyDescent="0.25">
      <c r="A201" s="5" t="s">
        <v>292</v>
      </c>
      <c r="B201" s="4">
        <v>0.7</v>
      </c>
      <c r="C201" s="4" t="s">
        <v>124</v>
      </c>
      <c r="D201" s="4">
        <v>75</v>
      </c>
      <c r="E201" s="17">
        <v>250</v>
      </c>
      <c r="F201" s="17">
        <v>5000</v>
      </c>
      <c r="G201" s="17">
        <v>1344</v>
      </c>
      <c r="H201" s="17">
        <v>849</v>
      </c>
      <c r="I201" s="4" t="s">
        <v>40</v>
      </c>
      <c r="J201" s="4" t="s">
        <v>116</v>
      </c>
      <c r="K201" s="4" t="s">
        <v>42</v>
      </c>
      <c r="L201" s="4">
        <v>2.5</v>
      </c>
      <c r="M201" s="4" t="s">
        <v>44</v>
      </c>
      <c r="N201" s="16">
        <v>1.2500000000000001E-2</v>
      </c>
      <c r="O201" s="16">
        <v>2.2499999999999999E-2</v>
      </c>
      <c r="P201" s="4">
        <v>3</v>
      </c>
      <c r="Q201" s="4">
        <v>10</v>
      </c>
      <c r="R201" s="16">
        <v>2.75E-2</v>
      </c>
      <c r="S201" s="4"/>
      <c r="T201" s="4" t="s">
        <v>46</v>
      </c>
      <c r="U201" s="4" t="s">
        <v>41</v>
      </c>
      <c r="V201" s="4" t="s">
        <v>118</v>
      </c>
      <c r="W201" s="27">
        <v>5.0000000000000001E-3</v>
      </c>
      <c r="X201" s="27">
        <v>2E-3</v>
      </c>
      <c r="Y201" s="5">
        <v>80</v>
      </c>
      <c r="Z201" s="5">
        <v>5</v>
      </c>
      <c r="AA201" s="5">
        <v>10</v>
      </c>
      <c r="AB201" s="5" t="s">
        <v>39</v>
      </c>
      <c r="AC201" s="28">
        <f t="shared" si="9"/>
        <v>99.999999999999986</v>
      </c>
      <c r="AD201" s="5">
        <f t="shared" si="10"/>
        <v>70</v>
      </c>
      <c r="AE201" s="5">
        <v>24</v>
      </c>
      <c r="AF201" s="5">
        <v>5</v>
      </c>
      <c r="AI201" s="5">
        <v>1.532</v>
      </c>
      <c r="AJ201" s="123">
        <f t="shared" si="11"/>
        <v>114.9</v>
      </c>
    </row>
    <row r="202" spans="1:36" ht="11.25" customHeight="1" x14ac:dyDescent="0.25">
      <c r="A202" s="5" t="s">
        <v>293</v>
      </c>
      <c r="B202" s="4">
        <v>0.7</v>
      </c>
      <c r="C202" s="4" t="s">
        <v>124</v>
      </c>
      <c r="D202" s="4">
        <v>75</v>
      </c>
      <c r="E202" s="17">
        <v>250</v>
      </c>
      <c r="F202" s="17">
        <v>5000</v>
      </c>
      <c r="G202" s="17">
        <v>1344</v>
      </c>
      <c r="H202" s="17">
        <v>849</v>
      </c>
      <c r="I202" s="4" t="s">
        <v>40</v>
      </c>
      <c r="J202" s="4" t="s">
        <v>116</v>
      </c>
      <c r="K202" s="4" t="s">
        <v>42</v>
      </c>
      <c r="L202" s="4">
        <v>2.5</v>
      </c>
      <c r="M202" s="4" t="s">
        <v>44</v>
      </c>
      <c r="N202" s="16">
        <v>1.2500000000000001E-2</v>
      </c>
      <c r="O202" s="16">
        <v>2.2499999999999999E-2</v>
      </c>
      <c r="P202" s="4">
        <v>3</v>
      </c>
      <c r="Q202" s="4">
        <v>10</v>
      </c>
      <c r="R202" s="16">
        <v>2.75E-2</v>
      </c>
      <c r="S202" s="4"/>
      <c r="T202" s="4" t="s">
        <v>46</v>
      </c>
      <c r="U202" s="4" t="s">
        <v>49</v>
      </c>
      <c r="V202" s="4" t="s">
        <v>118</v>
      </c>
      <c r="W202" s="27">
        <v>5.0000000000000001E-3</v>
      </c>
      <c r="X202" s="27">
        <v>2E-3</v>
      </c>
      <c r="Y202" s="5">
        <v>80</v>
      </c>
      <c r="Z202" s="5">
        <v>5</v>
      </c>
      <c r="AA202" s="5">
        <v>10</v>
      </c>
      <c r="AB202" s="5" t="s">
        <v>39</v>
      </c>
      <c r="AC202" s="28">
        <f t="shared" si="9"/>
        <v>99.999999999999986</v>
      </c>
      <c r="AD202" s="5">
        <f t="shared" si="10"/>
        <v>70</v>
      </c>
      <c r="AE202" s="5">
        <v>24</v>
      </c>
      <c r="AF202" s="5">
        <v>5</v>
      </c>
      <c r="AI202" s="5">
        <v>1.532</v>
      </c>
      <c r="AJ202" s="123">
        <f t="shared" si="11"/>
        <v>114.9</v>
      </c>
    </row>
    <row r="203" spans="1:36" ht="11.25" customHeight="1" x14ac:dyDescent="0.25">
      <c r="A203" s="5" t="s">
        <v>294</v>
      </c>
      <c r="B203" s="4">
        <v>0.7</v>
      </c>
      <c r="C203" s="4" t="s">
        <v>127</v>
      </c>
      <c r="D203" s="4">
        <v>100</v>
      </c>
      <c r="E203" s="17">
        <v>250</v>
      </c>
      <c r="F203" s="17">
        <v>5000</v>
      </c>
      <c r="G203" s="17">
        <v>1344</v>
      </c>
      <c r="H203" s="17">
        <v>849</v>
      </c>
      <c r="I203" s="4" t="s">
        <v>40</v>
      </c>
      <c r="J203" s="4" t="s">
        <v>116</v>
      </c>
      <c r="K203" s="4" t="s">
        <v>42</v>
      </c>
      <c r="L203" s="4">
        <v>2.5</v>
      </c>
      <c r="M203" s="4" t="s">
        <v>44</v>
      </c>
      <c r="N203" s="16">
        <v>1.2500000000000001E-2</v>
      </c>
      <c r="O203" s="16">
        <v>2.2499999999999999E-2</v>
      </c>
      <c r="P203" s="4">
        <v>4.5</v>
      </c>
      <c r="Q203" s="4">
        <v>12.5</v>
      </c>
      <c r="R203" s="16">
        <v>2.75E-2</v>
      </c>
      <c r="S203" s="4"/>
      <c r="T203" s="4" t="s">
        <v>46</v>
      </c>
      <c r="U203" s="4" t="s">
        <v>41</v>
      </c>
      <c r="V203" s="4" t="s">
        <v>118</v>
      </c>
      <c r="W203" s="27">
        <v>5.0000000000000001E-3</v>
      </c>
      <c r="X203" s="27">
        <v>2E-3</v>
      </c>
      <c r="Y203" s="5">
        <v>80</v>
      </c>
      <c r="Z203" s="5">
        <v>5</v>
      </c>
      <c r="AA203" s="5">
        <v>10</v>
      </c>
      <c r="AB203" s="5" t="s">
        <v>39</v>
      </c>
      <c r="AC203" s="28">
        <f t="shared" si="9"/>
        <v>99.999999999999986</v>
      </c>
      <c r="AD203" s="5">
        <f t="shared" si="10"/>
        <v>80</v>
      </c>
      <c r="AE203" s="5">
        <v>24</v>
      </c>
      <c r="AF203" s="5">
        <v>5</v>
      </c>
      <c r="AI203" s="5">
        <v>1.532</v>
      </c>
      <c r="AJ203" s="123">
        <f t="shared" si="11"/>
        <v>153.19999999999999</v>
      </c>
    </row>
    <row r="204" spans="1:36" ht="11.25" customHeight="1" x14ac:dyDescent="0.25">
      <c r="A204" s="5" t="s">
        <v>295</v>
      </c>
      <c r="B204" s="4">
        <v>0.7</v>
      </c>
      <c r="C204" s="4" t="s">
        <v>127</v>
      </c>
      <c r="D204" s="4">
        <v>100</v>
      </c>
      <c r="E204" s="17">
        <v>250</v>
      </c>
      <c r="F204" s="17">
        <v>5000</v>
      </c>
      <c r="G204" s="17">
        <v>1344</v>
      </c>
      <c r="H204" s="17">
        <v>849</v>
      </c>
      <c r="I204" s="4" t="s">
        <v>40</v>
      </c>
      <c r="J204" s="4" t="s">
        <v>116</v>
      </c>
      <c r="K204" s="4" t="s">
        <v>42</v>
      </c>
      <c r="L204" s="4">
        <v>2.5</v>
      </c>
      <c r="M204" s="4" t="s">
        <v>44</v>
      </c>
      <c r="N204" s="16">
        <v>1.2500000000000001E-2</v>
      </c>
      <c r="O204" s="16">
        <v>2.2499999999999999E-2</v>
      </c>
      <c r="P204" s="4">
        <v>4.5</v>
      </c>
      <c r="Q204" s="4">
        <v>12.5</v>
      </c>
      <c r="R204" s="16">
        <v>2.75E-2</v>
      </c>
      <c r="S204" s="4"/>
      <c r="T204" s="4" t="s">
        <v>46</v>
      </c>
      <c r="U204" s="4" t="s">
        <v>49</v>
      </c>
      <c r="V204" s="4" t="s">
        <v>118</v>
      </c>
      <c r="W204" s="27">
        <v>5.0000000000000001E-3</v>
      </c>
      <c r="X204" s="27">
        <v>2E-3</v>
      </c>
      <c r="Y204" s="5">
        <v>80</v>
      </c>
      <c r="Z204" s="5">
        <v>5</v>
      </c>
      <c r="AA204" s="5">
        <v>10</v>
      </c>
      <c r="AB204" s="5" t="s">
        <v>39</v>
      </c>
      <c r="AC204" s="28">
        <f t="shared" si="9"/>
        <v>99.999999999999986</v>
      </c>
      <c r="AD204" s="5">
        <f t="shared" si="10"/>
        <v>80</v>
      </c>
      <c r="AE204" s="5">
        <v>24</v>
      </c>
      <c r="AF204" s="5">
        <v>5</v>
      </c>
      <c r="AI204" s="5">
        <v>1.532</v>
      </c>
      <c r="AJ204" s="123">
        <f t="shared" si="11"/>
        <v>153.19999999999999</v>
      </c>
    </row>
    <row r="205" spans="1:36" ht="11.25" customHeight="1" x14ac:dyDescent="0.25">
      <c r="A205" s="5" t="s">
        <v>296</v>
      </c>
      <c r="B205" s="4">
        <v>0.7</v>
      </c>
      <c r="C205" s="4" t="s">
        <v>130</v>
      </c>
      <c r="D205" s="4">
        <v>150</v>
      </c>
      <c r="E205" s="17">
        <v>250</v>
      </c>
      <c r="F205" s="17">
        <v>5000</v>
      </c>
      <c r="G205" s="17">
        <v>1344</v>
      </c>
      <c r="H205" s="17">
        <v>849</v>
      </c>
      <c r="I205" s="4" t="s">
        <v>40</v>
      </c>
      <c r="J205" s="4" t="s">
        <v>116</v>
      </c>
      <c r="K205" s="4" t="s">
        <v>42</v>
      </c>
      <c r="L205" s="4">
        <v>2.5</v>
      </c>
      <c r="M205" s="4" t="s">
        <v>44</v>
      </c>
      <c r="N205" s="16">
        <v>1.2500000000000001E-2</v>
      </c>
      <c r="O205" s="16">
        <v>2.2499999999999999E-2</v>
      </c>
      <c r="P205" s="4">
        <v>6</v>
      </c>
      <c r="Q205" s="4">
        <v>16</v>
      </c>
      <c r="R205" s="16">
        <v>2.75E-2</v>
      </c>
      <c r="S205" s="4"/>
      <c r="T205" s="4" t="s">
        <v>46</v>
      </c>
      <c r="U205" s="4" t="s">
        <v>41</v>
      </c>
      <c r="V205" s="4" t="s">
        <v>118</v>
      </c>
      <c r="W205" s="27">
        <v>5.0000000000000001E-3</v>
      </c>
      <c r="X205" s="27">
        <v>2E-3</v>
      </c>
      <c r="Y205" s="5">
        <v>80</v>
      </c>
      <c r="Z205" s="5">
        <v>5</v>
      </c>
      <c r="AA205" s="5">
        <v>10</v>
      </c>
      <c r="AB205" s="5" t="s">
        <v>39</v>
      </c>
      <c r="AC205" s="28">
        <f t="shared" si="9"/>
        <v>99.999999999999986</v>
      </c>
      <c r="AD205" s="5">
        <f t="shared" si="10"/>
        <v>100</v>
      </c>
      <c r="AE205" s="5">
        <v>24</v>
      </c>
      <c r="AF205" s="5">
        <v>5</v>
      </c>
      <c r="AI205" s="5">
        <v>1.532</v>
      </c>
      <c r="AJ205" s="123">
        <f t="shared" si="11"/>
        <v>229.8</v>
      </c>
    </row>
    <row r="206" spans="1:36" ht="11.25" customHeight="1" x14ac:dyDescent="0.25">
      <c r="A206" s="5" t="s">
        <v>297</v>
      </c>
      <c r="B206" s="4">
        <v>0.7</v>
      </c>
      <c r="C206" s="4" t="s">
        <v>130</v>
      </c>
      <c r="D206" s="4">
        <v>150</v>
      </c>
      <c r="E206" s="17">
        <v>250</v>
      </c>
      <c r="F206" s="17">
        <v>5000</v>
      </c>
      <c r="G206" s="17">
        <v>1344</v>
      </c>
      <c r="H206" s="17">
        <v>849</v>
      </c>
      <c r="I206" s="4" t="s">
        <v>40</v>
      </c>
      <c r="J206" s="4" t="s">
        <v>116</v>
      </c>
      <c r="K206" s="4" t="s">
        <v>42</v>
      </c>
      <c r="L206" s="4">
        <v>2.5</v>
      </c>
      <c r="M206" s="4" t="s">
        <v>44</v>
      </c>
      <c r="N206" s="16">
        <v>1.2500000000000001E-2</v>
      </c>
      <c r="O206" s="16">
        <v>2.2499999999999999E-2</v>
      </c>
      <c r="P206" s="4">
        <v>6</v>
      </c>
      <c r="Q206" s="4">
        <v>16</v>
      </c>
      <c r="R206" s="16">
        <v>2.75E-2</v>
      </c>
      <c r="S206" s="4"/>
      <c r="T206" s="4" t="s">
        <v>46</v>
      </c>
      <c r="U206" s="4" t="s">
        <v>49</v>
      </c>
      <c r="V206" s="4" t="s">
        <v>118</v>
      </c>
      <c r="W206" s="27">
        <v>5.0000000000000001E-3</v>
      </c>
      <c r="X206" s="27">
        <v>2E-3</v>
      </c>
      <c r="Y206" s="5">
        <v>80</v>
      </c>
      <c r="Z206" s="5">
        <v>5</v>
      </c>
      <c r="AA206" s="5">
        <v>10</v>
      </c>
      <c r="AB206" s="5" t="s">
        <v>39</v>
      </c>
      <c r="AC206" s="28">
        <f t="shared" si="9"/>
        <v>99.999999999999986</v>
      </c>
      <c r="AD206" s="5">
        <f t="shared" si="10"/>
        <v>100</v>
      </c>
      <c r="AE206" s="5">
        <v>24</v>
      </c>
      <c r="AF206" s="5">
        <v>5</v>
      </c>
      <c r="AI206" s="5">
        <v>1.532</v>
      </c>
      <c r="AJ206" s="123">
        <f t="shared" si="11"/>
        <v>229.8</v>
      </c>
    </row>
    <row r="207" spans="1:36" ht="11.25" customHeight="1" x14ac:dyDescent="0.25">
      <c r="A207" s="5" t="s">
        <v>298</v>
      </c>
      <c r="B207" s="4">
        <v>0.7</v>
      </c>
      <c r="C207" s="4" t="s">
        <v>299</v>
      </c>
      <c r="D207" s="4">
        <v>200</v>
      </c>
      <c r="E207" s="17">
        <v>250</v>
      </c>
      <c r="F207" s="17">
        <v>5000</v>
      </c>
      <c r="G207" s="17">
        <v>1344</v>
      </c>
      <c r="H207" s="17">
        <v>849</v>
      </c>
      <c r="I207" s="4" t="s">
        <v>40</v>
      </c>
      <c r="J207" s="4" t="s">
        <v>116</v>
      </c>
      <c r="K207" s="4" t="s">
        <v>42</v>
      </c>
      <c r="L207" s="4">
        <v>2.5</v>
      </c>
      <c r="M207" s="4" t="s">
        <v>44</v>
      </c>
      <c r="N207" s="16">
        <v>1.2500000000000001E-2</v>
      </c>
      <c r="O207" s="16">
        <v>2.2499999999999999E-2</v>
      </c>
      <c r="P207" s="4">
        <v>7.5</v>
      </c>
      <c r="Q207" s="4">
        <v>19.5</v>
      </c>
      <c r="R207" s="16">
        <v>2.75E-2</v>
      </c>
      <c r="S207" s="4"/>
      <c r="T207" s="4" t="s">
        <v>46</v>
      </c>
      <c r="U207" s="4" t="s">
        <v>41</v>
      </c>
      <c r="V207" s="4" t="s">
        <v>118</v>
      </c>
      <c r="W207" s="27">
        <v>5.0000000000000001E-3</v>
      </c>
      <c r="X207" s="27">
        <v>2E-3</v>
      </c>
      <c r="Y207" s="5">
        <v>80</v>
      </c>
      <c r="Z207" s="5">
        <v>5</v>
      </c>
      <c r="AA207" s="5">
        <v>10</v>
      </c>
      <c r="AB207" s="5" t="s">
        <v>39</v>
      </c>
      <c r="AC207" s="28">
        <f t="shared" si="9"/>
        <v>99.999999999999986</v>
      </c>
      <c r="AD207" s="5">
        <f t="shared" si="10"/>
        <v>120</v>
      </c>
      <c r="AE207" s="5">
        <v>24</v>
      </c>
      <c r="AF207" s="5">
        <v>5</v>
      </c>
      <c r="AI207" s="5">
        <v>1.532</v>
      </c>
      <c r="AJ207" s="123">
        <f t="shared" si="11"/>
        <v>306.39999999999998</v>
      </c>
    </row>
    <row r="208" spans="1:36" ht="11.25" customHeight="1" x14ac:dyDescent="0.25">
      <c r="A208" s="5" t="s">
        <v>300</v>
      </c>
      <c r="B208" s="4">
        <v>0.7</v>
      </c>
      <c r="C208" s="4" t="s">
        <v>299</v>
      </c>
      <c r="D208" s="4">
        <v>200</v>
      </c>
      <c r="E208" s="17">
        <v>250</v>
      </c>
      <c r="F208" s="17">
        <v>5000</v>
      </c>
      <c r="G208" s="17">
        <v>1344</v>
      </c>
      <c r="H208" s="17">
        <v>849</v>
      </c>
      <c r="I208" s="4" t="s">
        <v>40</v>
      </c>
      <c r="J208" s="4" t="s">
        <v>116</v>
      </c>
      <c r="K208" s="4" t="s">
        <v>42</v>
      </c>
      <c r="L208" s="4">
        <v>2.5</v>
      </c>
      <c r="M208" s="4" t="s">
        <v>44</v>
      </c>
      <c r="N208" s="16">
        <v>1.2500000000000001E-2</v>
      </c>
      <c r="O208" s="16">
        <v>2.2499999999999999E-2</v>
      </c>
      <c r="P208" s="4">
        <v>7.5</v>
      </c>
      <c r="Q208" s="4">
        <v>19.5</v>
      </c>
      <c r="R208" s="16">
        <v>2.75E-2</v>
      </c>
      <c r="S208" s="4"/>
      <c r="T208" s="4" t="s">
        <v>46</v>
      </c>
      <c r="U208" s="4" t="s">
        <v>49</v>
      </c>
      <c r="V208" s="4" t="s">
        <v>118</v>
      </c>
      <c r="W208" s="27">
        <v>5.0000000000000001E-3</v>
      </c>
      <c r="X208" s="27">
        <v>2E-3</v>
      </c>
      <c r="Y208" s="5">
        <v>80</v>
      </c>
      <c r="Z208" s="5">
        <v>5</v>
      </c>
      <c r="AA208" s="5">
        <v>10</v>
      </c>
      <c r="AB208" s="5" t="s">
        <v>39</v>
      </c>
      <c r="AC208" s="28">
        <f t="shared" si="9"/>
        <v>99.999999999999986</v>
      </c>
      <c r="AD208" s="5">
        <f t="shared" si="10"/>
        <v>120</v>
      </c>
      <c r="AE208" s="5">
        <v>24</v>
      </c>
      <c r="AF208" s="5">
        <v>5</v>
      </c>
      <c r="AI208" s="5">
        <v>1.532</v>
      </c>
      <c r="AJ208" s="123">
        <f t="shared" si="11"/>
        <v>306.39999999999998</v>
      </c>
    </row>
    <row r="209" spans="1:36" ht="11.25" customHeight="1" x14ac:dyDescent="0.25">
      <c r="A209" s="5" t="s">
        <v>301</v>
      </c>
      <c r="B209" s="4">
        <v>0.7</v>
      </c>
      <c r="C209" s="4" t="s">
        <v>133</v>
      </c>
      <c r="D209" s="4">
        <v>25</v>
      </c>
      <c r="E209" s="17">
        <v>250</v>
      </c>
      <c r="F209" s="17">
        <v>5000</v>
      </c>
      <c r="G209" s="17">
        <v>1344</v>
      </c>
      <c r="H209" s="17">
        <v>849</v>
      </c>
      <c r="I209" s="4" t="s">
        <v>40</v>
      </c>
      <c r="J209" s="4" t="s">
        <v>116</v>
      </c>
      <c r="K209" s="4" t="s">
        <v>42</v>
      </c>
      <c r="L209" s="4">
        <v>1.65</v>
      </c>
      <c r="M209" s="4" t="s">
        <v>44</v>
      </c>
      <c r="N209" s="16">
        <v>1.2500000000000001E-2</v>
      </c>
      <c r="O209" s="16">
        <v>2.2499999999999999E-2</v>
      </c>
      <c r="P209" s="4">
        <v>2</v>
      </c>
      <c r="Q209" s="4">
        <v>5</v>
      </c>
      <c r="R209" s="16">
        <v>2.75E-2</v>
      </c>
      <c r="S209" s="4"/>
      <c r="T209" s="4" t="s">
        <v>46</v>
      </c>
      <c r="U209" s="4" t="s">
        <v>41</v>
      </c>
      <c r="V209" s="4" t="s">
        <v>118</v>
      </c>
      <c r="W209" s="27">
        <v>5.0000000000000001E-3</v>
      </c>
      <c r="X209" s="27">
        <v>2E-3</v>
      </c>
      <c r="Y209" s="5">
        <v>80</v>
      </c>
      <c r="Z209" s="5">
        <v>5</v>
      </c>
      <c r="AA209" s="5">
        <v>10</v>
      </c>
      <c r="AB209" s="5" t="s">
        <v>39</v>
      </c>
      <c r="AC209" s="28">
        <f t="shared" si="9"/>
        <v>99.999999999999986</v>
      </c>
      <c r="AD209" s="5">
        <f t="shared" si="10"/>
        <v>30</v>
      </c>
      <c r="AE209" s="5">
        <v>24</v>
      </c>
      <c r="AF209" s="5">
        <v>3.3</v>
      </c>
      <c r="AI209" s="5">
        <v>1.532</v>
      </c>
      <c r="AJ209" s="123">
        <f t="shared" si="11"/>
        <v>38.299999999999997</v>
      </c>
    </row>
    <row r="210" spans="1:36" ht="11.25" customHeight="1" x14ac:dyDescent="0.25">
      <c r="A210" s="5" t="s">
        <v>302</v>
      </c>
      <c r="B210" s="4">
        <v>0.7</v>
      </c>
      <c r="C210" s="4" t="s">
        <v>133</v>
      </c>
      <c r="D210" s="4">
        <v>25</v>
      </c>
      <c r="E210" s="17">
        <v>250</v>
      </c>
      <c r="F210" s="17">
        <v>5000</v>
      </c>
      <c r="G210" s="17">
        <v>1344</v>
      </c>
      <c r="H210" s="17">
        <v>849</v>
      </c>
      <c r="I210" s="4" t="s">
        <v>40</v>
      </c>
      <c r="J210" s="4" t="s">
        <v>116</v>
      </c>
      <c r="K210" s="4" t="s">
        <v>42</v>
      </c>
      <c r="L210" s="4">
        <v>1.65</v>
      </c>
      <c r="M210" s="4" t="s">
        <v>44</v>
      </c>
      <c r="N210" s="16">
        <v>1.2500000000000001E-2</v>
      </c>
      <c r="O210" s="16">
        <v>2.2499999999999999E-2</v>
      </c>
      <c r="P210" s="4">
        <v>2</v>
      </c>
      <c r="Q210" s="4">
        <v>5</v>
      </c>
      <c r="R210" s="16">
        <v>2.75E-2</v>
      </c>
      <c r="S210" s="4"/>
      <c r="T210" s="4" t="s">
        <v>46</v>
      </c>
      <c r="U210" s="4" t="s">
        <v>49</v>
      </c>
      <c r="V210" s="4" t="s">
        <v>118</v>
      </c>
      <c r="W210" s="27">
        <v>5.0000000000000001E-3</v>
      </c>
      <c r="X210" s="27">
        <v>2E-3</v>
      </c>
      <c r="Y210" s="5">
        <v>80</v>
      </c>
      <c r="Z210" s="5">
        <v>5</v>
      </c>
      <c r="AA210" s="5">
        <v>10</v>
      </c>
      <c r="AB210" s="5" t="s">
        <v>39</v>
      </c>
      <c r="AC210" s="28">
        <f t="shared" si="9"/>
        <v>99.999999999999986</v>
      </c>
      <c r="AD210" s="5">
        <f t="shared" si="10"/>
        <v>30</v>
      </c>
      <c r="AE210" s="5">
        <v>24</v>
      </c>
      <c r="AF210" s="5">
        <v>3.3</v>
      </c>
      <c r="AI210" s="5">
        <v>1.532</v>
      </c>
      <c r="AJ210" s="123">
        <f t="shared" si="11"/>
        <v>38.299999999999997</v>
      </c>
    </row>
    <row r="211" spans="1:36" ht="11.25" customHeight="1" x14ac:dyDescent="0.25">
      <c r="A211" s="5" t="s">
        <v>303</v>
      </c>
      <c r="B211" s="4">
        <v>0.7</v>
      </c>
      <c r="C211" s="4" t="s">
        <v>136</v>
      </c>
      <c r="D211" s="4">
        <v>50</v>
      </c>
      <c r="E211" s="17">
        <v>250</v>
      </c>
      <c r="F211" s="17">
        <v>5000</v>
      </c>
      <c r="G211" s="17">
        <v>1344</v>
      </c>
      <c r="H211" s="17">
        <v>849</v>
      </c>
      <c r="I211" s="4" t="s">
        <v>40</v>
      </c>
      <c r="J211" s="4" t="s">
        <v>116</v>
      </c>
      <c r="K211" s="4" t="s">
        <v>42</v>
      </c>
      <c r="L211" s="4">
        <v>1.65</v>
      </c>
      <c r="M211" s="4" t="s">
        <v>44</v>
      </c>
      <c r="N211" s="16">
        <v>1.2500000000000001E-2</v>
      </c>
      <c r="O211" s="16">
        <v>2.2499999999999999E-2</v>
      </c>
      <c r="P211" s="4">
        <v>2.5</v>
      </c>
      <c r="Q211" s="4">
        <v>6.5</v>
      </c>
      <c r="R211" s="16">
        <v>2.75E-2</v>
      </c>
      <c r="S211" s="4"/>
      <c r="T211" s="4" t="s">
        <v>46</v>
      </c>
      <c r="U211" s="4" t="s">
        <v>41</v>
      </c>
      <c r="V211" s="4" t="s">
        <v>118</v>
      </c>
      <c r="W211" s="27">
        <v>5.0000000000000001E-3</v>
      </c>
      <c r="X211" s="27">
        <v>2E-3</v>
      </c>
      <c r="Y211" s="5">
        <v>80</v>
      </c>
      <c r="Z211" s="5">
        <v>5</v>
      </c>
      <c r="AA211" s="5">
        <v>10</v>
      </c>
      <c r="AB211" s="5" t="s">
        <v>39</v>
      </c>
      <c r="AC211" s="28">
        <f t="shared" si="9"/>
        <v>99.999999999999986</v>
      </c>
      <c r="AD211" s="5">
        <f t="shared" si="10"/>
        <v>40</v>
      </c>
      <c r="AE211" s="5">
        <v>24</v>
      </c>
      <c r="AF211" s="5">
        <v>3.3</v>
      </c>
      <c r="AI211" s="5">
        <v>1.532</v>
      </c>
      <c r="AJ211" s="123">
        <f t="shared" si="11"/>
        <v>76.599999999999994</v>
      </c>
    </row>
    <row r="212" spans="1:36" ht="11.25" customHeight="1" x14ac:dyDescent="0.25">
      <c r="A212" s="5" t="s">
        <v>304</v>
      </c>
      <c r="B212" s="4">
        <v>0.7</v>
      </c>
      <c r="C212" s="4" t="s">
        <v>136</v>
      </c>
      <c r="D212" s="4">
        <v>50</v>
      </c>
      <c r="E212" s="17">
        <v>250</v>
      </c>
      <c r="F212" s="17">
        <v>5000</v>
      </c>
      <c r="G212" s="17">
        <v>1344</v>
      </c>
      <c r="H212" s="17">
        <v>849</v>
      </c>
      <c r="I212" s="4" t="s">
        <v>40</v>
      </c>
      <c r="J212" s="4" t="s">
        <v>116</v>
      </c>
      <c r="K212" s="4" t="s">
        <v>42</v>
      </c>
      <c r="L212" s="4">
        <v>1.65</v>
      </c>
      <c r="M212" s="4" t="s">
        <v>44</v>
      </c>
      <c r="N212" s="16">
        <v>1.2500000000000001E-2</v>
      </c>
      <c r="O212" s="16">
        <v>2.2499999999999999E-2</v>
      </c>
      <c r="P212" s="4">
        <v>2.5</v>
      </c>
      <c r="Q212" s="4">
        <v>6.5</v>
      </c>
      <c r="R212" s="16">
        <v>2.75E-2</v>
      </c>
      <c r="S212" s="4"/>
      <c r="T212" s="4" t="s">
        <v>46</v>
      </c>
      <c r="U212" s="4" t="s">
        <v>49</v>
      </c>
      <c r="V212" s="4" t="s">
        <v>118</v>
      </c>
      <c r="W212" s="27">
        <v>5.0000000000000001E-3</v>
      </c>
      <c r="X212" s="27">
        <v>2E-3</v>
      </c>
      <c r="Y212" s="5">
        <v>80</v>
      </c>
      <c r="Z212" s="5">
        <v>5</v>
      </c>
      <c r="AA212" s="5">
        <v>10</v>
      </c>
      <c r="AB212" s="5" t="s">
        <v>39</v>
      </c>
      <c r="AC212" s="28">
        <f t="shared" si="9"/>
        <v>99.999999999999986</v>
      </c>
      <c r="AD212" s="5">
        <f t="shared" si="10"/>
        <v>40</v>
      </c>
      <c r="AE212" s="5">
        <v>24</v>
      </c>
      <c r="AF212" s="5">
        <v>3.3</v>
      </c>
      <c r="AI212" s="5">
        <v>1.532</v>
      </c>
      <c r="AJ212" s="123">
        <f t="shared" si="11"/>
        <v>76.599999999999994</v>
      </c>
    </row>
    <row r="213" spans="1:36" ht="11.25" customHeight="1" x14ac:dyDescent="0.25">
      <c r="A213" s="5" t="s">
        <v>305</v>
      </c>
      <c r="B213" s="4">
        <v>0.7</v>
      </c>
      <c r="C213" s="4" t="s">
        <v>139</v>
      </c>
      <c r="D213" s="4">
        <v>75</v>
      </c>
      <c r="E213" s="17">
        <v>250</v>
      </c>
      <c r="F213" s="17">
        <v>5000</v>
      </c>
      <c r="G213" s="17">
        <v>1344</v>
      </c>
      <c r="H213" s="17">
        <v>849</v>
      </c>
      <c r="I213" s="4" t="s">
        <v>40</v>
      </c>
      <c r="J213" s="4" t="s">
        <v>116</v>
      </c>
      <c r="K213" s="4" t="s">
        <v>42</v>
      </c>
      <c r="L213" s="4">
        <v>1.65</v>
      </c>
      <c r="M213" s="4" t="s">
        <v>44</v>
      </c>
      <c r="N213" s="16">
        <v>1.2500000000000001E-2</v>
      </c>
      <c r="O213" s="16">
        <v>2.2499999999999999E-2</v>
      </c>
      <c r="P213" s="4">
        <v>3</v>
      </c>
      <c r="Q213" s="4">
        <v>10</v>
      </c>
      <c r="R213" s="16">
        <v>2.75E-2</v>
      </c>
      <c r="S213" s="4"/>
      <c r="T213" s="4" t="s">
        <v>46</v>
      </c>
      <c r="U213" s="4" t="s">
        <v>41</v>
      </c>
      <c r="V213" s="4" t="s">
        <v>118</v>
      </c>
      <c r="W213" s="27">
        <v>5.0000000000000001E-3</v>
      </c>
      <c r="X213" s="27">
        <v>2E-3</v>
      </c>
      <c r="Y213" s="5">
        <v>80</v>
      </c>
      <c r="Z213" s="5">
        <v>5</v>
      </c>
      <c r="AA213" s="5">
        <v>10</v>
      </c>
      <c r="AB213" s="5" t="s">
        <v>39</v>
      </c>
      <c r="AC213" s="28">
        <f t="shared" si="9"/>
        <v>99.999999999999986</v>
      </c>
      <c r="AD213" s="5">
        <f t="shared" si="10"/>
        <v>70</v>
      </c>
      <c r="AE213" s="5">
        <v>24</v>
      </c>
      <c r="AF213" s="5">
        <v>3.3</v>
      </c>
      <c r="AI213" s="5">
        <v>1.532</v>
      </c>
      <c r="AJ213" s="123">
        <f t="shared" si="11"/>
        <v>114.9</v>
      </c>
    </row>
    <row r="214" spans="1:36" ht="11.25" customHeight="1" x14ac:dyDescent="0.25">
      <c r="A214" s="5" t="s">
        <v>306</v>
      </c>
      <c r="B214" s="4">
        <v>0.7</v>
      </c>
      <c r="C214" s="4" t="s">
        <v>139</v>
      </c>
      <c r="D214" s="4">
        <v>75</v>
      </c>
      <c r="E214" s="17">
        <v>250</v>
      </c>
      <c r="F214" s="17">
        <v>5000</v>
      </c>
      <c r="G214" s="17">
        <v>1344</v>
      </c>
      <c r="H214" s="17">
        <v>849</v>
      </c>
      <c r="I214" s="4" t="s">
        <v>40</v>
      </c>
      <c r="J214" s="4" t="s">
        <v>116</v>
      </c>
      <c r="K214" s="4" t="s">
        <v>42</v>
      </c>
      <c r="L214" s="4">
        <v>1.65</v>
      </c>
      <c r="M214" s="4" t="s">
        <v>44</v>
      </c>
      <c r="N214" s="16">
        <v>1.2500000000000001E-2</v>
      </c>
      <c r="O214" s="16">
        <v>2.2499999999999999E-2</v>
      </c>
      <c r="P214" s="4">
        <v>3</v>
      </c>
      <c r="Q214" s="4">
        <v>10</v>
      </c>
      <c r="R214" s="16">
        <v>2.75E-2</v>
      </c>
      <c r="S214" s="4"/>
      <c r="T214" s="4" t="s">
        <v>46</v>
      </c>
      <c r="U214" s="4" t="s">
        <v>49</v>
      </c>
      <c r="V214" s="4" t="s">
        <v>118</v>
      </c>
      <c r="W214" s="27">
        <v>5.0000000000000001E-3</v>
      </c>
      <c r="X214" s="27">
        <v>2E-3</v>
      </c>
      <c r="Y214" s="5">
        <v>80</v>
      </c>
      <c r="Z214" s="5">
        <v>5</v>
      </c>
      <c r="AA214" s="5">
        <v>10</v>
      </c>
      <c r="AB214" s="5" t="s">
        <v>39</v>
      </c>
      <c r="AC214" s="28">
        <f t="shared" si="9"/>
        <v>99.999999999999986</v>
      </c>
      <c r="AD214" s="5">
        <f t="shared" si="10"/>
        <v>70</v>
      </c>
      <c r="AE214" s="5">
        <v>24</v>
      </c>
      <c r="AF214" s="5">
        <v>3.3</v>
      </c>
      <c r="AI214" s="5">
        <v>1.532</v>
      </c>
      <c r="AJ214" s="123">
        <f t="shared" si="11"/>
        <v>114.9</v>
      </c>
    </row>
    <row r="215" spans="1:36" ht="11.25" customHeight="1" x14ac:dyDescent="0.25">
      <c r="A215" s="5" t="s">
        <v>307</v>
      </c>
      <c r="B215" s="4">
        <v>0.7</v>
      </c>
      <c r="C215" s="4" t="s">
        <v>142</v>
      </c>
      <c r="D215" s="4">
        <v>100</v>
      </c>
      <c r="E215" s="17">
        <v>250</v>
      </c>
      <c r="F215" s="17">
        <v>5000</v>
      </c>
      <c r="G215" s="17">
        <v>1344</v>
      </c>
      <c r="H215" s="17">
        <v>849</v>
      </c>
      <c r="I215" s="4" t="s">
        <v>40</v>
      </c>
      <c r="J215" s="4" t="s">
        <v>116</v>
      </c>
      <c r="K215" s="4" t="s">
        <v>42</v>
      </c>
      <c r="L215" s="4">
        <v>1.65</v>
      </c>
      <c r="M215" s="4" t="s">
        <v>44</v>
      </c>
      <c r="N215" s="16">
        <v>1.2500000000000001E-2</v>
      </c>
      <c r="O215" s="16">
        <v>2.2499999999999999E-2</v>
      </c>
      <c r="P215" s="4">
        <v>4.5</v>
      </c>
      <c r="Q215" s="4">
        <v>12.5</v>
      </c>
      <c r="R215" s="16">
        <v>2.75E-2</v>
      </c>
      <c r="S215" s="4"/>
      <c r="T215" s="4" t="s">
        <v>46</v>
      </c>
      <c r="U215" s="4" t="s">
        <v>41</v>
      </c>
      <c r="V215" s="4" t="s">
        <v>118</v>
      </c>
      <c r="W215" s="27">
        <v>5.0000000000000001E-3</v>
      </c>
      <c r="X215" s="27">
        <v>2E-3</v>
      </c>
      <c r="Y215" s="5">
        <v>80</v>
      </c>
      <c r="Z215" s="5">
        <v>5</v>
      </c>
      <c r="AA215" s="5">
        <v>10</v>
      </c>
      <c r="AB215" s="5" t="s">
        <v>39</v>
      </c>
      <c r="AC215" s="28">
        <f t="shared" si="9"/>
        <v>99.999999999999986</v>
      </c>
      <c r="AD215" s="5">
        <f t="shared" si="10"/>
        <v>80</v>
      </c>
      <c r="AE215" s="5">
        <v>24</v>
      </c>
      <c r="AF215" s="5">
        <v>3.3</v>
      </c>
      <c r="AI215" s="5">
        <v>1.532</v>
      </c>
      <c r="AJ215" s="123">
        <f t="shared" si="11"/>
        <v>153.19999999999999</v>
      </c>
    </row>
    <row r="216" spans="1:36" ht="11.25" customHeight="1" x14ac:dyDescent="0.25">
      <c r="A216" s="5" t="s">
        <v>308</v>
      </c>
      <c r="B216" s="4">
        <v>0.7</v>
      </c>
      <c r="C216" s="4" t="s">
        <v>142</v>
      </c>
      <c r="D216" s="4">
        <v>100</v>
      </c>
      <c r="E216" s="17">
        <v>250</v>
      </c>
      <c r="F216" s="17">
        <v>5000</v>
      </c>
      <c r="G216" s="17">
        <v>1344</v>
      </c>
      <c r="H216" s="17">
        <v>849</v>
      </c>
      <c r="I216" s="4" t="s">
        <v>40</v>
      </c>
      <c r="J216" s="4" t="s">
        <v>116</v>
      </c>
      <c r="K216" s="4" t="s">
        <v>42</v>
      </c>
      <c r="L216" s="4">
        <v>1.65</v>
      </c>
      <c r="M216" s="4" t="s">
        <v>44</v>
      </c>
      <c r="N216" s="16">
        <v>1.2500000000000001E-2</v>
      </c>
      <c r="O216" s="16">
        <v>2.2499999999999999E-2</v>
      </c>
      <c r="P216" s="4">
        <v>4.5</v>
      </c>
      <c r="Q216" s="4">
        <v>12.5</v>
      </c>
      <c r="R216" s="16">
        <v>2.75E-2</v>
      </c>
      <c r="S216" s="4"/>
      <c r="T216" s="4" t="s">
        <v>46</v>
      </c>
      <c r="U216" s="4" t="s">
        <v>49</v>
      </c>
      <c r="V216" s="4" t="s">
        <v>118</v>
      </c>
      <c r="W216" s="27">
        <v>5.0000000000000001E-3</v>
      </c>
      <c r="X216" s="27">
        <v>2E-3</v>
      </c>
      <c r="Y216" s="5">
        <v>80</v>
      </c>
      <c r="Z216" s="5">
        <v>5</v>
      </c>
      <c r="AA216" s="5">
        <v>10</v>
      </c>
      <c r="AB216" s="5" t="s">
        <v>39</v>
      </c>
      <c r="AC216" s="28">
        <f t="shared" si="9"/>
        <v>99.999999999999986</v>
      </c>
      <c r="AD216" s="5">
        <f t="shared" si="10"/>
        <v>80</v>
      </c>
      <c r="AE216" s="5">
        <v>24</v>
      </c>
      <c r="AF216" s="5">
        <v>3.3</v>
      </c>
      <c r="AI216" s="5">
        <v>1.532</v>
      </c>
      <c r="AJ216" s="123">
        <f t="shared" si="11"/>
        <v>153.19999999999999</v>
      </c>
    </row>
    <row r="217" spans="1:36" ht="11.25" customHeight="1" x14ac:dyDescent="0.25">
      <c r="A217" s="5" t="s">
        <v>309</v>
      </c>
      <c r="B217" s="4">
        <v>0.7</v>
      </c>
      <c r="C217" s="4" t="s">
        <v>145</v>
      </c>
      <c r="D217" s="4">
        <v>150</v>
      </c>
      <c r="E217" s="17">
        <v>250</v>
      </c>
      <c r="F217" s="17">
        <v>5000</v>
      </c>
      <c r="G217" s="17">
        <v>1344</v>
      </c>
      <c r="H217" s="17">
        <v>849</v>
      </c>
      <c r="I217" s="4" t="s">
        <v>40</v>
      </c>
      <c r="J217" s="4" t="s">
        <v>116</v>
      </c>
      <c r="K217" s="4" t="s">
        <v>42</v>
      </c>
      <c r="L217" s="4">
        <v>1.65</v>
      </c>
      <c r="M217" s="4" t="s">
        <v>44</v>
      </c>
      <c r="N217" s="16">
        <v>1.2500000000000001E-2</v>
      </c>
      <c r="O217" s="16">
        <v>2.2499999999999999E-2</v>
      </c>
      <c r="P217" s="4">
        <v>6</v>
      </c>
      <c r="Q217" s="4">
        <v>16</v>
      </c>
      <c r="R217" s="16">
        <v>2.75E-2</v>
      </c>
      <c r="S217" s="4"/>
      <c r="T217" s="4" t="s">
        <v>46</v>
      </c>
      <c r="U217" s="4" t="s">
        <v>41</v>
      </c>
      <c r="V217" s="4" t="s">
        <v>118</v>
      </c>
      <c r="W217" s="27">
        <v>5.0000000000000001E-3</v>
      </c>
      <c r="X217" s="27">
        <v>2E-3</v>
      </c>
      <c r="Y217" s="5">
        <v>80</v>
      </c>
      <c r="Z217" s="5">
        <v>5</v>
      </c>
      <c r="AA217" s="5">
        <v>10</v>
      </c>
      <c r="AB217" s="5" t="s">
        <v>39</v>
      </c>
      <c r="AC217" s="28">
        <f t="shared" si="9"/>
        <v>99.999999999999986</v>
      </c>
      <c r="AD217" s="5">
        <f t="shared" si="10"/>
        <v>100</v>
      </c>
      <c r="AE217" s="5">
        <v>24</v>
      </c>
      <c r="AF217" s="5">
        <v>3.3</v>
      </c>
      <c r="AI217" s="5">
        <v>1.532</v>
      </c>
      <c r="AJ217" s="123">
        <f t="shared" si="11"/>
        <v>229.8</v>
      </c>
    </row>
    <row r="218" spans="1:36" ht="11.25" customHeight="1" x14ac:dyDescent="0.25">
      <c r="A218" s="5" t="s">
        <v>310</v>
      </c>
      <c r="B218" s="4">
        <v>0.7</v>
      </c>
      <c r="C218" s="4" t="s">
        <v>145</v>
      </c>
      <c r="D218" s="4">
        <v>150</v>
      </c>
      <c r="E218" s="17">
        <v>250</v>
      </c>
      <c r="F218" s="17">
        <v>5000</v>
      </c>
      <c r="G218" s="17">
        <v>1344</v>
      </c>
      <c r="H218" s="17">
        <v>849</v>
      </c>
      <c r="I218" s="4" t="s">
        <v>40</v>
      </c>
      <c r="J218" s="4" t="s">
        <v>116</v>
      </c>
      <c r="K218" s="4" t="s">
        <v>42</v>
      </c>
      <c r="L218" s="4">
        <v>1.65</v>
      </c>
      <c r="M218" s="4" t="s">
        <v>44</v>
      </c>
      <c r="N218" s="16">
        <v>1.2500000000000001E-2</v>
      </c>
      <c r="O218" s="16">
        <v>2.2499999999999999E-2</v>
      </c>
      <c r="P218" s="4">
        <v>6</v>
      </c>
      <c r="Q218" s="4">
        <v>16</v>
      </c>
      <c r="R218" s="16">
        <v>2.75E-2</v>
      </c>
      <c r="S218" s="4"/>
      <c r="T218" s="4" t="s">
        <v>46</v>
      </c>
      <c r="U218" s="4" t="s">
        <v>49</v>
      </c>
      <c r="V218" s="4" t="s">
        <v>118</v>
      </c>
      <c r="W218" s="27">
        <v>5.0000000000000001E-3</v>
      </c>
      <c r="X218" s="27">
        <v>2E-3</v>
      </c>
      <c r="Y218" s="5">
        <v>80</v>
      </c>
      <c r="Z218" s="5">
        <v>5</v>
      </c>
      <c r="AA218" s="5">
        <v>10</v>
      </c>
      <c r="AB218" s="5" t="s">
        <v>39</v>
      </c>
      <c r="AC218" s="28">
        <f t="shared" si="9"/>
        <v>99.999999999999986</v>
      </c>
      <c r="AD218" s="5">
        <f t="shared" si="10"/>
        <v>100</v>
      </c>
      <c r="AE218" s="5">
        <v>24</v>
      </c>
      <c r="AF218" s="5">
        <v>3.3</v>
      </c>
      <c r="AI218" s="5">
        <v>1.532</v>
      </c>
      <c r="AJ218" s="123">
        <f t="shared" si="11"/>
        <v>229.8</v>
      </c>
    </row>
    <row r="219" spans="1:36" ht="11.25" customHeight="1" x14ac:dyDescent="0.25">
      <c r="A219" s="5" t="s">
        <v>311</v>
      </c>
      <c r="B219" s="4">
        <v>0.7</v>
      </c>
      <c r="C219" s="19" t="s">
        <v>148</v>
      </c>
      <c r="D219" s="4">
        <v>25</v>
      </c>
      <c r="E219" s="17">
        <v>250</v>
      </c>
      <c r="F219" s="17">
        <v>5000</v>
      </c>
      <c r="G219" s="17">
        <v>1344</v>
      </c>
      <c r="H219" s="17">
        <v>849</v>
      </c>
      <c r="I219" s="4" t="s">
        <v>40</v>
      </c>
      <c r="J219" s="4" t="s">
        <v>116</v>
      </c>
      <c r="K219" s="4" t="s">
        <v>64</v>
      </c>
      <c r="L219" s="4">
        <v>0.33</v>
      </c>
      <c r="M219" s="4" t="s">
        <v>44</v>
      </c>
      <c r="N219" s="16">
        <v>1.2500000000000001E-2</v>
      </c>
      <c r="O219" s="16">
        <v>2.2499999999999999E-2</v>
      </c>
      <c r="P219" s="4">
        <v>2</v>
      </c>
      <c r="Q219" s="4">
        <v>5</v>
      </c>
      <c r="R219" s="16">
        <v>2.75E-2</v>
      </c>
      <c r="S219" s="4"/>
      <c r="T219" s="4" t="s">
        <v>46</v>
      </c>
      <c r="U219" s="4" t="s">
        <v>41</v>
      </c>
      <c r="V219" s="4" t="s">
        <v>118</v>
      </c>
      <c r="W219" s="27">
        <v>5.0000000000000001E-3</v>
      </c>
      <c r="X219" s="27">
        <v>2E-3</v>
      </c>
      <c r="Y219" s="5">
        <v>80</v>
      </c>
      <c r="Z219" s="5">
        <v>5</v>
      </c>
      <c r="AA219" s="5">
        <v>10</v>
      </c>
      <c r="AB219" s="5" t="s">
        <v>39</v>
      </c>
      <c r="AC219" s="28">
        <f t="shared" si="9"/>
        <v>99.999999999999986</v>
      </c>
      <c r="AD219" s="5">
        <f t="shared" si="10"/>
        <v>30</v>
      </c>
      <c r="AE219" s="5">
        <v>24</v>
      </c>
      <c r="AF219" s="5">
        <v>3.3</v>
      </c>
      <c r="AI219" s="5">
        <v>1.532</v>
      </c>
      <c r="AJ219" s="123">
        <f t="shared" si="11"/>
        <v>38.299999999999997</v>
      </c>
    </row>
    <row r="220" spans="1:36" ht="11.25" customHeight="1" x14ac:dyDescent="0.25">
      <c r="A220" s="5" t="s">
        <v>312</v>
      </c>
      <c r="B220" s="4">
        <v>0.7</v>
      </c>
      <c r="C220" s="19" t="s">
        <v>148</v>
      </c>
      <c r="D220" s="4">
        <v>25</v>
      </c>
      <c r="E220" s="17">
        <v>250</v>
      </c>
      <c r="F220" s="17">
        <v>5000</v>
      </c>
      <c r="G220" s="17">
        <v>1344</v>
      </c>
      <c r="H220" s="17">
        <v>849</v>
      </c>
      <c r="I220" s="4" t="s">
        <v>40</v>
      </c>
      <c r="J220" s="4" t="s">
        <v>116</v>
      </c>
      <c r="K220" s="4" t="s">
        <v>64</v>
      </c>
      <c r="L220" s="4">
        <v>0.33</v>
      </c>
      <c r="M220" s="4" t="s">
        <v>44</v>
      </c>
      <c r="N220" s="16">
        <v>1.2500000000000001E-2</v>
      </c>
      <c r="O220" s="16">
        <v>2.2499999999999999E-2</v>
      </c>
      <c r="P220" s="4">
        <v>2</v>
      </c>
      <c r="Q220" s="4">
        <v>5</v>
      </c>
      <c r="R220" s="16">
        <v>2.75E-2</v>
      </c>
      <c r="S220" s="4"/>
      <c r="T220" s="4" t="s">
        <v>46</v>
      </c>
      <c r="U220" s="4" t="s">
        <v>49</v>
      </c>
      <c r="V220" s="4" t="s">
        <v>118</v>
      </c>
      <c r="W220" s="27">
        <v>5.0000000000000001E-3</v>
      </c>
      <c r="X220" s="27">
        <v>2E-3</v>
      </c>
      <c r="Y220" s="5">
        <v>80</v>
      </c>
      <c r="Z220" s="5">
        <v>5</v>
      </c>
      <c r="AA220" s="5">
        <v>10</v>
      </c>
      <c r="AB220" s="5" t="s">
        <v>39</v>
      </c>
      <c r="AC220" s="28">
        <f t="shared" si="9"/>
        <v>99.999999999999986</v>
      </c>
      <c r="AD220" s="5">
        <f t="shared" si="10"/>
        <v>30</v>
      </c>
      <c r="AE220" s="5">
        <v>24</v>
      </c>
      <c r="AF220" s="5">
        <v>3.3</v>
      </c>
      <c r="AI220" s="5">
        <v>1.532</v>
      </c>
      <c r="AJ220" s="123">
        <f t="shared" si="11"/>
        <v>38.299999999999997</v>
      </c>
    </row>
    <row r="221" spans="1:36" ht="11.25" customHeight="1" x14ac:dyDescent="0.25">
      <c r="A221" s="5" t="s">
        <v>313</v>
      </c>
      <c r="B221" s="4">
        <v>0.7</v>
      </c>
      <c r="C221" s="19" t="s">
        <v>151</v>
      </c>
      <c r="D221" s="4">
        <v>50</v>
      </c>
      <c r="E221" s="17">
        <v>250</v>
      </c>
      <c r="F221" s="17">
        <v>5000</v>
      </c>
      <c r="G221" s="17">
        <v>1344</v>
      </c>
      <c r="H221" s="17">
        <v>849</v>
      </c>
      <c r="I221" s="4" t="s">
        <v>40</v>
      </c>
      <c r="J221" s="4" t="s">
        <v>116</v>
      </c>
      <c r="K221" s="4" t="s">
        <v>64</v>
      </c>
      <c r="L221" s="4">
        <v>0.33</v>
      </c>
      <c r="M221" s="4" t="s">
        <v>44</v>
      </c>
      <c r="N221" s="16">
        <v>1.2500000000000001E-2</v>
      </c>
      <c r="O221" s="16">
        <v>2.2499999999999999E-2</v>
      </c>
      <c r="P221" s="4">
        <v>2.5</v>
      </c>
      <c r="Q221" s="4">
        <v>6.5</v>
      </c>
      <c r="R221" s="16">
        <v>2.75E-2</v>
      </c>
      <c r="S221" s="4"/>
      <c r="T221" s="4" t="s">
        <v>46</v>
      </c>
      <c r="U221" s="4" t="s">
        <v>41</v>
      </c>
      <c r="V221" s="4" t="s">
        <v>118</v>
      </c>
      <c r="W221" s="27">
        <v>5.0000000000000001E-3</v>
      </c>
      <c r="X221" s="27">
        <v>2E-3</v>
      </c>
      <c r="Y221" s="5">
        <v>80</v>
      </c>
      <c r="Z221" s="5">
        <v>5</v>
      </c>
      <c r="AA221" s="5">
        <v>10</v>
      </c>
      <c r="AB221" s="5" t="s">
        <v>39</v>
      </c>
      <c r="AC221" s="28">
        <f t="shared" si="9"/>
        <v>99.999999999999986</v>
      </c>
      <c r="AD221" s="5">
        <f t="shared" si="10"/>
        <v>40</v>
      </c>
      <c r="AE221" s="5">
        <v>24</v>
      </c>
      <c r="AF221" s="5">
        <v>3.3</v>
      </c>
      <c r="AI221" s="5">
        <v>1.532</v>
      </c>
      <c r="AJ221" s="123">
        <f t="shared" si="11"/>
        <v>76.599999999999994</v>
      </c>
    </row>
    <row r="222" spans="1:36" ht="11.25" customHeight="1" x14ac:dyDescent="0.25">
      <c r="A222" s="5" t="s">
        <v>314</v>
      </c>
      <c r="B222" s="4">
        <v>0.7</v>
      </c>
      <c r="C222" s="19" t="s">
        <v>151</v>
      </c>
      <c r="D222" s="4">
        <v>50</v>
      </c>
      <c r="E222" s="17">
        <v>250</v>
      </c>
      <c r="F222" s="17">
        <v>5000</v>
      </c>
      <c r="G222" s="17">
        <v>1344</v>
      </c>
      <c r="H222" s="17">
        <v>849</v>
      </c>
      <c r="I222" s="4" t="s">
        <v>40</v>
      </c>
      <c r="J222" s="4" t="s">
        <v>116</v>
      </c>
      <c r="K222" s="4" t="s">
        <v>64</v>
      </c>
      <c r="L222" s="4">
        <v>0.33</v>
      </c>
      <c r="M222" s="4" t="s">
        <v>44</v>
      </c>
      <c r="N222" s="16">
        <v>1.2500000000000001E-2</v>
      </c>
      <c r="O222" s="16">
        <v>2.2499999999999999E-2</v>
      </c>
      <c r="P222" s="4">
        <v>2.5</v>
      </c>
      <c r="Q222" s="4">
        <v>6.5</v>
      </c>
      <c r="R222" s="16">
        <v>2.75E-2</v>
      </c>
      <c r="S222" s="4"/>
      <c r="T222" s="4" t="s">
        <v>46</v>
      </c>
      <c r="U222" s="4" t="s">
        <v>49</v>
      </c>
      <c r="V222" s="4" t="s">
        <v>118</v>
      </c>
      <c r="W222" s="27">
        <v>5.0000000000000001E-3</v>
      </c>
      <c r="X222" s="27">
        <v>2E-3</v>
      </c>
      <c r="Y222" s="5">
        <v>80</v>
      </c>
      <c r="Z222" s="5">
        <v>5</v>
      </c>
      <c r="AA222" s="5">
        <v>10</v>
      </c>
      <c r="AB222" s="5" t="s">
        <v>39</v>
      </c>
      <c r="AC222" s="28">
        <f t="shared" si="9"/>
        <v>99.999999999999986</v>
      </c>
      <c r="AD222" s="5">
        <f t="shared" si="10"/>
        <v>40</v>
      </c>
      <c r="AE222" s="5">
        <v>24</v>
      </c>
      <c r="AF222" s="5">
        <v>3.3</v>
      </c>
      <c r="AI222" s="5">
        <v>1.532</v>
      </c>
      <c r="AJ222" s="123">
        <f t="shared" si="11"/>
        <v>76.599999999999994</v>
      </c>
    </row>
    <row r="223" spans="1:36" ht="11.25" customHeight="1" x14ac:dyDescent="0.25">
      <c r="A223" s="5" t="s">
        <v>315</v>
      </c>
      <c r="B223" s="4">
        <v>0.7</v>
      </c>
      <c r="C223" s="19" t="s">
        <v>154</v>
      </c>
      <c r="D223" s="4">
        <v>75</v>
      </c>
      <c r="E223" s="17">
        <v>250</v>
      </c>
      <c r="F223" s="17">
        <v>5000</v>
      </c>
      <c r="G223" s="17">
        <v>1344</v>
      </c>
      <c r="H223" s="17">
        <v>849</v>
      </c>
      <c r="I223" s="4" t="s">
        <v>40</v>
      </c>
      <c r="J223" s="4" t="s">
        <v>116</v>
      </c>
      <c r="K223" s="4" t="s">
        <v>64</v>
      </c>
      <c r="L223" s="4">
        <v>0.33</v>
      </c>
      <c r="M223" s="4" t="s">
        <v>44</v>
      </c>
      <c r="N223" s="16">
        <v>1.2500000000000001E-2</v>
      </c>
      <c r="O223" s="16">
        <v>2.2499999999999999E-2</v>
      </c>
      <c r="P223" s="4">
        <v>3</v>
      </c>
      <c r="Q223" s="4">
        <v>10</v>
      </c>
      <c r="R223" s="16">
        <v>2.75E-2</v>
      </c>
      <c r="S223" s="4"/>
      <c r="T223" s="4" t="s">
        <v>46</v>
      </c>
      <c r="U223" s="4" t="s">
        <v>41</v>
      </c>
      <c r="V223" s="4" t="s">
        <v>118</v>
      </c>
      <c r="W223" s="27">
        <v>5.0000000000000001E-3</v>
      </c>
      <c r="X223" s="27">
        <v>2E-3</v>
      </c>
      <c r="Y223" s="5">
        <v>80</v>
      </c>
      <c r="Z223" s="5">
        <v>5</v>
      </c>
      <c r="AA223" s="5">
        <v>10</v>
      </c>
      <c r="AB223" s="5" t="s">
        <v>39</v>
      </c>
      <c r="AC223" s="28">
        <f t="shared" si="9"/>
        <v>99.999999999999986</v>
      </c>
      <c r="AD223" s="5">
        <f t="shared" si="10"/>
        <v>70</v>
      </c>
      <c r="AE223" s="5">
        <v>24</v>
      </c>
      <c r="AF223" s="5">
        <v>3.3</v>
      </c>
      <c r="AI223" s="5">
        <v>1.532</v>
      </c>
      <c r="AJ223" s="123">
        <f t="shared" si="11"/>
        <v>114.9</v>
      </c>
    </row>
    <row r="224" spans="1:36" ht="11.25" customHeight="1" x14ac:dyDescent="0.25">
      <c r="A224" s="5" t="s">
        <v>316</v>
      </c>
      <c r="B224" s="4">
        <v>0.7</v>
      </c>
      <c r="C224" s="19" t="s">
        <v>154</v>
      </c>
      <c r="D224" s="4">
        <v>75</v>
      </c>
      <c r="E224" s="17">
        <v>250</v>
      </c>
      <c r="F224" s="17">
        <v>5000</v>
      </c>
      <c r="G224" s="17">
        <v>1344</v>
      </c>
      <c r="H224" s="17">
        <v>849</v>
      </c>
      <c r="I224" s="4" t="s">
        <v>40</v>
      </c>
      <c r="J224" s="4" t="s">
        <v>116</v>
      </c>
      <c r="K224" s="4" t="s">
        <v>64</v>
      </c>
      <c r="L224" s="4">
        <v>0.33</v>
      </c>
      <c r="M224" s="4" t="s">
        <v>44</v>
      </c>
      <c r="N224" s="16">
        <v>1.2500000000000001E-2</v>
      </c>
      <c r="O224" s="16">
        <v>2.2499999999999999E-2</v>
      </c>
      <c r="P224" s="4">
        <v>3</v>
      </c>
      <c r="Q224" s="4">
        <v>10</v>
      </c>
      <c r="R224" s="16">
        <v>2.75E-2</v>
      </c>
      <c r="S224" s="4"/>
      <c r="T224" s="4" t="s">
        <v>46</v>
      </c>
      <c r="U224" s="4" t="s">
        <v>49</v>
      </c>
      <c r="V224" s="4" t="s">
        <v>118</v>
      </c>
      <c r="W224" s="27">
        <v>5.0000000000000001E-3</v>
      </c>
      <c r="X224" s="27">
        <v>2E-3</v>
      </c>
      <c r="Y224" s="5">
        <v>80</v>
      </c>
      <c r="Z224" s="5">
        <v>5</v>
      </c>
      <c r="AA224" s="5">
        <v>10</v>
      </c>
      <c r="AB224" s="5" t="s">
        <v>39</v>
      </c>
      <c r="AC224" s="28">
        <f t="shared" si="9"/>
        <v>99.999999999999986</v>
      </c>
      <c r="AD224" s="5">
        <f t="shared" si="10"/>
        <v>70</v>
      </c>
      <c r="AE224" s="5">
        <v>24</v>
      </c>
      <c r="AF224" s="5">
        <v>3.3</v>
      </c>
      <c r="AI224" s="5">
        <v>1.532</v>
      </c>
      <c r="AJ224" s="123">
        <f t="shared" si="11"/>
        <v>114.9</v>
      </c>
    </row>
    <row r="225" spans="1:36" ht="11.25" customHeight="1" x14ac:dyDescent="0.25">
      <c r="A225" s="5" t="s">
        <v>317</v>
      </c>
      <c r="B225" s="4">
        <v>0.7</v>
      </c>
      <c r="C225" s="19" t="s">
        <v>157</v>
      </c>
      <c r="D225" s="4">
        <v>100</v>
      </c>
      <c r="E225" s="17">
        <v>250</v>
      </c>
      <c r="F225" s="17">
        <v>5000</v>
      </c>
      <c r="G225" s="17">
        <v>1344</v>
      </c>
      <c r="H225" s="17">
        <v>849</v>
      </c>
      <c r="I225" s="4" t="s">
        <v>40</v>
      </c>
      <c r="J225" s="4" t="s">
        <v>116</v>
      </c>
      <c r="K225" s="4" t="s">
        <v>64</v>
      </c>
      <c r="L225" s="4">
        <v>0.33</v>
      </c>
      <c r="M225" s="4" t="s">
        <v>44</v>
      </c>
      <c r="N225" s="16">
        <v>1.2500000000000001E-2</v>
      </c>
      <c r="O225" s="16">
        <v>2.2499999999999999E-2</v>
      </c>
      <c r="P225" s="4">
        <v>4.5</v>
      </c>
      <c r="Q225" s="4">
        <v>12.5</v>
      </c>
      <c r="R225" s="16">
        <v>2.75E-2</v>
      </c>
      <c r="S225" s="4"/>
      <c r="T225" s="4" t="s">
        <v>46</v>
      </c>
      <c r="U225" s="4" t="s">
        <v>41</v>
      </c>
      <c r="V225" s="4" t="s">
        <v>118</v>
      </c>
      <c r="W225" s="27">
        <v>5.0000000000000001E-3</v>
      </c>
      <c r="X225" s="27">
        <v>2E-3</v>
      </c>
      <c r="Y225" s="5">
        <v>80</v>
      </c>
      <c r="Z225" s="5">
        <v>5</v>
      </c>
      <c r="AA225" s="5">
        <v>10</v>
      </c>
      <c r="AB225" s="5" t="s">
        <v>39</v>
      </c>
      <c r="AC225" s="28">
        <f t="shared" si="9"/>
        <v>99.999999999999986</v>
      </c>
      <c r="AD225" s="5">
        <f t="shared" si="10"/>
        <v>80</v>
      </c>
      <c r="AE225" s="5">
        <v>24</v>
      </c>
      <c r="AF225" s="5">
        <v>3.3</v>
      </c>
      <c r="AI225" s="5">
        <v>1.532</v>
      </c>
      <c r="AJ225" s="123">
        <f t="shared" si="11"/>
        <v>153.19999999999999</v>
      </c>
    </row>
    <row r="226" spans="1:36" ht="11.25" customHeight="1" x14ac:dyDescent="0.25">
      <c r="A226" s="5" t="s">
        <v>318</v>
      </c>
      <c r="B226" s="4">
        <v>0.7</v>
      </c>
      <c r="C226" s="19" t="s">
        <v>157</v>
      </c>
      <c r="D226" s="4">
        <v>100</v>
      </c>
      <c r="E226" s="17">
        <v>250</v>
      </c>
      <c r="F226" s="17">
        <v>5000</v>
      </c>
      <c r="G226" s="17">
        <v>1344</v>
      </c>
      <c r="H226" s="17">
        <v>849</v>
      </c>
      <c r="I226" s="4" t="s">
        <v>40</v>
      </c>
      <c r="J226" s="4" t="s">
        <v>116</v>
      </c>
      <c r="K226" s="4" t="s">
        <v>64</v>
      </c>
      <c r="L226" s="4">
        <v>0.33</v>
      </c>
      <c r="M226" s="4" t="s">
        <v>44</v>
      </c>
      <c r="N226" s="16">
        <v>1.2500000000000001E-2</v>
      </c>
      <c r="O226" s="16">
        <v>2.2499999999999999E-2</v>
      </c>
      <c r="P226" s="4">
        <v>4.5</v>
      </c>
      <c r="Q226" s="4">
        <v>12.5</v>
      </c>
      <c r="R226" s="16">
        <v>2.75E-2</v>
      </c>
      <c r="S226" s="4"/>
      <c r="T226" s="4" t="s">
        <v>46</v>
      </c>
      <c r="U226" s="4" t="s">
        <v>49</v>
      </c>
      <c r="V226" s="4" t="s">
        <v>118</v>
      </c>
      <c r="W226" s="27">
        <v>5.0000000000000001E-3</v>
      </c>
      <c r="X226" s="27">
        <v>2E-3</v>
      </c>
      <c r="Y226" s="5">
        <v>80</v>
      </c>
      <c r="Z226" s="5">
        <v>5</v>
      </c>
      <c r="AA226" s="5">
        <v>10</v>
      </c>
      <c r="AB226" s="5" t="s">
        <v>39</v>
      </c>
      <c r="AC226" s="28">
        <f t="shared" si="9"/>
        <v>99.999999999999986</v>
      </c>
      <c r="AD226" s="5">
        <f t="shared" si="10"/>
        <v>80</v>
      </c>
      <c r="AE226" s="5">
        <v>24</v>
      </c>
      <c r="AF226" s="5">
        <v>3.3</v>
      </c>
      <c r="AI226" s="5">
        <v>1.532</v>
      </c>
      <c r="AJ226" s="123">
        <f t="shared" si="11"/>
        <v>153.19999999999999</v>
      </c>
    </row>
    <row r="227" spans="1:36" ht="11.25" customHeight="1" x14ac:dyDescent="0.25">
      <c r="A227" s="5" t="s">
        <v>319</v>
      </c>
      <c r="B227" s="4">
        <v>0.7</v>
      </c>
      <c r="C227" s="19" t="s">
        <v>160</v>
      </c>
      <c r="D227" s="4">
        <v>150</v>
      </c>
      <c r="E227" s="17">
        <v>250</v>
      </c>
      <c r="F227" s="17">
        <v>5000</v>
      </c>
      <c r="G227" s="17">
        <v>1344</v>
      </c>
      <c r="H227" s="17">
        <v>849</v>
      </c>
      <c r="I227" s="4" t="s">
        <v>40</v>
      </c>
      <c r="J227" s="4" t="s">
        <v>116</v>
      </c>
      <c r="K227" s="4" t="s">
        <v>64</v>
      </c>
      <c r="L227" s="4">
        <v>0.33</v>
      </c>
      <c r="M227" s="4" t="s">
        <v>44</v>
      </c>
      <c r="N227" s="16">
        <v>1.2500000000000001E-2</v>
      </c>
      <c r="O227" s="16">
        <v>2.2499999999999999E-2</v>
      </c>
      <c r="P227" s="4">
        <v>6</v>
      </c>
      <c r="Q227" s="4">
        <v>16</v>
      </c>
      <c r="R227" s="16">
        <v>2.75E-2</v>
      </c>
      <c r="S227" s="4"/>
      <c r="T227" s="4" t="s">
        <v>46</v>
      </c>
      <c r="U227" s="4" t="s">
        <v>41</v>
      </c>
      <c r="V227" s="4" t="s">
        <v>118</v>
      </c>
      <c r="W227" s="27">
        <v>5.0000000000000001E-3</v>
      </c>
      <c r="X227" s="27">
        <v>2E-3</v>
      </c>
      <c r="Y227" s="5">
        <v>80</v>
      </c>
      <c r="Z227" s="5">
        <v>5</v>
      </c>
      <c r="AA227" s="5">
        <v>10</v>
      </c>
      <c r="AB227" s="5" t="s">
        <v>39</v>
      </c>
      <c r="AC227" s="28">
        <f t="shared" si="9"/>
        <v>99.999999999999986</v>
      </c>
      <c r="AD227" s="5">
        <f t="shared" si="10"/>
        <v>100</v>
      </c>
      <c r="AE227" s="5">
        <v>24</v>
      </c>
      <c r="AF227" s="5">
        <v>3.3</v>
      </c>
      <c r="AI227" s="5">
        <v>1.532</v>
      </c>
      <c r="AJ227" s="123">
        <f t="shared" si="11"/>
        <v>229.8</v>
      </c>
    </row>
    <row r="228" spans="1:36" ht="11.25" customHeight="1" x14ac:dyDescent="0.25">
      <c r="A228" s="5" t="s">
        <v>320</v>
      </c>
      <c r="B228" s="4">
        <v>0.7</v>
      </c>
      <c r="C228" s="19" t="s">
        <v>160</v>
      </c>
      <c r="D228" s="4">
        <v>150</v>
      </c>
      <c r="E228" s="17">
        <v>250</v>
      </c>
      <c r="F228" s="17">
        <v>5000</v>
      </c>
      <c r="G228" s="17">
        <v>1344</v>
      </c>
      <c r="H228" s="17">
        <v>849</v>
      </c>
      <c r="I228" s="4" t="s">
        <v>40</v>
      </c>
      <c r="J228" s="4" t="s">
        <v>116</v>
      </c>
      <c r="K228" s="4" t="s">
        <v>64</v>
      </c>
      <c r="L228" s="4">
        <v>0.33</v>
      </c>
      <c r="M228" s="4" t="s">
        <v>44</v>
      </c>
      <c r="N228" s="16">
        <v>1.2500000000000001E-2</v>
      </c>
      <c r="O228" s="16">
        <v>2.2499999999999999E-2</v>
      </c>
      <c r="P228" s="4">
        <v>6</v>
      </c>
      <c r="Q228" s="4">
        <v>16</v>
      </c>
      <c r="R228" s="16">
        <v>2.75E-2</v>
      </c>
      <c r="S228" s="4"/>
      <c r="T228" s="4" t="s">
        <v>46</v>
      </c>
      <c r="U228" s="4" t="s">
        <v>49</v>
      </c>
      <c r="V228" s="4" t="s">
        <v>118</v>
      </c>
      <c r="W228" s="27">
        <v>5.0000000000000001E-3</v>
      </c>
      <c r="X228" s="27">
        <v>2E-3</v>
      </c>
      <c r="Y228" s="5">
        <v>80</v>
      </c>
      <c r="Z228" s="5">
        <v>5</v>
      </c>
      <c r="AA228" s="5">
        <v>10</v>
      </c>
      <c r="AB228" s="5" t="s">
        <v>39</v>
      </c>
      <c r="AC228" s="28">
        <f t="shared" si="9"/>
        <v>99.999999999999986</v>
      </c>
      <c r="AD228" s="5">
        <f t="shared" si="10"/>
        <v>100</v>
      </c>
      <c r="AE228" s="5">
        <v>24</v>
      </c>
      <c r="AF228" s="5">
        <v>3.3</v>
      </c>
      <c r="AI228" s="5">
        <v>1.532</v>
      </c>
      <c r="AJ228" s="123">
        <f t="shared" si="11"/>
        <v>229.8</v>
      </c>
    </row>
    <row r="229" spans="1:36" ht="11.25" customHeight="1" x14ac:dyDescent="0.25">
      <c r="A229" s="5" t="s">
        <v>321</v>
      </c>
      <c r="B229" s="4">
        <v>0.7</v>
      </c>
      <c r="C229" s="4" t="s">
        <v>115</v>
      </c>
      <c r="D229" s="4">
        <v>25</v>
      </c>
      <c r="E229" s="17">
        <v>1000</v>
      </c>
      <c r="F229" s="17">
        <v>5000</v>
      </c>
      <c r="G229" s="17">
        <v>1344</v>
      </c>
      <c r="H229" s="17">
        <v>849</v>
      </c>
      <c r="I229" s="4" t="s">
        <v>40</v>
      </c>
      <c r="J229" s="4" t="s">
        <v>116</v>
      </c>
      <c r="K229" s="4" t="s">
        <v>42</v>
      </c>
      <c r="L229" s="4">
        <v>2.5</v>
      </c>
      <c r="M229" s="4" t="s">
        <v>44</v>
      </c>
      <c r="N229" s="20">
        <v>4.0000000000000001E-3</v>
      </c>
      <c r="O229" s="16">
        <v>8.9999999999999993E-3</v>
      </c>
      <c r="P229" s="4">
        <v>1</v>
      </c>
      <c r="Q229" s="4">
        <v>3.5</v>
      </c>
      <c r="R229" s="20">
        <v>1.4E-2</v>
      </c>
      <c r="S229" s="18" t="s">
        <v>322</v>
      </c>
      <c r="T229" s="4" t="s">
        <v>46</v>
      </c>
      <c r="U229" s="4" t="s">
        <v>41</v>
      </c>
      <c r="V229" s="4" t="s">
        <v>118</v>
      </c>
      <c r="W229" s="27">
        <v>5.0000000000000001E-3</v>
      </c>
      <c r="X229" s="27">
        <v>1E-3</v>
      </c>
      <c r="Y229" s="5">
        <v>50</v>
      </c>
      <c r="Z229" s="5">
        <v>5</v>
      </c>
      <c r="AA229" s="5">
        <v>10</v>
      </c>
      <c r="AB229" s="5" t="s">
        <v>39</v>
      </c>
      <c r="AC229" s="28">
        <f t="shared" si="9"/>
        <v>49.999999999999993</v>
      </c>
      <c r="AD229" s="5">
        <f t="shared" si="10"/>
        <v>25</v>
      </c>
      <c r="AE229" s="5">
        <v>24</v>
      </c>
      <c r="AF229" s="5">
        <v>5</v>
      </c>
      <c r="AI229" s="5">
        <v>2.734</v>
      </c>
      <c r="AJ229" s="123">
        <f t="shared" si="11"/>
        <v>68.349999999999994</v>
      </c>
    </row>
    <row r="230" spans="1:36" ht="11.25" customHeight="1" x14ac:dyDescent="0.25">
      <c r="A230" s="5" t="s">
        <v>323</v>
      </c>
      <c r="B230" s="4">
        <v>0.7</v>
      </c>
      <c r="C230" s="4" t="s">
        <v>115</v>
      </c>
      <c r="D230" s="4">
        <v>25</v>
      </c>
      <c r="E230" s="17">
        <v>1000</v>
      </c>
      <c r="F230" s="17">
        <v>5000</v>
      </c>
      <c r="G230" s="17">
        <v>1344</v>
      </c>
      <c r="H230" s="17">
        <v>849</v>
      </c>
      <c r="I230" s="4" t="s">
        <v>40</v>
      </c>
      <c r="J230" s="4" t="s">
        <v>116</v>
      </c>
      <c r="K230" s="4" t="s">
        <v>42</v>
      </c>
      <c r="L230" s="4">
        <v>2.5</v>
      </c>
      <c r="M230" s="4" t="s">
        <v>44</v>
      </c>
      <c r="N230" s="20">
        <v>4.0000000000000001E-3</v>
      </c>
      <c r="O230" s="16">
        <v>8.9999999999999993E-3</v>
      </c>
      <c r="P230" s="4">
        <v>1</v>
      </c>
      <c r="Q230" s="4">
        <v>3.5</v>
      </c>
      <c r="R230" s="20">
        <v>1.4E-2</v>
      </c>
      <c r="S230" s="18" t="s">
        <v>322</v>
      </c>
      <c r="T230" s="4" t="s">
        <v>46</v>
      </c>
      <c r="U230" s="4" t="s">
        <v>49</v>
      </c>
      <c r="V230" s="4" t="s">
        <v>118</v>
      </c>
      <c r="W230" s="27">
        <v>5.0000000000000001E-3</v>
      </c>
      <c r="X230" s="27">
        <v>1E-3</v>
      </c>
      <c r="Y230" s="5">
        <v>50</v>
      </c>
      <c r="Z230" s="5">
        <v>5</v>
      </c>
      <c r="AA230" s="5">
        <v>10</v>
      </c>
      <c r="AB230" s="5" t="s">
        <v>39</v>
      </c>
      <c r="AC230" s="28">
        <f t="shared" si="9"/>
        <v>49.999999999999993</v>
      </c>
      <c r="AD230" s="5">
        <f t="shared" si="10"/>
        <v>25</v>
      </c>
      <c r="AE230" s="5">
        <v>24</v>
      </c>
      <c r="AF230" s="5">
        <v>5</v>
      </c>
      <c r="AI230" s="5">
        <v>2.734</v>
      </c>
      <c r="AJ230" s="123">
        <f t="shared" si="11"/>
        <v>68.349999999999994</v>
      </c>
    </row>
    <row r="231" spans="1:36" ht="11.25" customHeight="1" x14ac:dyDescent="0.25">
      <c r="A231" s="5" t="s">
        <v>324</v>
      </c>
      <c r="B231" s="4">
        <v>0.7</v>
      </c>
      <c r="C231" s="4" t="s">
        <v>121</v>
      </c>
      <c r="D231" s="4">
        <v>50</v>
      </c>
      <c r="E231" s="17">
        <v>1000</v>
      </c>
      <c r="F231" s="17">
        <v>5000</v>
      </c>
      <c r="G231" s="17">
        <v>1344</v>
      </c>
      <c r="H231" s="17">
        <v>849</v>
      </c>
      <c r="I231" s="4" t="s">
        <v>40</v>
      </c>
      <c r="J231" s="4" t="s">
        <v>116</v>
      </c>
      <c r="K231" s="4" t="s">
        <v>42</v>
      </c>
      <c r="L231" s="4">
        <v>2.5</v>
      </c>
      <c r="M231" s="4" t="s">
        <v>44</v>
      </c>
      <c r="N231" s="20">
        <v>4.0000000000000001E-3</v>
      </c>
      <c r="O231" s="16">
        <v>8.9999999999999993E-3</v>
      </c>
      <c r="P231" s="4">
        <v>2</v>
      </c>
      <c r="Q231" s="4">
        <v>5</v>
      </c>
      <c r="R231" s="20">
        <v>1.4E-2</v>
      </c>
      <c r="S231" s="18" t="s">
        <v>322</v>
      </c>
      <c r="T231" s="4" t="s">
        <v>46</v>
      </c>
      <c r="U231" s="4" t="s">
        <v>41</v>
      </c>
      <c r="V231" s="4" t="s">
        <v>118</v>
      </c>
      <c r="W231" s="27">
        <v>5.0000000000000001E-3</v>
      </c>
      <c r="X231" s="27">
        <v>1E-3</v>
      </c>
      <c r="Y231" s="5">
        <v>50</v>
      </c>
      <c r="Z231" s="5">
        <v>5</v>
      </c>
      <c r="AA231" s="5">
        <v>10</v>
      </c>
      <c r="AB231" s="5" t="s">
        <v>39</v>
      </c>
      <c r="AC231" s="28">
        <f t="shared" si="9"/>
        <v>49.999999999999993</v>
      </c>
      <c r="AD231" s="5">
        <f t="shared" si="10"/>
        <v>30</v>
      </c>
      <c r="AE231" s="5">
        <v>24</v>
      </c>
      <c r="AF231" s="5">
        <v>5</v>
      </c>
      <c r="AI231" s="5">
        <v>2.734</v>
      </c>
      <c r="AJ231" s="123">
        <f t="shared" si="11"/>
        <v>136.69999999999999</v>
      </c>
    </row>
    <row r="232" spans="1:36" ht="11.25" customHeight="1" x14ac:dyDescent="0.25">
      <c r="A232" s="5" t="s">
        <v>325</v>
      </c>
      <c r="B232" s="4">
        <v>0.7</v>
      </c>
      <c r="C232" s="4" t="s">
        <v>121</v>
      </c>
      <c r="D232" s="4">
        <v>50</v>
      </c>
      <c r="E232" s="17">
        <v>1000</v>
      </c>
      <c r="F232" s="17">
        <v>5000</v>
      </c>
      <c r="G232" s="17">
        <v>1344</v>
      </c>
      <c r="H232" s="17">
        <v>849</v>
      </c>
      <c r="I232" s="4" t="s">
        <v>40</v>
      </c>
      <c r="J232" s="4" t="s">
        <v>116</v>
      </c>
      <c r="K232" s="4" t="s">
        <v>42</v>
      </c>
      <c r="L232" s="4">
        <v>2.5</v>
      </c>
      <c r="M232" s="4" t="s">
        <v>44</v>
      </c>
      <c r="N232" s="20">
        <v>4.0000000000000001E-3</v>
      </c>
      <c r="O232" s="16">
        <v>8.9999999999999993E-3</v>
      </c>
      <c r="P232" s="4">
        <v>2</v>
      </c>
      <c r="Q232" s="4">
        <v>5</v>
      </c>
      <c r="R232" s="20">
        <v>1.4E-2</v>
      </c>
      <c r="S232" s="18" t="s">
        <v>322</v>
      </c>
      <c r="T232" s="4" t="s">
        <v>46</v>
      </c>
      <c r="U232" s="4" t="s">
        <v>49</v>
      </c>
      <c r="V232" s="4" t="s">
        <v>118</v>
      </c>
      <c r="W232" s="27">
        <v>5.0000000000000001E-3</v>
      </c>
      <c r="X232" s="27">
        <v>1E-3</v>
      </c>
      <c r="Y232" s="5">
        <v>50</v>
      </c>
      <c r="Z232" s="5">
        <v>5</v>
      </c>
      <c r="AA232" s="5">
        <v>10</v>
      </c>
      <c r="AB232" s="5" t="s">
        <v>39</v>
      </c>
      <c r="AC232" s="28">
        <f t="shared" si="9"/>
        <v>49.999999999999993</v>
      </c>
      <c r="AD232" s="5">
        <f t="shared" si="10"/>
        <v>30</v>
      </c>
      <c r="AE232" s="5">
        <v>24</v>
      </c>
      <c r="AF232" s="5">
        <v>5</v>
      </c>
      <c r="AI232" s="5">
        <v>2.734</v>
      </c>
      <c r="AJ232" s="123">
        <f t="shared" si="11"/>
        <v>136.69999999999999</v>
      </c>
    </row>
    <row r="233" spans="1:36" ht="11.25" customHeight="1" x14ac:dyDescent="0.25">
      <c r="A233" s="5" t="s">
        <v>326</v>
      </c>
      <c r="B233" s="4">
        <v>0.7</v>
      </c>
      <c r="C233" s="4" t="s">
        <v>124</v>
      </c>
      <c r="D233" s="4">
        <v>75</v>
      </c>
      <c r="E233" s="17">
        <v>1000</v>
      </c>
      <c r="F233" s="17">
        <v>5000</v>
      </c>
      <c r="G233" s="17">
        <v>1344</v>
      </c>
      <c r="H233" s="17">
        <v>849</v>
      </c>
      <c r="I233" s="4" t="s">
        <v>40</v>
      </c>
      <c r="J233" s="4" t="s">
        <v>116</v>
      </c>
      <c r="K233" s="4" t="s">
        <v>42</v>
      </c>
      <c r="L233" s="4">
        <v>2.5</v>
      </c>
      <c r="M233" s="4" t="s">
        <v>44</v>
      </c>
      <c r="N233" s="20">
        <v>4.0000000000000001E-3</v>
      </c>
      <c r="O233" s="16">
        <v>8.9999999999999993E-3</v>
      </c>
      <c r="P233" s="4">
        <v>3</v>
      </c>
      <c r="Q233" s="4">
        <v>6</v>
      </c>
      <c r="R233" s="20">
        <v>1.4E-2</v>
      </c>
      <c r="S233" s="18" t="s">
        <v>322</v>
      </c>
      <c r="T233" s="4" t="s">
        <v>46</v>
      </c>
      <c r="U233" s="4" t="s">
        <v>41</v>
      </c>
      <c r="V233" s="4" t="s">
        <v>118</v>
      </c>
      <c r="W233" s="27">
        <v>5.0000000000000001E-3</v>
      </c>
      <c r="X233" s="27">
        <v>1E-3</v>
      </c>
      <c r="Y233" s="5">
        <v>50</v>
      </c>
      <c r="Z233" s="5">
        <v>5</v>
      </c>
      <c r="AA233" s="5">
        <v>10</v>
      </c>
      <c r="AB233" s="5" t="s">
        <v>39</v>
      </c>
      <c r="AC233" s="28">
        <f t="shared" si="9"/>
        <v>49.999999999999993</v>
      </c>
      <c r="AD233" s="5">
        <f t="shared" si="10"/>
        <v>30</v>
      </c>
      <c r="AE233" s="5">
        <v>24</v>
      </c>
      <c r="AF233" s="5">
        <v>5</v>
      </c>
      <c r="AI233" s="5">
        <v>2.734</v>
      </c>
      <c r="AJ233" s="123">
        <f t="shared" si="11"/>
        <v>205.05</v>
      </c>
    </row>
    <row r="234" spans="1:36" ht="11.25" customHeight="1" x14ac:dyDescent="0.25">
      <c r="A234" s="5" t="s">
        <v>327</v>
      </c>
      <c r="B234" s="4">
        <v>0.7</v>
      </c>
      <c r="C234" s="4" t="s">
        <v>124</v>
      </c>
      <c r="D234" s="4">
        <v>75</v>
      </c>
      <c r="E234" s="17">
        <v>1000</v>
      </c>
      <c r="F234" s="17">
        <v>5000</v>
      </c>
      <c r="G234" s="17">
        <v>1344</v>
      </c>
      <c r="H234" s="17">
        <v>849</v>
      </c>
      <c r="I234" s="4" t="s">
        <v>40</v>
      </c>
      <c r="J234" s="4" t="s">
        <v>116</v>
      </c>
      <c r="K234" s="4" t="s">
        <v>42</v>
      </c>
      <c r="L234" s="4">
        <v>2.5</v>
      </c>
      <c r="M234" s="4" t="s">
        <v>44</v>
      </c>
      <c r="N234" s="20">
        <v>4.0000000000000001E-3</v>
      </c>
      <c r="O234" s="16">
        <v>8.9999999999999993E-3</v>
      </c>
      <c r="P234" s="4">
        <v>3</v>
      </c>
      <c r="Q234" s="4">
        <v>6</v>
      </c>
      <c r="R234" s="20">
        <v>1.4E-2</v>
      </c>
      <c r="S234" s="18" t="s">
        <v>322</v>
      </c>
      <c r="T234" s="4" t="s">
        <v>46</v>
      </c>
      <c r="U234" s="4" t="s">
        <v>49</v>
      </c>
      <c r="V234" s="4" t="s">
        <v>118</v>
      </c>
      <c r="W234" s="27">
        <v>5.0000000000000001E-3</v>
      </c>
      <c r="X234" s="27">
        <v>1E-3</v>
      </c>
      <c r="Y234" s="5">
        <v>50</v>
      </c>
      <c r="Z234" s="5">
        <v>5</v>
      </c>
      <c r="AA234" s="5">
        <v>10</v>
      </c>
      <c r="AB234" s="5" t="s">
        <v>39</v>
      </c>
      <c r="AC234" s="28">
        <f t="shared" si="9"/>
        <v>49.999999999999993</v>
      </c>
      <c r="AD234" s="5">
        <f t="shared" si="10"/>
        <v>30</v>
      </c>
      <c r="AE234" s="5">
        <v>24</v>
      </c>
      <c r="AF234" s="5">
        <v>5</v>
      </c>
      <c r="AI234" s="5">
        <v>2.734</v>
      </c>
      <c r="AJ234" s="123">
        <f t="shared" si="11"/>
        <v>205.05</v>
      </c>
    </row>
    <row r="235" spans="1:36" ht="11.25" customHeight="1" x14ac:dyDescent="0.25">
      <c r="A235" s="5" t="s">
        <v>328</v>
      </c>
      <c r="B235" s="4">
        <v>0.7</v>
      </c>
      <c r="C235" s="4" t="s">
        <v>127</v>
      </c>
      <c r="D235" s="4">
        <v>100</v>
      </c>
      <c r="E235" s="17">
        <v>1000</v>
      </c>
      <c r="F235" s="17">
        <v>5000</v>
      </c>
      <c r="G235" s="17">
        <v>1344</v>
      </c>
      <c r="H235" s="17">
        <v>849</v>
      </c>
      <c r="I235" s="4" t="s">
        <v>40</v>
      </c>
      <c r="J235" s="4" t="s">
        <v>116</v>
      </c>
      <c r="K235" s="4" t="s">
        <v>42</v>
      </c>
      <c r="L235" s="4">
        <v>2.5</v>
      </c>
      <c r="M235" s="4" t="s">
        <v>44</v>
      </c>
      <c r="N235" s="20">
        <v>4.0000000000000001E-3</v>
      </c>
      <c r="O235" s="16">
        <v>8.9999999999999993E-3</v>
      </c>
      <c r="P235" s="4">
        <v>4</v>
      </c>
      <c r="Q235" s="4">
        <v>8</v>
      </c>
      <c r="R235" s="20">
        <v>1.4E-2</v>
      </c>
      <c r="S235" s="18" t="s">
        <v>322</v>
      </c>
      <c r="T235" s="4" t="s">
        <v>46</v>
      </c>
      <c r="U235" s="4" t="s">
        <v>41</v>
      </c>
      <c r="V235" s="4" t="s">
        <v>118</v>
      </c>
      <c r="W235" s="27">
        <v>5.0000000000000001E-3</v>
      </c>
      <c r="X235" s="27">
        <v>1E-3</v>
      </c>
      <c r="Y235" s="5">
        <v>50</v>
      </c>
      <c r="Z235" s="5">
        <v>5</v>
      </c>
      <c r="AA235" s="5">
        <v>10</v>
      </c>
      <c r="AB235" s="5" t="s">
        <v>39</v>
      </c>
      <c r="AC235" s="28">
        <f t="shared" si="9"/>
        <v>49.999999999999993</v>
      </c>
      <c r="AD235" s="5">
        <f t="shared" si="10"/>
        <v>40</v>
      </c>
      <c r="AE235" s="5">
        <v>24</v>
      </c>
      <c r="AF235" s="5">
        <v>5</v>
      </c>
      <c r="AI235" s="5">
        <v>2.734</v>
      </c>
      <c r="AJ235" s="123">
        <f t="shared" si="11"/>
        <v>273.39999999999998</v>
      </c>
    </row>
    <row r="236" spans="1:36" ht="11.25" customHeight="1" x14ac:dyDescent="0.25">
      <c r="A236" s="5" t="s">
        <v>329</v>
      </c>
      <c r="B236" s="4">
        <v>0.7</v>
      </c>
      <c r="C236" s="4" t="s">
        <v>127</v>
      </c>
      <c r="D236" s="4">
        <v>100</v>
      </c>
      <c r="E236" s="17">
        <v>1000</v>
      </c>
      <c r="F236" s="17">
        <v>5000</v>
      </c>
      <c r="G236" s="17">
        <v>1344</v>
      </c>
      <c r="H236" s="17">
        <v>849</v>
      </c>
      <c r="I236" s="4" t="s">
        <v>40</v>
      </c>
      <c r="J236" s="4" t="s">
        <v>116</v>
      </c>
      <c r="K236" s="4" t="s">
        <v>42</v>
      </c>
      <c r="L236" s="4">
        <v>2.5</v>
      </c>
      <c r="M236" s="4" t="s">
        <v>44</v>
      </c>
      <c r="N236" s="20">
        <v>4.0000000000000001E-3</v>
      </c>
      <c r="O236" s="16">
        <v>8.9999999999999993E-3</v>
      </c>
      <c r="P236" s="4">
        <v>4</v>
      </c>
      <c r="Q236" s="4">
        <v>8</v>
      </c>
      <c r="R236" s="20">
        <v>1.4E-2</v>
      </c>
      <c r="S236" s="18" t="s">
        <v>322</v>
      </c>
      <c r="T236" s="4" t="s">
        <v>46</v>
      </c>
      <c r="U236" s="4" t="s">
        <v>49</v>
      </c>
      <c r="V236" s="4" t="s">
        <v>118</v>
      </c>
      <c r="W236" s="27">
        <v>5.0000000000000001E-3</v>
      </c>
      <c r="X236" s="27">
        <v>1E-3</v>
      </c>
      <c r="Y236" s="5">
        <v>50</v>
      </c>
      <c r="Z236" s="5">
        <v>5</v>
      </c>
      <c r="AA236" s="5">
        <v>10</v>
      </c>
      <c r="AB236" s="5" t="s">
        <v>39</v>
      </c>
      <c r="AC236" s="28">
        <f t="shared" si="9"/>
        <v>49.999999999999993</v>
      </c>
      <c r="AD236" s="5">
        <f t="shared" si="10"/>
        <v>40</v>
      </c>
      <c r="AE236" s="5">
        <v>24</v>
      </c>
      <c r="AF236" s="5">
        <v>5</v>
      </c>
      <c r="AI236" s="5">
        <v>2.734</v>
      </c>
      <c r="AJ236" s="123">
        <f t="shared" si="11"/>
        <v>273.39999999999998</v>
      </c>
    </row>
    <row r="237" spans="1:36" ht="11.25" customHeight="1" x14ac:dyDescent="0.25">
      <c r="A237" s="5" t="s">
        <v>330</v>
      </c>
      <c r="B237" s="4">
        <v>0.7</v>
      </c>
      <c r="C237" s="4" t="s">
        <v>130</v>
      </c>
      <c r="D237" s="4">
        <v>150</v>
      </c>
      <c r="E237" s="17">
        <v>1000</v>
      </c>
      <c r="F237" s="17">
        <v>5000</v>
      </c>
      <c r="G237" s="17">
        <v>1344</v>
      </c>
      <c r="H237" s="17">
        <v>849</v>
      </c>
      <c r="I237" s="4" t="s">
        <v>40</v>
      </c>
      <c r="J237" s="4" t="s">
        <v>116</v>
      </c>
      <c r="K237" s="4" t="s">
        <v>42</v>
      </c>
      <c r="L237" s="4">
        <v>2.5</v>
      </c>
      <c r="M237" s="4" t="s">
        <v>44</v>
      </c>
      <c r="N237" s="20">
        <v>4.0000000000000001E-3</v>
      </c>
      <c r="O237" s="16">
        <v>8.9999999999999993E-3</v>
      </c>
      <c r="P237" s="4">
        <v>5</v>
      </c>
      <c r="Q237" s="4">
        <v>9</v>
      </c>
      <c r="R237" s="20">
        <v>1.4E-2</v>
      </c>
      <c r="S237" s="18" t="s">
        <v>322</v>
      </c>
      <c r="T237" s="4" t="s">
        <v>46</v>
      </c>
      <c r="U237" s="4" t="s">
        <v>41</v>
      </c>
      <c r="V237" s="4" t="s">
        <v>118</v>
      </c>
      <c r="W237" s="27">
        <v>5.0000000000000001E-3</v>
      </c>
      <c r="X237" s="27">
        <v>1E-3</v>
      </c>
      <c r="Y237" s="5">
        <v>50</v>
      </c>
      <c r="Z237" s="5">
        <v>5</v>
      </c>
      <c r="AA237" s="5">
        <v>10</v>
      </c>
      <c r="AB237" s="5" t="s">
        <v>39</v>
      </c>
      <c r="AC237" s="28">
        <f t="shared" si="9"/>
        <v>49.999999999999993</v>
      </c>
      <c r="AD237" s="5">
        <f t="shared" si="10"/>
        <v>40</v>
      </c>
      <c r="AE237" s="5">
        <v>24</v>
      </c>
      <c r="AF237" s="5">
        <v>5</v>
      </c>
      <c r="AI237" s="5">
        <v>2.734</v>
      </c>
      <c r="AJ237" s="123">
        <f t="shared" si="11"/>
        <v>410.1</v>
      </c>
    </row>
    <row r="238" spans="1:36" ht="11.25" customHeight="1" x14ac:dyDescent="0.25">
      <c r="A238" s="5" t="s">
        <v>331</v>
      </c>
      <c r="B238" s="4">
        <v>0.7</v>
      </c>
      <c r="C238" s="4" t="s">
        <v>130</v>
      </c>
      <c r="D238" s="4">
        <v>150</v>
      </c>
      <c r="E238" s="17">
        <v>1000</v>
      </c>
      <c r="F238" s="17">
        <v>5000</v>
      </c>
      <c r="G238" s="17">
        <v>1344</v>
      </c>
      <c r="H238" s="17">
        <v>849</v>
      </c>
      <c r="I238" s="4" t="s">
        <v>40</v>
      </c>
      <c r="J238" s="4" t="s">
        <v>116</v>
      </c>
      <c r="K238" s="4" t="s">
        <v>42</v>
      </c>
      <c r="L238" s="4">
        <v>2.5</v>
      </c>
      <c r="M238" s="4" t="s">
        <v>44</v>
      </c>
      <c r="N238" s="20">
        <v>4.0000000000000001E-3</v>
      </c>
      <c r="O238" s="16">
        <v>8.9999999999999993E-3</v>
      </c>
      <c r="P238" s="4">
        <v>5</v>
      </c>
      <c r="Q238" s="4">
        <v>9</v>
      </c>
      <c r="R238" s="20">
        <v>1.4E-2</v>
      </c>
      <c r="S238" s="18" t="s">
        <v>322</v>
      </c>
      <c r="T238" s="4" t="s">
        <v>46</v>
      </c>
      <c r="U238" s="4" t="s">
        <v>49</v>
      </c>
      <c r="V238" s="4" t="s">
        <v>118</v>
      </c>
      <c r="W238" s="27">
        <v>5.0000000000000001E-3</v>
      </c>
      <c r="X238" s="27">
        <v>1E-3</v>
      </c>
      <c r="Y238" s="5">
        <v>50</v>
      </c>
      <c r="Z238" s="5">
        <v>5</v>
      </c>
      <c r="AA238" s="5">
        <v>10</v>
      </c>
      <c r="AB238" s="5" t="s">
        <v>39</v>
      </c>
      <c r="AC238" s="28">
        <f t="shared" si="9"/>
        <v>49.999999999999993</v>
      </c>
      <c r="AD238" s="5">
        <f t="shared" si="10"/>
        <v>40</v>
      </c>
      <c r="AE238" s="5">
        <v>24</v>
      </c>
      <c r="AF238" s="5">
        <v>5</v>
      </c>
      <c r="AI238" s="5">
        <v>2.734</v>
      </c>
      <c r="AJ238" s="123">
        <f t="shared" si="11"/>
        <v>410.1</v>
      </c>
    </row>
    <row r="239" spans="1:36" ht="11.25" customHeight="1" x14ac:dyDescent="0.25">
      <c r="A239" s="5" t="s">
        <v>332</v>
      </c>
      <c r="B239" s="4">
        <v>0.7</v>
      </c>
      <c r="C239" s="4" t="s">
        <v>133</v>
      </c>
      <c r="D239" s="4">
        <v>25</v>
      </c>
      <c r="E239" s="17">
        <v>1000</v>
      </c>
      <c r="F239" s="17">
        <v>5000</v>
      </c>
      <c r="G239" s="17">
        <v>1344</v>
      </c>
      <c r="H239" s="17">
        <v>849</v>
      </c>
      <c r="I239" s="4" t="s">
        <v>40</v>
      </c>
      <c r="J239" s="4" t="s">
        <v>116</v>
      </c>
      <c r="K239" s="4" t="s">
        <v>42</v>
      </c>
      <c r="L239" s="4">
        <v>1.65</v>
      </c>
      <c r="M239" s="4" t="s">
        <v>44</v>
      </c>
      <c r="N239" s="20">
        <v>4.0000000000000001E-3</v>
      </c>
      <c r="O239" s="16">
        <v>8.9999999999999993E-3</v>
      </c>
      <c r="P239" s="4">
        <v>1</v>
      </c>
      <c r="Q239" s="4">
        <v>3.5</v>
      </c>
      <c r="R239" s="20">
        <v>1.4E-2</v>
      </c>
      <c r="S239" s="18" t="s">
        <v>322</v>
      </c>
      <c r="T239" s="4" t="s">
        <v>46</v>
      </c>
      <c r="U239" s="4" t="s">
        <v>41</v>
      </c>
      <c r="V239" s="4" t="s">
        <v>118</v>
      </c>
      <c r="W239" s="27">
        <v>5.0000000000000001E-3</v>
      </c>
      <c r="X239" s="27">
        <v>1E-3</v>
      </c>
      <c r="Y239" s="5">
        <v>50</v>
      </c>
      <c r="Z239" s="5">
        <v>5</v>
      </c>
      <c r="AA239" s="5">
        <v>10</v>
      </c>
      <c r="AB239" s="5" t="s">
        <v>39</v>
      </c>
      <c r="AC239" s="28">
        <f t="shared" si="9"/>
        <v>49.999999999999993</v>
      </c>
      <c r="AD239" s="5">
        <f t="shared" si="10"/>
        <v>25</v>
      </c>
      <c r="AE239" s="5">
        <v>24</v>
      </c>
      <c r="AF239" s="5">
        <v>3.3</v>
      </c>
      <c r="AI239" s="5">
        <v>2.734</v>
      </c>
      <c r="AJ239" s="123">
        <f t="shared" si="11"/>
        <v>68.349999999999994</v>
      </c>
    </row>
    <row r="240" spans="1:36" ht="11.25" customHeight="1" x14ac:dyDescent="0.25">
      <c r="A240" s="5" t="s">
        <v>333</v>
      </c>
      <c r="B240" s="4">
        <v>0.7</v>
      </c>
      <c r="C240" s="4" t="s">
        <v>133</v>
      </c>
      <c r="D240" s="4">
        <v>25</v>
      </c>
      <c r="E240" s="17">
        <v>1000</v>
      </c>
      <c r="F240" s="17">
        <v>5000</v>
      </c>
      <c r="G240" s="17">
        <v>1344</v>
      </c>
      <c r="H240" s="17">
        <v>849</v>
      </c>
      <c r="I240" s="4" t="s">
        <v>40</v>
      </c>
      <c r="J240" s="4" t="s">
        <v>116</v>
      </c>
      <c r="K240" s="4" t="s">
        <v>42</v>
      </c>
      <c r="L240" s="4">
        <v>1.65</v>
      </c>
      <c r="M240" s="4" t="s">
        <v>44</v>
      </c>
      <c r="N240" s="20">
        <v>4.0000000000000001E-3</v>
      </c>
      <c r="O240" s="16">
        <v>8.9999999999999993E-3</v>
      </c>
      <c r="P240" s="4">
        <v>1</v>
      </c>
      <c r="Q240" s="4">
        <v>3.5</v>
      </c>
      <c r="R240" s="20">
        <v>1.4E-2</v>
      </c>
      <c r="S240" s="18" t="s">
        <v>322</v>
      </c>
      <c r="T240" s="4" t="s">
        <v>46</v>
      </c>
      <c r="U240" s="4" t="s">
        <v>49</v>
      </c>
      <c r="V240" s="4" t="s">
        <v>118</v>
      </c>
      <c r="W240" s="27">
        <v>5.0000000000000001E-3</v>
      </c>
      <c r="X240" s="27">
        <v>1E-3</v>
      </c>
      <c r="Y240" s="5">
        <v>50</v>
      </c>
      <c r="Z240" s="5">
        <v>5</v>
      </c>
      <c r="AA240" s="5">
        <v>10</v>
      </c>
      <c r="AB240" s="5" t="s">
        <v>39</v>
      </c>
      <c r="AC240" s="28">
        <f t="shared" si="9"/>
        <v>49.999999999999993</v>
      </c>
      <c r="AD240" s="5">
        <f t="shared" si="10"/>
        <v>25</v>
      </c>
      <c r="AE240" s="5">
        <v>24</v>
      </c>
      <c r="AF240" s="5">
        <v>3.3</v>
      </c>
      <c r="AI240" s="5">
        <v>2.734</v>
      </c>
      <c r="AJ240" s="123">
        <f t="shared" si="11"/>
        <v>68.349999999999994</v>
      </c>
    </row>
    <row r="241" spans="1:36" ht="11.25" customHeight="1" x14ac:dyDescent="0.25">
      <c r="A241" s="5" t="s">
        <v>334</v>
      </c>
      <c r="B241" s="4">
        <v>0.7</v>
      </c>
      <c r="C241" s="4" t="s">
        <v>136</v>
      </c>
      <c r="D241" s="4">
        <v>50</v>
      </c>
      <c r="E241" s="17">
        <v>1000</v>
      </c>
      <c r="F241" s="17">
        <v>5000</v>
      </c>
      <c r="G241" s="17">
        <v>1344</v>
      </c>
      <c r="H241" s="17">
        <v>849</v>
      </c>
      <c r="I241" s="4" t="s">
        <v>40</v>
      </c>
      <c r="J241" s="4" t="s">
        <v>116</v>
      </c>
      <c r="K241" s="4" t="s">
        <v>42</v>
      </c>
      <c r="L241" s="4">
        <v>1.65</v>
      </c>
      <c r="M241" s="4" t="s">
        <v>44</v>
      </c>
      <c r="N241" s="20">
        <v>4.0000000000000001E-3</v>
      </c>
      <c r="O241" s="16">
        <v>8.9999999999999993E-3</v>
      </c>
      <c r="P241" s="4">
        <v>2</v>
      </c>
      <c r="Q241" s="4">
        <v>5</v>
      </c>
      <c r="R241" s="20">
        <v>1.4E-2</v>
      </c>
      <c r="S241" s="18" t="s">
        <v>322</v>
      </c>
      <c r="T241" s="4" t="s">
        <v>46</v>
      </c>
      <c r="U241" s="4" t="s">
        <v>41</v>
      </c>
      <c r="V241" s="4" t="s">
        <v>118</v>
      </c>
      <c r="W241" s="27">
        <v>5.0000000000000001E-3</v>
      </c>
      <c r="X241" s="27">
        <v>1E-3</v>
      </c>
      <c r="Y241" s="5">
        <v>50</v>
      </c>
      <c r="Z241" s="5">
        <v>5</v>
      </c>
      <c r="AA241" s="5">
        <v>10</v>
      </c>
      <c r="AB241" s="5" t="s">
        <v>39</v>
      </c>
      <c r="AC241" s="28">
        <f t="shared" si="9"/>
        <v>49.999999999999993</v>
      </c>
      <c r="AD241" s="5">
        <f t="shared" si="10"/>
        <v>30</v>
      </c>
      <c r="AE241" s="5">
        <v>24</v>
      </c>
      <c r="AF241" s="5">
        <v>3.3</v>
      </c>
      <c r="AI241" s="5">
        <v>2.734</v>
      </c>
      <c r="AJ241" s="123">
        <f t="shared" si="11"/>
        <v>136.69999999999999</v>
      </c>
    </row>
    <row r="242" spans="1:36" ht="11.25" customHeight="1" x14ac:dyDescent="0.25">
      <c r="A242" s="5" t="s">
        <v>335</v>
      </c>
      <c r="B242" s="4">
        <v>0.7</v>
      </c>
      <c r="C242" s="4" t="s">
        <v>136</v>
      </c>
      <c r="D242" s="4">
        <v>50</v>
      </c>
      <c r="E242" s="17">
        <v>1000</v>
      </c>
      <c r="F242" s="17">
        <v>5000</v>
      </c>
      <c r="G242" s="17">
        <v>1344</v>
      </c>
      <c r="H242" s="17">
        <v>849</v>
      </c>
      <c r="I242" s="4" t="s">
        <v>40</v>
      </c>
      <c r="J242" s="4" t="s">
        <v>116</v>
      </c>
      <c r="K242" s="4" t="s">
        <v>42</v>
      </c>
      <c r="L242" s="4">
        <v>1.65</v>
      </c>
      <c r="M242" s="4" t="s">
        <v>44</v>
      </c>
      <c r="N242" s="20">
        <v>4.0000000000000001E-3</v>
      </c>
      <c r="O242" s="16">
        <v>8.9999999999999993E-3</v>
      </c>
      <c r="P242" s="4">
        <v>2</v>
      </c>
      <c r="Q242" s="4">
        <v>5</v>
      </c>
      <c r="R242" s="20">
        <v>1.4E-2</v>
      </c>
      <c r="S242" s="18" t="s">
        <v>322</v>
      </c>
      <c r="T242" s="4" t="s">
        <v>46</v>
      </c>
      <c r="U242" s="4" t="s">
        <v>49</v>
      </c>
      <c r="V242" s="4" t="s">
        <v>118</v>
      </c>
      <c r="W242" s="27">
        <v>5.0000000000000001E-3</v>
      </c>
      <c r="X242" s="27">
        <v>1E-3</v>
      </c>
      <c r="Y242" s="5">
        <v>50</v>
      </c>
      <c r="Z242" s="5">
        <v>5</v>
      </c>
      <c r="AA242" s="5">
        <v>10</v>
      </c>
      <c r="AB242" s="5" t="s">
        <v>39</v>
      </c>
      <c r="AC242" s="28">
        <f t="shared" si="9"/>
        <v>49.999999999999993</v>
      </c>
      <c r="AD242" s="5">
        <f t="shared" si="10"/>
        <v>30</v>
      </c>
      <c r="AE242" s="5">
        <v>24</v>
      </c>
      <c r="AF242" s="5">
        <v>3.3</v>
      </c>
      <c r="AI242" s="5">
        <v>2.734</v>
      </c>
      <c r="AJ242" s="123">
        <f t="shared" si="11"/>
        <v>136.69999999999999</v>
      </c>
    </row>
    <row r="243" spans="1:36" ht="11.25" customHeight="1" x14ac:dyDescent="0.25">
      <c r="A243" s="5" t="s">
        <v>336</v>
      </c>
      <c r="B243" s="4">
        <v>0.7</v>
      </c>
      <c r="C243" s="4" t="s">
        <v>139</v>
      </c>
      <c r="D243" s="4">
        <v>75</v>
      </c>
      <c r="E243" s="17">
        <v>1000</v>
      </c>
      <c r="F243" s="17">
        <v>5000</v>
      </c>
      <c r="G243" s="17">
        <v>1344</v>
      </c>
      <c r="H243" s="17">
        <v>849</v>
      </c>
      <c r="I243" s="4" t="s">
        <v>40</v>
      </c>
      <c r="J243" s="4" t="s">
        <v>116</v>
      </c>
      <c r="K243" s="4" t="s">
        <v>42</v>
      </c>
      <c r="L243" s="4">
        <v>1.65</v>
      </c>
      <c r="M243" s="4" t="s">
        <v>44</v>
      </c>
      <c r="N243" s="20">
        <v>4.0000000000000001E-3</v>
      </c>
      <c r="O243" s="16">
        <v>8.9999999999999993E-3</v>
      </c>
      <c r="P243" s="4">
        <v>3</v>
      </c>
      <c r="Q243" s="4">
        <v>6</v>
      </c>
      <c r="R243" s="20">
        <v>1.4E-2</v>
      </c>
      <c r="S243" s="18" t="s">
        <v>322</v>
      </c>
      <c r="T243" s="4" t="s">
        <v>46</v>
      </c>
      <c r="U243" s="4" t="s">
        <v>41</v>
      </c>
      <c r="V243" s="4" t="s">
        <v>118</v>
      </c>
      <c r="W243" s="27">
        <v>5.0000000000000001E-3</v>
      </c>
      <c r="X243" s="27">
        <v>1E-3</v>
      </c>
      <c r="Y243" s="5">
        <v>50</v>
      </c>
      <c r="Z243" s="5">
        <v>5</v>
      </c>
      <c r="AA243" s="5">
        <v>10</v>
      </c>
      <c r="AB243" s="5" t="s">
        <v>39</v>
      </c>
      <c r="AC243" s="28">
        <f t="shared" si="9"/>
        <v>49.999999999999993</v>
      </c>
      <c r="AD243" s="5">
        <f t="shared" si="10"/>
        <v>30</v>
      </c>
      <c r="AE243" s="5">
        <v>24</v>
      </c>
      <c r="AF243" s="5">
        <v>3.3</v>
      </c>
      <c r="AI243" s="5">
        <v>2.734</v>
      </c>
      <c r="AJ243" s="123">
        <f t="shared" si="11"/>
        <v>205.05</v>
      </c>
    </row>
    <row r="244" spans="1:36" ht="11.25" customHeight="1" x14ac:dyDescent="0.25">
      <c r="A244" s="5" t="s">
        <v>337</v>
      </c>
      <c r="B244" s="4">
        <v>0.7</v>
      </c>
      <c r="C244" s="4" t="s">
        <v>139</v>
      </c>
      <c r="D244" s="4">
        <v>75</v>
      </c>
      <c r="E244" s="17">
        <v>1000</v>
      </c>
      <c r="F244" s="17">
        <v>5000</v>
      </c>
      <c r="G244" s="17">
        <v>1344</v>
      </c>
      <c r="H244" s="17">
        <v>849</v>
      </c>
      <c r="I244" s="4" t="s">
        <v>40</v>
      </c>
      <c r="J244" s="4" t="s">
        <v>116</v>
      </c>
      <c r="K244" s="4" t="s">
        <v>42</v>
      </c>
      <c r="L244" s="4">
        <v>1.65</v>
      </c>
      <c r="M244" s="4" t="s">
        <v>44</v>
      </c>
      <c r="N244" s="20">
        <v>4.0000000000000001E-3</v>
      </c>
      <c r="O244" s="16">
        <v>8.9999999999999993E-3</v>
      </c>
      <c r="P244" s="4">
        <v>3</v>
      </c>
      <c r="Q244" s="4">
        <v>6</v>
      </c>
      <c r="R244" s="20">
        <v>1.4E-2</v>
      </c>
      <c r="S244" s="18" t="s">
        <v>322</v>
      </c>
      <c r="T244" s="4" t="s">
        <v>46</v>
      </c>
      <c r="U244" s="4" t="s">
        <v>49</v>
      </c>
      <c r="V244" s="4" t="s">
        <v>118</v>
      </c>
      <c r="W244" s="27">
        <v>5.0000000000000001E-3</v>
      </c>
      <c r="X244" s="27">
        <v>1E-3</v>
      </c>
      <c r="Y244" s="5">
        <v>50</v>
      </c>
      <c r="Z244" s="5">
        <v>5</v>
      </c>
      <c r="AA244" s="5">
        <v>10</v>
      </c>
      <c r="AB244" s="5" t="s">
        <v>39</v>
      </c>
      <c r="AC244" s="28">
        <f t="shared" si="9"/>
        <v>49.999999999999993</v>
      </c>
      <c r="AD244" s="5">
        <f t="shared" si="10"/>
        <v>30</v>
      </c>
      <c r="AE244" s="5">
        <v>24</v>
      </c>
      <c r="AF244" s="5">
        <v>3.3</v>
      </c>
      <c r="AI244" s="5">
        <v>2.734</v>
      </c>
      <c r="AJ244" s="123">
        <f t="shared" si="11"/>
        <v>205.05</v>
      </c>
    </row>
    <row r="245" spans="1:36" ht="11.25" customHeight="1" x14ac:dyDescent="0.25">
      <c r="A245" s="5" t="s">
        <v>338</v>
      </c>
      <c r="B245" s="4">
        <v>0.7</v>
      </c>
      <c r="C245" s="4" t="s">
        <v>142</v>
      </c>
      <c r="D245" s="4">
        <v>100</v>
      </c>
      <c r="E245" s="17">
        <v>1000</v>
      </c>
      <c r="F245" s="17">
        <v>5000</v>
      </c>
      <c r="G245" s="17">
        <v>1344</v>
      </c>
      <c r="H245" s="17">
        <v>849</v>
      </c>
      <c r="I245" s="4" t="s">
        <v>40</v>
      </c>
      <c r="J245" s="4" t="s">
        <v>116</v>
      </c>
      <c r="K245" s="4" t="s">
        <v>42</v>
      </c>
      <c r="L245" s="4">
        <v>1.65</v>
      </c>
      <c r="M245" s="4" t="s">
        <v>44</v>
      </c>
      <c r="N245" s="20">
        <v>4.0000000000000001E-3</v>
      </c>
      <c r="O245" s="16">
        <v>8.9999999999999993E-3</v>
      </c>
      <c r="P245" s="4">
        <v>4</v>
      </c>
      <c r="Q245" s="4">
        <v>8</v>
      </c>
      <c r="R245" s="20">
        <v>1.4E-2</v>
      </c>
      <c r="S245" s="18" t="s">
        <v>322</v>
      </c>
      <c r="T245" s="4" t="s">
        <v>46</v>
      </c>
      <c r="U245" s="4" t="s">
        <v>41</v>
      </c>
      <c r="V245" s="4" t="s">
        <v>118</v>
      </c>
      <c r="W245" s="27">
        <v>5.0000000000000001E-3</v>
      </c>
      <c r="X245" s="27">
        <v>1E-3</v>
      </c>
      <c r="Y245" s="5">
        <v>50</v>
      </c>
      <c r="Z245" s="5">
        <v>5</v>
      </c>
      <c r="AA245" s="5">
        <v>10</v>
      </c>
      <c r="AB245" s="5" t="s">
        <v>39</v>
      </c>
      <c r="AC245" s="28">
        <f t="shared" si="9"/>
        <v>49.999999999999993</v>
      </c>
      <c r="AD245" s="5">
        <f t="shared" si="10"/>
        <v>40</v>
      </c>
      <c r="AE245" s="5">
        <v>24</v>
      </c>
      <c r="AF245" s="5">
        <v>3.3</v>
      </c>
      <c r="AI245" s="5">
        <v>2.734</v>
      </c>
      <c r="AJ245" s="123">
        <f t="shared" si="11"/>
        <v>273.39999999999998</v>
      </c>
    </row>
    <row r="246" spans="1:36" ht="11.25" customHeight="1" x14ac:dyDescent="0.25">
      <c r="A246" s="5" t="s">
        <v>339</v>
      </c>
      <c r="B246" s="4">
        <v>0.7</v>
      </c>
      <c r="C246" s="4" t="s">
        <v>142</v>
      </c>
      <c r="D246" s="4">
        <v>100</v>
      </c>
      <c r="E246" s="17">
        <v>1000</v>
      </c>
      <c r="F246" s="17">
        <v>5000</v>
      </c>
      <c r="G246" s="17">
        <v>1344</v>
      </c>
      <c r="H246" s="17">
        <v>849</v>
      </c>
      <c r="I246" s="4" t="s">
        <v>40</v>
      </c>
      <c r="J246" s="4" t="s">
        <v>116</v>
      </c>
      <c r="K246" s="4" t="s">
        <v>42</v>
      </c>
      <c r="L246" s="4">
        <v>1.65</v>
      </c>
      <c r="M246" s="4" t="s">
        <v>44</v>
      </c>
      <c r="N246" s="20">
        <v>4.0000000000000001E-3</v>
      </c>
      <c r="O246" s="16">
        <v>8.9999999999999993E-3</v>
      </c>
      <c r="P246" s="4">
        <v>4</v>
      </c>
      <c r="Q246" s="4">
        <v>8</v>
      </c>
      <c r="R246" s="20">
        <v>1.4E-2</v>
      </c>
      <c r="S246" s="18" t="s">
        <v>322</v>
      </c>
      <c r="T246" s="4" t="s">
        <v>46</v>
      </c>
      <c r="U246" s="4" t="s">
        <v>49</v>
      </c>
      <c r="V246" s="4" t="s">
        <v>118</v>
      </c>
      <c r="W246" s="27">
        <v>5.0000000000000001E-3</v>
      </c>
      <c r="X246" s="27">
        <v>1E-3</v>
      </c>
      <c r="Y246" s="5">
        <v>50</v>
      </c>
      <c r="Z246" s="5">
        <v>5</v>
      </c>
      <c r="AA246" s="5">
        <v>10</v>
      </c>
      <c r="AB246" s="5" t="s">
        <v>39</v>
      </c>
      <c r="AC246" s="28">
        <f t="shared" si="9"/>
        <v>49.999999999999993</v>
      </c>
      <c r="AD246" s="5">
        <f t="shared" si="10"/>
        <v>40</v>
      </c>
      <c r="AE246" s="5">
        <v>24</v>
      </c>
      <c r="AF246" s="5">
        <v>3.3</v>
      </c>
      <c r="AI246" s="5">
        <v>2.734</v>
      </c>
      <c r="AJ246" s="123">
        <f t="shared" si="11"/>
        <v>273.39999999999998</v>
      </c>
    </row>
    <row r="247" spans="1:36" ht="11.25" customHeight="1" x14ac:dyDescent="0.25">
      <c r="A247" s="5" t="s">
        <v>340</v>
      </c>
      <c r="B247" s="4">
        <v>0.7</v>
      </c>
      <c r="C247" s="4" t="s">
        <v>145</v>
      </c>
      <c r="D247" s="4">
        <v>150</v>
      </c>
      <c r="E247" s="17">
        <v>1000</v>
      </c>
      <c r="F247" s="17">
        <v>5000</v>
      </c>
      <c r="G247" s="17">
        <v>1344</v>
      </c>
      <c r="H247" s="17">
        <v>849</v>
      </c>
      <c r="I247" s="4" t="s">
        <v>40</v>
      </c>
      <c r="J247" s="4" t="s">
        <v>116</v>
      </c>
      <c r="K247" s="4" t="s">
        <v>42</v>
      </c>
      <c r="L247" s="4">
        <v>1.65</v>
      </c>
      <c r="M247" s="4" t="s">
        <v>44</v>
      </c>
      <c r="N247" s="20">
        <v>4.0000000000000001E-3</v>
      </c>
      <c r="O247" s="16">
        <v>8.9999999999999993E-3</v>
      </c>
      <c r="P247" s="4">
        <v>5</v>
      </c>
      <c r="Q247" s="4">
        <v>9</v>
      </c>
      <c r="R247" s="20">
        <v>1.4E-2</v>
      </c>
      <c r="S247" s="18" t="s">
        <v>322</v>
      </c>
      <c r="T247" s="4" t="s">
        <v>46</v>
      </c>
      <c r="U247" s="4" t="s">
        <v>41</v>
      </c>
      <c r="V247" s="4" t="s">
        <v>118</v>
      </c>
      <c r="W247" s="27">
        <v>5.0000000000000001E-3</v>
      </c>
      <c r="X247" s="27">
        <v>1E-3</v>
      </c>
      <c r="Y247" s="5">
        <v>50</v>
      </c>
      <c r="Z247" s="5">
        <v>5</v>
      </c>
      <c r="AA247" s="5">
        <v>10</v>
      </c>
      <c r="AB247" s="5" t="s">
        <v>39</v>
      </c>
      <c r="AC247" s="28">
        <f t="shared" si="9"/>
        <v>49.999999999999993</v>
      </c>
      <c r="AD247" s="5">
        <f t="shared" si="10"/>
        <v>40</v>
      </c>
      <c r="AE247" s="5">
        <v>24</v>
      </c>
      <c r="AF247" s="5">
        <v>3.3</v>
      </c>
      <c r="AI247" s="5">
        <v>2.734</v>
      </c>
      <c r="AJ247" s="123">
        <f t="shared" si="11"/>
        <v>410.1</v>
      </c>
    </row>
    <row r="248" spans="1:36" ht="11.25" customHeight="1" x14ac:dyDescent="0.25">
      <c r="A248" s="5" t="s">
        <v>341</v>
      </c>
      <c r="B248" s="4">
        <v>0.7</v>
      </c>
      <c r="C248" s="4" t="s">
        <v>145</v>
      </c>
      <c r="D248" s="4">
        <v>150</v>
      </c>
      <c r="E248" s="17">
        <v>1000</v>
      </c>
      <c r="F248" s="17">
        <v>5000</v>
      </c>
      <c r="G248" s="17">
        <v>1344</v>
      </c>
      <c r="H248" s="17">
        <v>849</v>
      </c>
      <c r="I248" s="4" t="s">
        <v>40</v>
      </c>
      <c r="J248" s="4" t="s">
        <v>116</v>
      </c>
      <c r="K248" s="4" t="s">
        <v>42</v>
      </c>
      <c r="L248" s="4">
        <v>1.65</v>
      </c>
      <c r="M248" s="4" t="s">
        <v>44</v>
      </c>
      <c r="N248" s="20">
        <v>4.0000000000000001E-3</v>
      </c>
      <c r="O248" s="16">
        <v>8.9999999999999993E-3</v>
      </c>
      <c r="P248" s="4">
        <v>5</v>
      </c>
      <c r="Q248" s="4">
        <v>9</v>
      </c>
      <c r="R248" s="20">
        <v>1.4E-2</v>
      </c>
      <c r="S248" s="18" t="s">
        <v>322</v>
      </c>
      <c r="T248" s="4" t="s">
        <v>46</v>
      </c>
      <c r="U248" s="4" t="s">
        <v>49</v>
      </c>
      <c r="V248" s="4" t="s">
        <v>118</v>
      </c>
      <c r="W248" s="27">
        <v>5.0000000000000001E-3</v>
      </c>
      <c r="X248" s="27">
        <v>1E-3</v>
      </c>
      <c r="Y248" s="5">
        <v>50</v>
      </c>
      <c r="Z248" s="5">
        <v>5</v>
      </c>
      <c r="AA248" s="5">
        <v>10</v>
      </c>
      <c r="AB248" s="5" t="s">
        <v>39</v>
      </c>
      <c r="AC248" s="28">
        <f t="shared" si="9"/>
        <v>49.999999999999993</v>
      </c>
      <c r="AD248" s="5">
        <f t="shared" si="10"/>
        <v>40</v>
      </c>
      <c r="AE248" s="5">
        <v>24</v>
      </c>
      <c r="AF248" s="5">
        <v>3.3</v>
      </c>
      <c r="AI248" s="5">
        <v>2.734</v>
      </c>
      <c r="AJ248" s="123">
        <f t="shared" si="11"/>
        <v>410.1</v>
      </c>
    </row>
    <row r="249" spans="1:36" ht="11.25" customHeight="1" x14ac:dyDescent="0.25">
      <c r="A249" s="5" t="s">
        <v>342</v>
      </c>
      <c r="B249" s="4">
        <v>0.7</v>
      </c>
      <c r="C249" s="4" t="s">
        <v>259</v>
      </c>
      <c r="D249" s="2">
        <v>20</v>
      </c>
      <c r="E249" s="17">
        <v>1000</v>
      </c>
      <c r="F249" s="17">
        <v>5000</v>
      </c>
      <c r="G249" s="17">
        <v>1344</v>
      </c>
      <c r="H249" s="17">
        <v>849</v>
      </c>
      <c r="I249" s="4" t="s">
        <v>40</v>
      </c>
      <c r="J249" s="4" t="s">
        <v>116</v>
      </c>
      <c r="K249" s="4" t="s">
        <v>42</v>
      </c>
      <c r="L249" s="2">
        <v>1.65</v>
      </c>
      <c r="M249" s="4" t="s">
        <v>44</v>
      </c>
      <c r="N249" s="20">
        <v>4.0000000000000001E-3</v>
      </c>
      <c r="O249" s="16">
        <v>8.9999999999999993E-3</v>
      </c>
      <c r="P249" s="4">
        <v>1</v>
      </c>
      <c r="Q249" s="4">
        <v>3.5</v>
      </c>
      <c r="R249" s="20">
        <v>1.4E-2</v>
      </c>
      <c r="S249" s="18" t="s">
        <v>322</v>
      </c>
      <c r="T249" s="4" t="s">
        <v>46</v>
      </c>
      <c r="U249" s="4" t="s">
        <v>41</v>
      </c>
      <c r="V249" s="4" t="s">
        <v>118</v>
      </c>
      <c r="W249" s="27">
        <v>5.0000000000000001E-3</v>
      </c>
      <c r="X249" s="27">
        <v>1E-3</v>
      </c>
      <c r="Y249" s="5">
        <v>50</v>
      </c>
      <c r="Z249" s="5">
        <v>5</v>
      </c>
      <c r="AA249" s="5">
        <v>10</v>
      </c>
      <c r="AB249" s="5" t="s">
        <v>39</v>
      </c>
      <c r="AC249" s="28">
        <f t="shared" si="9"/>
        <v>49.999999999999993</v>
      </c>
      <c r="AD249" s="5">
        <f t="shared" si="10"/>
        <v>25</v>
      </c>
      <c r="AE249" s="5">
        <v>24</v>
      </c>
      <c r="AF249" s="5">
        <v>3.3</v>
      </c>
      <c r="AI249" s="5">
        <v>2.734</v>
      </c>
      <c r="AJ249" s="123">
        <f t="shared" si="11"/>
        <v>54.68</v>
      </c>
    </row>
    <row r="250" spans="1:36" ht="11.25" customHeight="1" x14ac:dyDescent="0.25">
      <c r="A250" s="5" t="s">
        <v>343</v>
      </c>
      <c r="B250" s="4">
        <v>0.7</v>
      </c>
      <c r="C250" s="4" t="s">
        <v>259</v>
      </c>
      <c r="D250" s="2">
        <v>20</v>
      </c>
      <c r="E250" s="17">
        <v>1000</v>
      </c>
      <c r="F250" s="17">
        <v>5000</v>
      </c>
      <c r="G250" s="17">
        <v>1344</v>
      </c>
      <c r="H250" s="17">
        <v>849</v>
      </c>
      <c r="I250" s="4" t="s">
        <v>40</v>
      </c>
      <c r="J250" s="4" t="s">
        <v>116</v>
      </c>
      <c r="K250" s="4" t="s">
        <v>42</v>
      </c>
      <c r="L250" s="2">
        <v>1.65</v>
      </c>
      <c r="M250" s="4" t="s">
        <v>44</v>
      </c>
      <c r="N250" s="20">
        <v>4.0000000000000001E-3</v>
      </c>
      <c r="O250" s="16">
        <v>8.9999999999999993E-3</v>
      </c>
      <c r="P250" s="4">
        <v>1</v>
      </c>
      <c r="Q250" s="4">
        <v>3.5</v>
      </c>
      <c r="R250" s="20">
        <v>1.4E-2</v>
      </c>
      <c r="S250" s="18" t="s">
        <v>322</v>
      </c>
      <c r="T250" s="4" t="s">
        <v>46</v>
      </c>
      <c r="U250" s="4" t="s">
        <v>49</v>
      </c>
      <c r="V250" s="4" t="s">
        <v>118</v>
      </c>
      <c r="W250" s="27">
        <v>5.0000000000000001E-3</v>
      </c>
      <c r="X250" s="27">
        <v>1E-3</v>
      </c>
      <c r="Y250" s="5">
        <v>50</v>
      </c>
      <c r="Z250" s="5">
        <v>5</v>
      </c>
      <c r="AA250" s="5">
        <v>10</v>
      </c>
      <c r="AB250" s="5" t="s">
        <v>39</v>
      </c>
      <c r="AC250" s="28">
        <f t="shared" si="9"/>
        <v>49.999999999999993</v>
      </c>
      <c r="AD250" s="5">
        <f t="shared" si="10"/>
        <v>25</v>
      </c>
      <c r="AE250" s="5">
        <v>24</v>
      </c>
      <c r="AF250" s="5">
        <v>3.3</v>
      </c>
      <c r="AI250" s="5">
        <v>2.734</v>
      </c>
      <c r="AJ250" s="123">
        <f t="shared" si="11"/>
        <v>54.68</v>
      </c>
    </row>
    <row r="251" spans="1:36" ht="11.25" customHeight="1" x14ac:dyDescent="0.25">
      <c r="A251" s="5" t="s">
        <v>344</v>
      </c>
      <c r="B251" s="4">
        <v>0.7</v>
      </c>
      <c r="C251" s="4" t="s">
        <v>345</v>
      </c>
      <c r="D251" s="4">
        <v>33</v>
      </c>
      <c r="E251" s="17">
        <v>1000</v>
      </c>
      <c r="F251" s="17">
        <v>5000</v>
      </c>
      <c r="G251" s="17">
        <v>1344</v>
      </c>
      <c r="H251" s="17">
        <v>849</v>
      </c>
      <c r="I251" s="4" t="s">
        <v>40</v>
      </c>
      <c r="J251" s="4" t="s">
        <v>116</v>
      </c>
      <c r="K251" s="4" t="s">
        <v>42</v>
      </c>
      <c r="L251" s="4">
        <v>1.65</v>
      </c>
      <c r="M251" s="4" t="s">
        <v>44</v>
      </c>
      <c r="N251" s="20">
        <v>4.0000000000000001E-3</v>
      </c>
      <c r="O251" s="16">
        <v>8.9999999999999993E-3</v>
      </c>
      <c r="P251" s="21">
        <v>1</v>
      </c>
      <c r="Q251" s="21">
        <v>3.5</v>
      </c>
      <c r="R251" s="20">
        <v>1.4E-2</v>
      </c>
      <c r="S251" s="18" t="s">
        <v>322</v>
      </c>
      <c r="T251" s="4" t="s">
        <v>46</v>
      </c>
      <c r="U251" s="4" t="s">
        <v>41</v>
      </c>
      <c r="V251" s="4" t="s">
        <v>118</v>
      </c>
      <c r="W251" s="27">
        <v>5.0000000000000001E-3</v>
      </c>
      <c r="X251" s="27">
        <v>1E-3</v>
      </c>
      <c r="Y251" s="5">
        <v>50</v>
      </c>
      <c r="Z251" s="5">
        <v>5</v>
      </c>
      <c r="AA251" s="5">
        <v>10</v>
      </c>
      <c r="AB251" s="5" t="s">
        <v>39</v>
      </c>
      <c r="AC251" s="28">
        <f t="shared" si="9"/>
        <v>49.999999999999993</v>
      </c>
      <c r="AD251" s="5">
        <f t="shared" si="10"/>
        <v>25</v>
      </c>
      <c r="AE251" s="5">
        <v>24</v>
      </c>
      <c r="AF251" s="5">
        <v>3.3</v>
      </c>
      <c r="AI251" s="5">
        <v>2.734</v>
      </c>
      <c r="AJ251" s="123">
        <f t="shared" si="11"/>
        <v>90.221999999999994</v>
      </c>
    </row>
    <row r="252" spans="1:36" ht="11.25" customHeight="1" x14ac:dyDescent="0.25">
      <c r="A252" s="5" t="s">
        <v>346</v>
      </c>
      <c r="B252" s="4">
        <v>0.7</v>
      </c>
      <c r="C252" s="4" t="s">
        <v>345</v>
      </c>
      <c r="D252" s="4">
        <v>33</v>
      </c>
      <c r="E252" s="17">
        <v>1000</v>
      </c>
      <c r="F252" s="17">
        <v>5000</v>
      </c>
      <c r="G252" s="17">
        <v>1344</v>
      </c>
      <c r="H252" s="17">
        <v>849</v>
      </c>
      <c r="I252" s="4" t="s">
        <v>40</v>
      </c>
      <c r="J252" s="4" t="s">
        <v>116</v>
      </c>
      <c r="K252" s="4" t="s">
        <v>42</v>
      </c>
      <c r="L252" s="4">
        <v>1.65</v>
      </c>
      <c r="M252" s="4" t="s">
        <v>44</v>
      </c>
      <c r="N252" s="20">
        <v>4.0000000000000001E-3</v>
      </c>
      <c r="O252" s="16">
        <v>8.9999999999999993E-3</v>
      </c>
      <c r="P252" s="21">
        <v>1</v>
      </c>
      <c r="Q252" s="21">
        <v>3.5</v>
      </c>
      <c r="R252" s="20">
        <v>1.4E-2</v>
      </c>
      <c r="S252" s="18" t="s">
        <v>322</v>
      </c>
      <c r="T252" s="4" t="s">
        <v>46</v>
      </c>
      <c r="U252" s="4" t="s">
        <v>49</v>
      </c>
      <c r="V252" s="4" t="s">
        <v>118</v>
      </c>
      <c r="W252" s="27">
        <v>5.0000000000000001E-3</v>
      </c>
      <c r="X252" s="27">
        <v>1E-3</v>
      </c>
      <c r="Y252" s="5">
        <v>50</v>
      </c>
      <c r="Z252" s="5">
        <v>5</v>
      </c>
      <c r="AA252" s="5">
        <v>10</v>
      </c>
      <c r="AB252" s="5" t="s">
        <v>39</v>
      </c>
      <c r="AC252" s="28">
        <f t="shared" si="9"/>
        <v>49.999999999999993</v>
      </c>
      <c r="AD252" s="5">
        <f t="shared" si="10"/>
        <v>25</v>
      </c>
      <c r="AE252" s="5">
        <v>24</v>
      </c>
      <c r="AF252" s="5">
        <v>3.3</v>
      </c>
      <c r="AI252" s="5">
        <v>2.734</v>
      </c>
      <c r="AJ252" s="123">
        <f t="shared" si="11"/>
        <v>90.221999999999994</v>
      </c>
    </row>
    <row r="253" spans="1:36" ht="11.25" customHeight="1" x14ac:dyDescent="0.25">
      <c r="A253" s="5" t="s">
        <v>347</v>
      </c>
      <c r="B253" s="4">
        <v>0.7</v>
      </c>
      <c r="C253" s="19" t="s">
        <v>148</v>
      </c>
      <c r="D253" s="4">
        <v>25</v>
      </c>
      <c r="E253" s="17">
        <v>1000</v>
      </c>
      <c r="F253" s="17">
        <v>5000</v>
      </c>
      <c r="G253" s="17">
        <v>1344</v>
      </c>
      <c r="H253" s="17">
        <v>849</v>
      </c>
      <c r="I253" s="4" t="s">
        <v>40</v>
      </c>
      <c r="J253" s="4" t="s">
        <v>116</v>
      </c>
      <c r="K253" s="4" t="s">
        <v>64</v>
      </c>
      <c r="L253" s="4">
        <v>0.33</v>
      </c>
      <c r="M253" s="4" t="s">
        <v>44</v>
      </c>
      <c r="N253" s="20">
        <v>4.0000000000000001E-3</v>
      </c>
      <c r="O253" s="16">
        <v>8.9999999999999993E-3</v>
      </c>
      <c r="P253" s="4">
        <v>1</v>
      </c>
      <c r="Q253" s="4">
        <v>3.5</v>
      </c>
      <c r="R253" s="20">
        <v>1.4E-2</v>
      </c>
      <c r="S253" s="18" t="s">
        <v>322</v>
      </c>
      <c r="T253" s="4" t="s">
        <v>46</v>
      </c>
      <c r="U253" s="4" t="s">
        <v>41</v>
      </c>
      <c r="V253" s="4" t="s">
        <v>118</v>
      </c>
      <c r="W253" s="27">
        <v>5.0000000000000001E-3</v>
      </c>
      <c r="X253" s="27">
        <v>1E-3</v>
      </c>
      <c r="Y253" s="5">
        <v>50</v>
      </c>
      <c r="Z253" s="5">
        <v>5</v>
      </c>
      <c r="AA253" s="5">
        <v>10</v>
      </c>
      <c r="AB253" s="5" t="s">
        <v>39</v>
      </c>
      <c r="AC253" s="28">
        <f t="shared" si="9"/>
        <v>49.999999999999993</v>
      </c>
      <c r="AD253" s="5">
        <f t="shared" si="10"/>
        <v>25</v>
      </c>
      <c r="AE253" s="5">
        <v>24</v>
      </c>
      <c r="AF253" s="5">
        <v>3.3</v>
      </c>
      <c r="AI253" s="5">
        <v>2.734</v>
      </c>
      <c r="AJ253" s="123">
        <f t="shared" si="11"/>
        <v>68.349999999999994</v>
      </c>
    </row>
    <row r="254" spans="1:36" ht="11.25" customHeight="1" x14ac:dyDescent="0.25">
      <c r="A254" s="5" t="s">
        <v>348</v>
      </c>
      <c r="B254" s="4">
        <v>0.7</v>
      </c>
      <c r="C254" s="19" t="s">
        <v>148</v>
      </c>
      <c r="D254" s="4">
        <v>25</v>
      </c>
      <c r="E254" s="17">
        <v>1000</v>
      </c>
      <c r="F254" s="17">
        <v>5000</v>
      </c>
      <c r="G254" s="17">
        <v>1344</v>
      </c>
      <c r="H254" s="17">
        <v>849</v>
      </c>
      <c r="I254" s="4" t="s">
        <v>40</v>
      </c>
      <c r="J254" s="4" t="s">
        <v>116</v>
      </c>
      <c r="K254" s="4" t="s">
        <v>64</v>
      </c>
      <c r="L254" s="4">
        <v>0.33</v>
      </c>
      <c r="M254" s="4" t="s">
        <v>44</v>
      </c>
      <c r="N254" s="20">
        <v>4.0000000000000001E-3</v>
      </c>
      <c r="O254" s="16">
        <v>8.9999999999999993E-3</v>
      </c>
      <c r="P254" s="4">
        <v>1</v>
      </c>
      <c r="Q254" s="4">
        <v>3.5</v>
      </c>
      <c r="R254" s="20">
        <v>1.4E-2</v>
      </c>
      <c r="S254" s="18" t="s">
        <v>322</v>
      </c>
      <c r="T254" s="4" t="s">
        <v>46</v>
      </c>
      <c r="U254" s="4" t="s">
        <v>49</v>
      </c>
      <c r="V254" s="4" t="s">
        <v>118</v>
      </c>
      <c r="W254" s="27">
        <v>5.0000000000000001E-3</v>
      </c>
      <c r="X254" s="27">
        <v>1E-3</v>
      </c>
      <c r="Y254" s="5">
        <v>50</v>
      </c>
      <c r="Z254" s="5">
        <v>5</v>
      </c>
      <c r="AA254" s="5">
        <v>10</v>
      </c>
      <c r="AB254" s="5" t="s">
        <v>39</v>
      </c>
      <c r="AC254" s="28">
        <f t="shared" si="9"/>
        <v>49.999999999999993</v>
      </c>
      <c r="AD254" s="5">
        <f t="shared" si="10"/>
        <v>25</v>
      </c>
      <c r="AE254" s="5">
        <v>24</v>
      </c>
      <c r="AF254" s="5">
        <v>3.3</v>
      </c>
      <c r="AI254" s="5">
        <v>2.734</v>
      </c>
      <c r="AJ254" s="123">
        <f t="shared" si="11"/>
        <v>68.349999999999994</v>
      </c>
    </row>
    <row r="255" spans="1:36" ht="11.25" customHeight="1" x14ac:dyDescent="0.25">
      <c r="A255" s="5" t="s">
        <v>349</v>
      </c>
      <c r="B255" s="4">
        <v>0.7</v>
      </c>
      <c r="C255" s="19" t="s">
        <v>151</v>
      </c>
      <c r="D255" s="4">
        <v>50</v>
      </c>
      <c r="E255" s="17">
        <v>1000</v>
      </c>
      <c r="F255" s="17">
        <v>5000</v>
      </c>
      <c r="G255" s="17">
        <v>1344</v>
      </c>
      <c r="H255" s="17">
        <v>849</v>
      </c>
      <c r="I255" s="4" t="s">
        <v>40</v>
      </c>
      <c r="J255" s="4" t="s">
        <v>116</v>
      </c>
      <c r="K255" s="4" t="s">
        <v>64</v>
      </c>
      <c r="L255" s="4">
        <v>0.33</v>
      </c>
      <c r="M255" s="4" t="s">
        <v>44</v>
      </c>
      <c r="N255" s="20">
        <v>4.0000000000000001E-3</v>
      </c>
      <c r="O255" s="16">
        <v>8.9999999999999993E-3</v>
      </c>
      <c r="P255" s="4">
        <v>2</v>
      </c>
      <c r="Q255" s="4">
        <v>5</v>
      </c>
      <c r="R255" s="20">
        <v>1.4E-2</v>
      </c>
      <c r="S255" s="18" t="s">
        <v>322</v>
      </c>
      <c r="T255" s="4" t="s">
        <v>46</v>
      </c>
      <c r="U255" s="4" t="s">
        <v>41</v>
      </c>
      <c r="V255" s="4" t="s">
        <v>118</v>
      </c>
      <c r="W255" s="27">
        <v>5.0000000000000001E-3</v>
      </c>
      <c r="X255" s="27">
        <v>1E-3</v>
      </c>
      <c r="Y255" s="5">
        <v>50</v>
      </c>
      <c r="Z255" s="5">
        <v>5</v>
      </c>
      <c r="AA255" s="5">
        <v>10</v>
      </c>
      <c r="AB255" s="5" t="s">
        <v>39</v>
      </c>
      <c r="AC255" s="28">
        <f t="shared" si="9"/>
        <v>49.999999999999993</v>
      </c>
      <c r="AD255" s="5">
        <f t="shared" si="10"/>
        <v>30</v>
      </c>
      <c r="AE255" s="5">
        <v>24</v>
      </c>
      <c r="AF255" s="5">
        <v>3.3</v>
      </c>
      <c r="AI255" s="5">
        <v>2.734</v>
      </c>
      <c r="AJ255" s="123">
        <f t="shared" si="11"/>
        <v>136.69999999999999</v>
      </c>
    </row>
    <row r="256" spans="1:36" ht="11.25" customHeight="1" x14ac:dyDescent="0.25">
      <c r="A256" s="5" t="s">
        <v>350</v>
      </c>
      <c r="B256" s="4">
        <v>0.7</v>
      </c>
      <c r="C256" s="19" t="s">
        <v>151</v>
      </c>
      <c r="D256" s="4">
        <v>50</v>
      </c>
      <c r="E256" s="17">
        <v>1000</v>
      </c>
      <c r="F256" s="17">
        <v>5000</v>
      </c>
      <c r="G256" s="17">
        <v>1344</v>
      </c>
      <c r="H256" s="17">
        <v>849</v>
      </c>
      <c r="I256" s="4" t="s">
        <v>40</v>
      </c>
      <c r="J256" s="4" t="s">
        <v>116</v>
      </c>
      <c r="K256" s="4" t="s">
        <v>64</v>
      </c>
      <c r="L256" s="4">
        <v>0.33</v>
      </c>
      <c r="M256" s="4" t="s">
        <v>44</v>
      </c>
      <c r="N256" s="20">
        <v>4.0000000000000001E-3</v>
      </c>
      <c r="O256" s="16">
        <v>8.9999999999999993E-3</v>
      </c>
      <c r="P256" s="4">
        <v>2</v>
      </c>
      <c r="Q256" s="4">
        <v>5</v>
      </c>
      <c r="R256" s="20">
        <v>1.4E-2</v>
      </c>
      <c r="S256" s="18" t="s">
        <v>322</v>
      </c>
      <c r="T256" s="4" t="s">
        <v>46</v>
      </c>
      <c r="U256" s="4" t="s">
        <v>49</v>
      </c>
      <c r="V256" s="4" t="s">
        <v>118</v>
      </c>
      <c r="W256" s="27">
        <v>5.0000000000000001E-3</v>
      </c>
      <c r="X256" s="27">
        <v>1E-3</v>
      </c>
      <c r="Y256" s="5">
        <v>50</v>
      </c>
      <c r="Z256" s="5">
        <v>5</v>
      </c>
      <c r="AA256" s="5">
        <v>10</v>
      </c>
      <c r="AB256" s="5" t="s">
        <v>39</v>
      </c>
      <c r="AC256" s="28">
        <f t="shared" si="9"/>
        <v>49.999999999999993</v>
      </c>
      <c r="AD256" s="5">
        <f t="shared" si="10"/>
        <v>30</v>
      </c>
      <c r="AE256" s="5">
        <v>24</v>
      </c>
      <c r="AF256" s="5">
        <v>3.3</v>
      </c>
      <c r="AI256" s="5">
        <v>2.734</v>
      </c>
      <c r="AJ256" s="123">
        <f t="shared" si="11"/>
        <v>136.69999999999999</v>
      </c>
    </row>
    <row r="257" spans="1:36" ht="11.25" customHeight="1" x14ac:dyDescent="0.25">
      <c r="A257" s="5" t="s">
        <v>351</v>
      </c>
      <c r="B257" s="4">
        <v>0.7</v>
      </c>
      <c r="C257" s="19" t="s">
        <v>154</v>
      </c>
      <c r="D257" s="4">
        <v>75</v>
      </c>
      <c r="E257" s="17">
        <v>1000</v>
      </c>
      <c r="F257" s="17">
        <v>5000</v>
      </c>
      <c r="G257" s="17">
        <v>1344</v>
      </c>
      <c r="H257" s="17">
        <v>849</v>
      </c>
      <c r="I257" s="4" t="s">
        <v>40</v>
      </c>
      <c r="J257" s="4" t="s">
        <v>116</v>
      </c>
      <c r="K257" s="4" t="s">
        <v>64</v>
      </c>
      <c r="L257" s="4">
        <v>0.33</v>
      </c>
      <c r="M257" s="4" t="s">
        <v>44</v>
      </c>
      <c r="N257" s="20">
        <v>4.0000000000000001E-3</v>
      </c>
      <c r="O257" s="16">
        <v>8.9999999999999993E-3</v>
      </c>
      <c r="P257" s="4">
        <v>3</v>
      </c>
      <c r="Q257" s="4">
        <v>6</v>
      </c>
      <c r="R257" s="20">
        <v>1.4E-2</v>
      </c>
      <c r="S257" s="18" t="s">
        <v>322</v>
      </c>
      <c r="T257" s="4" t="s">
        <v>46</v>
      </c>
      <c r="U257" s="4" t="s">
        <v>41</v>
      </c>
      <c r="V257" s="4" t="s">
        <v>118</v>
      </c>
      <c r="W257" s="27">
        <v>5.0000000000000001E-3</v>
      </c>
      <c r="X257" s="27">
        <v>1E-3</v>
      </c>
      <c r="Y257" s="5">
        <v>50</v>
      </c>
      <c r="Z257" s="5">
        <v>5</v>
      </c>
      <c r="AA257" s="5">
        <v>10</v>
      </c>
      <c r="AB257" s="5" t="s">
        <v>39</v>
      </c>
      <c r="AC257" s="28">
        <f t="shared" si="9"/>
        <v>49.999999999999993</v>
      </c>
      <c r="AD257" s="5">
        <f t="shared" si="10"/>
        <v>30</v>
      </c>
      <c r="AE257" s="5">
        <v>24</v>
      </c>
      <c r="AF257" s="5">
        <v>3.3</v>
      </c>
      <c r="AI257" s="5">
        <v>2.734</v>
      </c>
      <c r="AJ257" s="123">
        <f t="shared" si="11"/>
        <v>205.05</v>
      </c>
    </row>
    <row r="258" spans="1:36" ht="11.25" customHeight="1" x14ac:dyDescent="0.25">
      <c r="A258" s="5" t="s">
        <v>352</v>
      </c>
      <c r="B258" s="4">
        <v>0.7</v>
      </c>
      <c r="C258" s="19" t="s">
        <v>154</v>
      </c>
      <c r="D258" s="4">
        <v>75</v>
      </c>
      <c r="E258" s="17">
        <v>1000</v>
      </c>
      <c r="F258" s="17">
        <v>5000</v>
      </c>
      <c r="G258" s="17">
        <v>1344</v>
      </c>
      <c r="H258" s="17">
        <v>849</v>
      </c>
      <c r="I258" s="4" t="s">
        <v>40</v>
      </c>
      <c r="J258" s="4" t="s">
        <v>116</v>
      </c>
      <c r="K258" s="4" t="s">
        <v>64</v>
      </c>
      <c r="L258" s="4">
        <v>0.33</v>
      </c>
      <c r="M258" s="4" t="s">
        <v>44</v>
      </c>
      <c r="N258" s="20">
        <v>4.0000000000000001E-3</v>
      </c>
      <c r="O258" s="16">
        <v>8.9999999999999993E-3</v>
      </c>
      <c r="P258" s="4">
        <v>3</v>
      </c>
      <c r="Q258" s="4">
        <v>6</v>
      </c>
      <c r="R258" s="20">
        <v>1.4E-2</v>
      </c>
      <c r="S258" s="18" t="s">
        <v>322</v>
      </c>
      <c r="T258" s="4" t="s">
        <v>46</v>
      </c>
      <c r="U258" s="4" t="s">
        <v>49</v>
      </c>
      <c r="V258" s="4" t="s">
        <v>118</v>
      </c>
      <c r="W258" s="27">
        <v>5.0000000000000001E-3</v>
      </c>
      <c r="X258" s="27">
        <v>1E-3</v>
      </c>
      <c r="Y258" s="5">
        <v>50</v>
      </c>
      <c r="Z258" s="5">
        <v>5</v>
      </c>
      <c r="AA258" s="5">
        <v>10</v>
      </c>
      <c r="AB258" s="5" t="s">
        <v>39</v>
      </c>
      <c r="AC258" s="28">
        <f t="shared" si="9"/>
        <v>49.999999999999993</v>
      </c>
      <c r="AD258" s="5">
        <f t="shared" si="10"/>
        <v>30</v>
      </c>
      <c r="AE258" s="5">
        <v>24</v>
      </c>
      <c r="AF258" s="5">
        <v>3.3</v>
      </c>
      <c r="AI258" s="5">
        <v>2.734</v>
      </c>
      <c r="AJ258" s="123">
        <f t="shared" si="11"/>
        <v>205.05</v>
      </c>
    </row>
    <row r="259" spans="1:36" ht="11.25" customHeight="1" x14ac:dyDescent="0.25">
      <c r="A259" s="5" t="s">
        <v>353</v>
      </c>
      <c r="B259" s="4">
        <v>0.7</v>
      </c>
      <c r="C259" s="19" t="s">
        <v>157</v>
      </c>
      <c r="D259" s="4">
        <v>100</v>
      </c>
      <c r="E259" s="17">
        <v>1000</v>
      </c>
      <c r="F259" s="17">
        <v>5000</v>
      </c>
      <c r="G259" s="17">
        <v>1344</v>
      </c>
      <c r="H259" s="17">
        <v>849</v>
      </c>
      <c r="I259" s="4" t="s">
        <v>40</v>
      </c>
      <c r="J259" s="4" t="s">
        <v>116</v>
      </c>
      <c r="K259" s="4" t="s">
        <v>64</v>
      </c>
      <c r="L259" s="4">
        <v>0.33</v>
      </c>
      <c r="M259" s="4" t="s">
        <v>44</v>
      </c>
      <c r="N259" s="20">
        <v>4.0000000000000001E-3</v>
      </c>
      <c r="O259" s="16">
        <v>8.9999999999999993E-3</v>
      </c>
      <c r="P259" s="4">
        <v>4</v>
      </c>
      <c r="Q259" s="4">
        <v>8</v>
      </c>
      <c r="R259" s="20">
        <v>1.4E-2</v>
      </c>
      <c r="S259" s="18" t="s">
        <v>322</v>
      </c>
      <c r="T259" s="4" t="s">
        <v>46</v>
      </c>
      <c r="U259" s="4" t="s">
        <v>41</v>
      </c>
      <c r="V259" s="4" t="s">
        <v>118</v>
      </c>
      <c r="W259" s="27">
        <v>5.0000000000000001E-3</v>
      </c>
      <c r="X259" s="27">
        <v>1E-3</v>
      </c>
      <c r="Y259" s="5">
        <v>50</v>
      </c>
      <c r="Z259" s="5">
        <v>5</v>
      </c>
      <c r="AA259" s="5">
        <v>10</v>
      </c>
      <c r="AB259" s="5" t="s">
        <v>39</v>
      </c>
      <c r="AC259" s="28">
        <f t="shared" si="9"/>
        <v>49.999999999999993</v>
      </c>
      <c r="AD259" s="5">
        <f t="shared" si="10"/>
        <v>40</v>
      </c>
      <c r="AE259" s="5">
        <v>24</v>
      </c>
      <c r="AF259" s="5">
        <v>3.3</v>
      </c>
      <c r="AI259" s="5">
        <v>2.734</v>
      </c>
      <c r="AJ259" s="123">
        <f t="shared" si="11"/>
        <v>273.39999999999998</v>
      </c>
    </row>
    <row r="260" spans="1:36" ht="11.25" customHeight="1" x14ac:dyDescent="0.25">
      <c r="A260" s="5" t="s">
        <v>354</v>
      </c>
      <c r="B260" s="4">
        <v>0.7</v>
      </c>
      <c r="C260" s="19" t="s">
        <v>157</v>
      </c>
      <c r="D260" s="4">
        <v>100</v>
      </c>
      <c r="E260" s="17">
        <v>1000</v>
      </c>
      <c r="F260" s="17">
        <v>5000</v>
      </c>
      <c r="G260" s="17">
        <v>1344</v>
      </c>
      <c r="H260" s="17">
        <v>849</v>
      </c>
      <c r="I260" s="4" t="s">
        <v>40</v>
      </c>
      <c r="J260" s="4" t="s">
        <v>116</v>
      </c>
      <c r="K260" s="4" t="s">
        <v>64</v>
      </c>
      <c r="L260" s="4">
        <v>0.33</v>
      </c>
      <c r="M260" s="4" t="s">
        <v>44</v>
      </c>
      <c r="N260" s="20">
        <v>4.0000000000000001E-3</v>
      </c>
      <c r="O260" s="16">
        <v>8.9999999999999993E-3</v>
      </c>
      <c r="P260" s="4">
        <v>4</v>
      </c>
      <c r="Q260" s="4">
        <v>8</v>
      </c>
      <c r="R260" s="20">
        <v>1.4E-2</v>
      </c>
      <c r="S260" s="18" t="s">
        <v>322</v>
      </c>
      <c r="T260" s="4" t="s">
        <v>46</v>
      </c>
      <c r="U260" s="4" t="s">
        <v>49</v>
      </c>
      <c r="V260" s="4" t="s">
        <v>118</v>
      </c>
      <c r="W260" s="27">
        <v>5.0000000000000001E-3</v>
      </c>
      <c r="X260" s="27">
        <v>1E-3</v>
      </c>
      <c r="Y260" s="5">
        <v>50</v>
      </c>
      <c r="Z260" s="5">
        <v>5</v>
      </c>
      <c r="AA260" s="5">
        <v>10</v>
      </c>
      <c r="AB260" s="5" t="s">
        <v>39</v>
      </c>
      <c r="AC260" s="28">
        <f t="shared" ref="AC260:AC292" si="12">(O260-N260)*10000</f>
        <v>49.999999999999993</v>
      </c>
      <c r="AD260" s="5">
        <f t="shared" ref="AD260:AD292" si="13">(Q260-P260)*10</f>
        <v>40</v>
      </c>
      <c r="AE260" s="5">
        <v>24</v>
      </c>
      <c r="AF260" s="5">
        <v>3.3</v>
      </c>
      <c r="AI260" s="5">
        <v>2.734</v>
      </c>
      <c r="AJ260" s="123">
        <f t="shared" ref="AJ260:AJ312" si="14">AI260*D260</f>
        <v>273.39999999999998</v>
      </c>
    </row>
    <row r="261" spans="1:36" ht="11.25" customHeight="1" x14ac:dyDescent="0.25">
      <c r="A261" s="5" t="s">
        <v>355</v>
      </c>
      <c r="B261" s="4">
        <v>0.7</v>
      </c>
      <c r="C261" s="19" t="s">
        <v>160</v>
      </c>
      <c r="D261" s="4">
        <v>150</v>
      </c>
      <c r="E261" s="17">
        <v>1000</v>
      </c>
      <c r="F261" s="17">
        <v>5000</v>
      </c>
      <c r="G261" s="17">
        <v>1344</v>
      </c>
      <c r="H261" s="17">
        <v>849</v>
      </c>
      <c r="I261" s="4" t="s">
        <v>40</v>
      </c>
      <c r="J261" s="4" t="s">
        <v>116</v>
      </c>
      <c r="K261" s="4" t="s">
        <v>64</v>
      </c>
      <c r="L261" s="4">
        <v>0.33</v>
      </c>
      <c r="M261" s="4" t="s">
        <v>44</v>
      </c>
      <c r="N261" s="20">
        <v>4.0000000000000001E-3</v>
      </c>
      <c r="O261" s="16">
        <v>8.9999999999999993E-3</v>
      </c>
      <c r="P261" s="4">
        <v>5</v>
      </c>
      <c r="Q261" s="4">
        <v>9</v>
      </c>
      <c r="R261" s="20">
        <v>1.4E-2</v>
      </c>
      <c r="S261" s="18" t="s">
        <v>322</v>
      </c>
      <c r="T261" s="4" t="s">
        <v>46</v>
      </c>
      <c r="U261" s="4" t="s">
        <v>41</v>
      </c>
      <c r="V261" s="4" t="s">
        <v>118</v>
      </c>
      <c r="W261" s="27">
        <v>5.0000000000000001E-3</v>
      </c>
      <c r="X261" s="27">
        <v>1E-3</v>
      </c>
      <c r="Y261" s="5">
        <v>50</v>
      </c>
      <c r="Z261" s="5">
        <v>5</v>
      </c>
      <c r="AA261" s="5">
        <v>10</v>
      </c>
      <c r="AB261" s="5" t="s">
        <v>39</v>
      </c>
      <c r="AC261" s="28">
        <f t="shared" si="12"/>
        <v>49.999999999999993</v>
      </c>
      <c r="AD261" s="5">
        <f t="shared" si="13"/>
        <v>40</v>
      </c>
      <c r="AE261" s="5">
        <v>24</v>
      </c>
      <c r="AF261" s="5">
        <v>3.3</v>
      </c>
      <c r="AI261" s="5">
        <v>2.734</v>
      </c>
      <c r="AJ261" s="123">
        <f t="shared" si="14"/>
        <v>410.1</v>
      </c>
    </row>
    <row r="262" spans="1:36" ht="11.25" customHeight="1" x14ac:dyDescent="0.25">
      <c r="A262" s="5" t="s">
        <v>356</v>
      </c>
      <c r="B262" s="4">
        <v>0.7</v>
      </c>
      <c r="C262" s="19" t="s">
        <v>160</v>
      </c>
      <c r="D262" s="4">
        <v>150</v>
      </c>
      <c r="E262" s="17">
        <v>1000</v>
      </c>
      <c r="F262" s="17">
        <v>5000</v>
      </c>
      <c r="G262" s="17">
        <v>1344</v>
      </c>
      <c r="H262" s="17">
        <v>849</v>
      </c>
      <c r="I262" s="4" t="s">
        <v>40</v>
      </c>
      <c r="J262" s="4" t="s">
        <v>116</v>
      </c>
      <c r="K262" s="4" t="s">
        <v>64</v>
      </c>
      <c r="L262" s="4">
        <v>0.33</v>
      </c>
      <c r="M262" s="4" t="s">
        <v>44</v>
      </c>
      <c r="N262" s="20">
        <v>4.0000000000000001E-3</v>
      </c>
      <c r="O262" s="16">
        <v>8.9999999999999993E-3</v>
      </c>
      <c r="P262" s="4">
        <v>5</v>
      </c>
      <c r="Q262" s="4">
        <v>9</v>
      </c>
      <c r="R262" s="20">
        <v>1.4E-2</v>
      </c>
      <c r="S262" s="18" t="s">
        <v>322</v>
      </c>
      <c r="T262" s="4" t="s">
        <v>46</v>
      </c>
      <c r="U262" s="4" t="s">
        <v>49</v>
      </c>
      <c r="V262" s="4" t="s">
        <v>118</v>
      </c>
      <c r="W262" s="27">
        <v>5.0000000000000001E-3</v>
      </c>
      <c r="X262" s="27">
        <v>1E-3</v>
      </c>
      <c r="Y262" s="5">
        <v>50</v>
      </c>
      <c r="Z262" s="5">
        <v>5</v>
      </c>
      <c r="AA262" s="5">
        <v>10</v>
      </c>
      <c r="AB262" s="5" t="s">
        <v>39</v>
      </c>
      <c r="AC262" s="28">
        <f t="shared" si="12"/>
        <v>49.999999999999993</v>
      </c>
      <c r="AD262" s="5">
        <f t="shared" si="13"/>
        <v>40</v>
      </c>
      <c r="AE262" s="5">
        <v>24</v>
      </c>
      <c r="AF262" s="5">
        <v>3.3</v>
      </c>
      <c r="AI262" s="5">
        <v>2.734</v>
      </c>
      <c r="AJ262" s="123">
        <f t="shared" si="14"/>
        <v>410.1</v>
      </c>
    </row>
    <row r="263" spans="1:36" ht="11.25" customHeight="1" x14ac:dyDescent="0.25">
      <c r="A263" s="5" t="s">
        <v>357</v>
      </c>
      <c r="B263" s="4">
        <v>0.7</v>
      </c>
      <c r="C263" s="19" t="s">
        <v>358</v>
      </c>
      <c r="D263" s="2">
        <v>66</v>
      </c>
      <c r="E263" s="17">
        <v>1000</v>
      </c>
      <c r="F263" s="17">
        <v>5000</v>
      </c>
      <c r="G263" s="17">
        <v>1344</v>
      </c>
      <c r="H263" s="17">
        <v>849</v>
      </c>
      <c r="I263" s="4" t="s">
        <v>40</v>
      </c>
      <c r="J263" s="4" t="s">
        <v>116</v>
      </c>
      <c r="K263" s="4" t="s">
        <v>64</v>
      </c>
      <c r="L263" s="2">
        <v>0.33</v>
      </c>
      <c r="M263" s="4" t="s">
        <v>44</v>
      </c>
      <c r="N263" s="20">
        <v>4.0000000000000001E-3</v>
      </c>
      <c r="O263" s="16">
        <v>8.9999999999999993E-3</v>
      </c>
      <c r="P263" s="4">
        <v>2</v>
      </c>
      <c r="Q263" s="4">
        <v>5</v>
      </c>
      <c r="R263" s="20">
        <v>1.4E-2</v>
      </c>
      <c r="S263" s="18" t="s">
        <v>322</v>
      </c>
      <c r="T263" s="4" t="s">
        <v>46</v>
      </c>
      <c r="U263" s="4" t="s">
        <v>41</v>
      </c>
      <c r="V263" s="4" t="s">
        <v>118</v>
      </c>
      <c r="W263" s="27">
        <v>5.0000000000000001E-3</v>
      </c>
      <c r="X263" s="27">
        <v>1E-3</v>
      </c>
      <c r="Y263" s="5">
        <v>50</v>
      </c>
      <c r="Z263" s="5">
        <v>5</v>
      </c>
      <c r="AA263" s="5">
        <v>10</v>
      </c>
      <c r="AB263" s="5" t="s">
        <v>39</v>
      </c>
      <c r="AC263" s="28">
        <f t="shared" si="12"/>
        <v>49.999999999999993</v>
      </c>
      <c r="AD263" s="5">
        <f t="shared" si="13"/>
        <v>30</v>
      </c>
      <c r="AE263" s="5">
        <v>24</v>
      </c>
      <c r="AF263" s="5">
        <v>3.3</v>
      </c>
      <c r="AI263" s="5">
        <v>2.734</v>
      </c>
      <c r="AJ263" s="123">
        <f t="shared" si="14"/>
        <v>180.44399999999999</v>
      </c>
    </row>
    <row r="264" spans="1:36" ht="11.25" customHeight="1" x14ac:dyDescent="0.25">
      <c r="A264" s="5" t="s">
        <v>359</v>
      </c>
      <c r="B264" s="4">
        <v>0.7</v>
      </c>
      <c r="C264" s="19" t="s">
        <v>358</v>
      </c>
      <c r="D264" s="2">
        <v>66</v>
      </c>
      <c r="E264" s="17">
        <v>1000</v>
      </c>
      <c r="F264" s="17">
        <v>5000</v>
      </c>
      <c r="G264" s="17">
        <v>1344</v>
      </c>
      <c r="H264" s="17">
        <v>849</v>
      </c>
      <c r="I264" s="4" t="s">
        <v>40</v>
      </c>
      <c r="J264" s="4" t="s">
        <v>116</v>
      </c>
      <c r="K264" s="4" t="s">
        <v>64</v>
      </c>
      <c r="L264" s="2">
        <v>0.33</v>
      </c>
      <c r="M264" s="4" t="s">
        <v>44</v>
      </c>
      <c r="N264" s="20">
        <v>4.0000000000000001E-3</v>
      </c>
      <c r="O264" s="16">
        <v>8.9999999999999993E-3</v>
      </c>
      <c r="P264" s="4">
        <v>2</v>
      </c>
      <c r="Q264" s="4">
        <v>5</v>
      </c>
      <c r="R264" s="20">
        <v>1.4E-2</v>
      </c>
      <c r="S264" s="18" t="s">
        <v>322</v>
      </c>
      <c r="T264" s="4" t="s">
        <v>46</v>
      </c>
      <c r="U264" s="4" t="s">
        <v>49</v>
      </c>
      <c r="V264" s="4" t="s">
        <v>118</v>
      </c>
      <c r="W264" s="27">
        <v>5.0000000000000001E-3</v>
      </c>
      <c r="X264" s="27">
        <v>1E-3</v>
      </c>
      <c r="Y264" s="5">
        <v>50</v>
      </c>
      <c r="Z264" s="5">
        <v>5</v>
      </c>
      <c r="AA264" s="5">
        <v>10</v>
      </c>
      <c r="AB264" s="5" t="s">
        <v>39</v>
      </c>
      <c r="AC264" s="28">
        <f t="shared" si="12"/>
        <v>49.999999999999993</v>
      </c>
      <c r="AD264" s="5">
        <f t="shared" si="13"/>
        <v>30</v>
      </c>
      <c r="AE264" s="5">
        <v>24</v>
      </c>
      <c r="AF264" s="5">
        <v>3.3</v>
      </c>
      <c r="AI264" s="5">
        <v>2.734</v>
      </c>
      <c r="AJ264" s="123">
        <f t="shared" si="14"/>
        <v>180.44399999999999</v>
      </c>
    </row>
    <row r="265" spans="1:36" ht="11.25" customHeight="1" x14ac:dyDescent="0.25">
      <c r="A265" s="1" t="s">
        <v>360</v>
      </c>
      <c r="B265" s="4">
        <v>0.26500000000000001</v>
      </c>
      <c r="C265" s="4" t="s">
        <v>361</v>
      </c>
      <c r="D265" s="4">
        <v>15</v>
      </c>
      <c r="E265" s="4">
        <v>250</v>
      </c>
      <c r="F265" s="17">
        <v>5000</v>
      </c>
      <c r="G265" s="17">
        <v>1697</v>
      </c>
      <c r="H265" s="17">
        <v>1343</v>
      </c>
      <c r="I265" s="4" t="s">
        <v>40</v>
      </c>
      <c r="J265" s="4" t="s">
        <v>362</v>
      </c>
      <c r="K265" s="4" t="s">
        <v>42</v>
      </c>
      <c r="L265" s="4">
        <v>2.5</v>
      </c>
      <c r="M265" s="4" t="s">
        <v>44</v>
      </c>
      <c r="N265" s="16">
        <v>5.0000000000000001E-3</v>
      </c>
      <c r="O265" s="16">
        <v>1.4999999999999999E-2</v>
      </c>
      <c r="P265" s="4">
        <v>1.2</v>
      </c>
      <c r="Q265" s="4">
        <v>2.7</v>
      </c>
      <c r="R265" s="20">
        <v>0.02</v>
      </c>
      <c r="S265" s="18" t="s">
        <v>363</v>
      </c>
      <c r="T265" s="4" t="s">
        <v>46</v>
      </c>
      <c r="U265" s="4" t="s">
        <v>364</v>
      </c>
      <c r="V265" s="4" t="s">
        <v>118</v>
      </c>
      <c r="W265" s="27">
        <v>5.0000000000000001E-3</v>
      </c>
      <c r="X265" s="27">
        <v>1E-3</v>
      </c>
      <c r="Y265" s="5">
        <v>75</v>
      </c>
      <c r="Z265" s="5">
        <v>10</v>
      </c>
      <c r="AA265" s="5">
        <v>14</v>
      </c>
      <c r="AB265" s="5" t="s">
        <v>39</v>
      </c>
      <c r="AC265" s="28">
        <f t="shared" si="12"/>
        <v>99.999999999999986</v>
      </c>
      <c r="AD265" s="5">
        <f t="shared" si="13"/>
        <v>15.000000000000002</v>
      </c>
      <c r="AE265" s="5">
        <v>25</v>
      </c>
      <c r="AF265" s="5">
        <v>5</v>
      </c>
      <c r="AI265" s="5">
        <v>2.2829999999999999</v>
      </c>
      <c r="AJ265" s="123">
        <f t="shared" si="14"/>
        <v>34.244999999999997</v>
      </c>
    </row>
    <row r="266" spans="1:36" ht="11.25" customHeight="1" x14ac:dyDescent="0.25">
      <c r="A266" s="1" t="s">
        <v>365</v>
      </c>
      <c r="B266" s="4">
        <v>0.26500000000000001</v>
      </c>
      <c r="C266" s="4" t="s">
        <v>361</v>
      </c>
      <c r="D266" s="4">
        <v>15</v>
      </c>
      <c r="E266" s="4">
        <v>250</v>
      </c>
      <c r="F266" s="17">
        <v>5000</v>
      </c>
      <c r="G266" s="17">
        <v>1697</v>
      </c>
      <c r="H266" s="17">
        <v>1343</v>
      </c>
      <c r="I266" s="4" t="s">
        <v>40</v>
      </c>
      <c r="J266" s="4" t="s">
        <v>362</v>
      </c>
      <c r="K266" s="4" t="s">
        <v>42</v>
      </c>
      <c r="L266" s="4">
        <v>2.5</v>
      </c>
      <c r="M266" s="4" t="s">
        <v>44</v>
      </c>
      <c r="N266" s="16">
        <v>5.0000000000000001E-3</v>
      </c>
      <c r="O266" s="16">
        <v>1.4999999999999999E-2</v>
      </c>
      <c r="P266" s="4">
        <v>1.2</v>
      </c>
      <c r="Q266" s="4">
        <v>2.7</v>
      </c>
      <c r="R266" s="20">
        <v>0.02</v>
      </c>
      <c r="S266" s="18" t="s">
        <v>363</v>
      </c>
      <c r="T266" s="4" t="s">
        <v>46</v>
      </c>
      <c r="U266" s="4" t="s">
        <v>49</v>
      </c>
      <c r="V266" s="4" t="s">
        <v>118</v>
      </c>
      <c r="W266" s="27">
        <v>5.0000000000000001E-3</v>
      </c>
      <c r="X266" s="27">
        <v>1E-3</v>
      </c>
      <c r="Y266" s="5">
        <v>75</v>
      </c>
      <c r="Z266" s="5">
        <v>10</v>
      </c>
      <c r="AA266" s="5">
        <v>14</v>
      </c>
      <c r="AB266" s="5" t="s">
        <v>39</v>
      </c>
      <c r="AC266" s="28">
        <f t="shared" si="12"/>
        <v>99.999999999999986</v>
      </c>
      <c r="AD266" s="5">
        <f t="shared" si="13"/>
        <v>15.000000000000002</v>
      </c>
      <c r="AE266" s="5">
        <v>25</v>
      </c>
      <c r="AF266" s="5">
        <v>5</v>
      </c>
      <c r="AI266" s="5">
        <v>2.2829999999999999</v>
      </c>
      <c r="AJ266" s="123">
        <f t="shared" si="14"/>
        <v>34.244999999999997</v>
      </c>
    </row>
    <row r="267" spans="1:36" ht="11.25" customHeight="1" x14ac:dyDescent="0.25">
      <c r="A267" s="1" t="s">
        <v>366</v>
      </c>
      <c r="B267" s="4">
        <v>0.26500000000000001</v>
      </c>
      <c r="C267" s="4" t="s">
        <v>115</v>
      </c>
      <c r="D267" s="4">
        <v>25</v>
      </c>
      <c r="E267" s="4">
        <v>250</v>
      </c>
      <c r="F267" s="17">
        <v>5000</v>
      </c>
      <c r="G267" s="17">
        <v>1697</v>
      </c>
      <c r="H267" s="17">
        <v>1343</v>
      </c>
      <c r="I267" s="4" t="s">
        <v>40</v>
      </c>
      <c r="J267" s="4" t="s">
        <v>362</v>
      </c>
      <c r="K267" s="4" t="s">
        <v>42</v>
      </c>
      <c r="L267" s="4">
        <v>2.5</v>
      </c>
      <c r="M267" s="4" t="s">
        <v>44</v>
      </c>
      <c r="N267" s="16">
        <v>5.0000000000000001E-3</v>
      </c>
      <c r="O267" s="16">
        <v>1.4999999999999999E-2</v>
      </c>
      <c r="P267" s="4">
        <v>1.5</v>
      </c>
      <c r="Q267" s="4">
        <v>3.5</v>
      </c>
      <c r="R267" s="20">
        <v>0.02</v>
      </c>
      <c r="S267" s="18" t="s">
        <v>363</v>
      </c>
      <c r="T267" s="4" t="s">
        <v>46</v>
      </c>
      <c r="U267" s="4" t="s">
        <v>364</v>
      </c>
      <c r="V267" s="4" t="s">
        <v>118</v>
      </c>
      <c r="W267" s="27">
        <v>5.0000000000000001E-3</v>
      </c>
      <c r="X267" s="27">
        <v>1E-3</v>
      </c>
      <c r="Y267" s="5">
        <v>75</v>
      </c>
      <c r="Z267" s="5">
        <v>10</v>
      </c>
      <c r="AA267" s="5">
        <v>14</v>
      </c>
      <c r="AB267" s="5" t="s">
        <v>39</v>
      </c>
      <c r="AC267" s="28">
        <f t="shared" si="12"/>
        <v>99.999999999999986</v>
      </c>
      <c r="AD267" s="5">
        <f t="shared" si="13"/>
        <v>20</v>
      </c>
      <c r="AE267" s="5">
        <v>25</v>
      </c>
      <c r="AF267" s="5">
        <v>5</v>
      </c>
      <c r="AI267" s="5">
        <v>2.2829999999999999</v>
      </c>
      <c r="AJ267" s="123">
        <f t="shared" si="14"/>
        <v>57.074999999999996</v>
      </c>
    </row>
    <row r="268" spans="1:36" ht="11.25" customHeight="1" x14ac:dyDescent="0.25">
      <c r="A268" s="1" t="s">
        <v>367</v>
      </c>
      <c r="B268" s="4">
        <v>0.26500000000000001</v>
      </c>
      <c r="C268" s="4" t="s">
        <v>115</v>
      </c>
      <c r="D268" s="4">
        <v>25</v>
      </c>
      <c r="E268" s="4">
        <v>250</v>
      </c>
      <c r="F268" s="17">
        <v>5000</v>
      </c>
      <c r="G268" s="17">
        <v>1697</v>
      </c>
      <c r="H268" s="17">
        <v>1343</v>
      </c>
      <c r="I268" s="4" t="s">
        <v>40</v>
      </c>
      <c r="J268" s="4" t="s">
        <v>362</v>
      </c>
      <c r="K268" s="4" t="s">
        <v>42</v>
      </c>
      <c r="L268" s="4">
        <v>2.5</v>
      </c>
      <c r="M268" s="4" t="s">
        <v>44</v>
      </c>
      <c r="N268" s="16">
        <v>5.0000000000000001E-3</v>
      </c>
      <c r="O268" s="16">
        <v>1.4999999999999999E-2</v>
      </c>
      <c r="P268" s="4">
        <v>1.5</v>
      </c>
      <c r="Q268" s="4">
        <v>3.5</v>
      </c>
      <c r="R268" s="20">
        <v>0.02</v>
      </c>
      <c r="S268" s="18" t="s">
        <v>363</v>
      </c>
      <c r="T268" s="4" t="s">
        <v>46</v>
      </c>
      <c r="U268" s="4" t="s">
        <v>49</v>
      </c>
      <c r="V268" s="4" t="s">
        <v>118</v>
      </c>
      <c r="W268" s="27">
        <v>5.0000000000000001E-3</v>
      </c>
      <c r="X268" s="27">
        <v>1E-3</v>
      </c>
      <c r="Y268" s="5">
        <v>75</v>
      </c>
      <c r="Z268" s="5">
        <v>10</v>
      </c>
      <c r="AA268" s="5">
        <v>14</v>
      </c>
      <c r="AB268" s="5" t="s">
        <v>39</v>
      </c>
      <c r="AC268" s="28">
        <f t="shared" si="12"/>
        <v>99.999999999999986</v>
      </c>
      <c r="AD268" s="5">
        <f t="shared" si="13"/>
        <v>20</v>
      </c>
      <c r="AE268" s="5">
        <v>25</v>
      </c>
      <c r="AF268" s="5">
        <v>5</v>
      </c>
      <c r="AI268" s="5">
        <v>2.2829999999999999</v>
      </c>
      <c r="AJ268" s="123">
        <f t="shared" si="14"/>
        <v>57.074999999999996</v>
      </c>
    </row>
    <row r="269" spans="1:36" ht="11.25" customHeight="1" x14ac:dyDescent="0.25">
      <c r="A269" s="1" t="s">
        <v>368</v>
      </c>
      <c r="B269" s="4">
        <v>0.26500000000000001</v>
      </c>
      <c r="C269" s="4" t="s">
        <v>199</v>
      </c>
      <c r="D269" s="4">
        <v>40</v>
      </c>
      <c r="E269" s="4">
        <v>250</v>
      </c>
      <c r="F269" s="17">
        <v>5000</v>
      </c>
      <c r="G269" s="17">
        <v>1697</v>
      </c>
      <c r="H269" s="17">
        <v>1343</v>
      </c>
      <c r="I269" s="4" t="s">
        <v>40</v>
      </c>
      <c r="J269" s="4" t="s">
        <v>362</v>
      </c>
      <c r="K269" s="4" t="s">
        <v>42</v>
      </c>
      <c r="L269" s="4">
        <v>2.5</v>
      </c>
      <c r="M269" s="4" t="s">
        <v>44</v>
      </c>
      <c r="N269" s="16">
        <v>5.0000000000000001E-3</v>
      </c>
      <c r="O269" s="16">
        <v>1.4999999999999999E-2</v>
      </c>
      <c r="P269" s="22">
        <v>2.1</v>
      </c>
      <c r="Q269" s="22">
        <v>5.0999999999999996</v>
      </c>
      <c r="R269" s="20">
        <v>0.02</v>
      </c>
      <c r="S269" s="18" t="s">
        <v>363</v>
      </c>
      <c r="T269" s="4" t="s">
        <v>46</v>
      </c>
      <c r="U269" s="4" t="s">
        <v>364</v>
      </c>
      <c r="V269" s="4" t="s">
        <v>118</v>
      </c>
      <c r="W269" s="27">
        <v>5.0000000000000001E-3</v>
      </c>
      <c r="X269" s="27">
        <v>1E-3</v>
      </c>
      <c r="Y269" s="5">
        <v>75</v>
      </c>
      <c r="Z269" s="5">
        <v>10</v>
      </c>
      <c r="AA269" s="5">
        <v>14</v>
      </c>
      <c r="AB269" s="5" t="s">
        <v>39</v>
      </c>
      <c r="AC269" s="28">
        <f t="shared" si="12"/>
        <v>99.999999999999986</v>
      </c>
      <c r="AD269" s="5">
        <f t="shared" si="13"/>
        <v>29.999999999999996</v>
      </c>
      <c r="AE269" s="5">
        <v>25</v>
      </c>
      <c r="AF269" s="5">
        <v>5</v>
      </c>
      <c r="AI269" s="5">
        <v>2.2829999999999999</v>
      </c>
      <c r="AJ269" s="123">
        <f t="shared" si="14"/>
        <v>91.32</v>
      </c>
    </row>
    <row r="270" spans="1:36" ht="11.25" customHeight="1" x14ac:dyDescent="0.25">
      <c r="A270" s="1" t="s">
        <v>369</v>
      </c>
      <c r="B270" s="4">
        <v>0.26500000000000001</v>
      </c>
      <c r="C270" s="4" t="s">
        <v>199</v>
      </c>
      <c r="D270" s="4">
        <v>40</v>
      </c>
      <c r="E270" s="4">
        <v>250</v>
      </c>
      <c r="F270" s="17">
        <v>5000</v>
      </c>
      <c r="G270" s="17">
        <v>1697</v>
      </c>
      <c r="H270" s="17">
        <v>1343</v>
      </c>
      <c r="I270" s="4" t="s">
        <v>40</v>
      </c>
      <c r="J270" s="4" t="s">
        <v>362</v>
      </c>
      <c r="K270" s="4" t="s">
        <v>42</v>
      </c>
      <c r="L270" s="4">
        <v>2.5</v>
      </c>
      <c r="M270" s="4" t="s">
        <v>44</v>
      </c>
      <c r="N270" s="16">
        <v>5.0000000000000001E-3</v>
      </c>
      <c r="O270" s="16">
        <v>1.4999999999999999E-2</v>
      </c>
      <c r="P270" s="22">
        <v>2.1</v>
      </c>
      <c r="Q270" s="22">
        <v>5.0999999999999996</v>
      </c>
      <c r="R270" s="20">
        <v>0.02</v>
      </c>
      <c r="S270" s="18" t="s">
        <v>363</v>
      </c>
      <c r="T270" s="4" t="s">
        <v>46</v>
      </c>
      <c r="U270" s="4" t="s">
        <v>49</v>
      </c>
      <c r="V270" s="4" t="s">
        <v>118</v>
      </c>
      <c r="W270" s="27">
        <v>5.0000000000000001E-3</v>
      </c>
      <c r="X270" s="27">
        <v>1E-3</v>
      </c>
      <c r="Y270" s="5">
        <v>75</v>
      </c>
      <c r="Z270" s="5">
        <v>10</v>
      </c>
      <c r="AA270" s="5">
        <v>14</v>
      </c>
      <c r="AB270" s="5" t="s">
        <v>39</v>
      </c>
      <c r="AC270" s="28">
        <f t="shared" si="12"/>
        <v>99.999999999999986</v>
      </c>
      <c r="AD270" s="5">
        <f t="shared" si="13"/>
        <v>29.999999999999996</v>
      </c>
      <c r="AE270" s="5">
        <v>25</v>
      </c>
      <c r="AF270" s="5">
        <v>5</v>
      </c>
      <c r="AI270" s="5">
        <v>2.2829999999999999</v>
      </c>
      <c r="AJ270" s="123">
        <f t="shared" si="14"/>
        <v>91.32</v>
      </c>
    </row>
    <row r="271" spans="1:36" ht="11.25" customHeight="1" x14ac:dyDescent="0.25">
      <c r="A271" s="1" t="s">
        <v>370</v>
      </c>
      <c r="B271" s="4">
        <v>0.26500000000000001</v>
      </c>
      <c r="C271" s="4" t="s">
        <v>371</v>
      </c>
      <c r="D271" s="4">
        <v>60</v>
      </c>
      <c r="E271" s="4">
        <v>250</v>
      </c>
      <c r="F271" s="17">
        <v>5000</v>
      </c>
      <c r="G271" s="17">
        <v>1697</v>
      </c>
      <c r="H271" s="17">
        <v>1343</v>
      </c>
      <c r="I271" s="4" t="s">
        <v>40</v>
      </c>
      <c r="J271" s="4" t="s">
        <v>362</v>
      </c>
      <c r="K271" s="4" t="s">
        <v>42</v>
      </c>
      <c r="L271" s="4">
        <v>2.5</v>
      </c>
      <c r="M271" s="4" t="s">
        <v>44</v>
      </c>
      <c r="N271" s="16">
        <v>5.0000000000000001E-3</v>
      </c>
      <c r="O271" s="16">
        <v>1.4999999999999999E-2</v>
      </c>
      <c r="P271" s="22">
        <v>3</v>
      </c>
      <c r="Q271" s="22">
        <v>6.5</v>
      </c>
      <c r="R271" s="20">
        <v>0.02</v>
      </c>
      <c r="S271" s="18" t="s">
        <v>363</v>
      </c>
      <c r="T271" s="4" t="s">
        <v>46</v>
      </c>
      <c r="U271" s="4" t="s">
        <v>364</v>
      </c>
      <c r="V271" s="4" t="s">
        <v>118</v>
      </c>
      <c r="W271" s="27">
        <v>5.0000000000000001E-3</v>
      </c>
      <c r="X271" s="27">
        <v>1E-3</v>
      </c>
      <c r="Y271" s="5">
        <v>75</v>
      </c>
      <c r="Z271" s="5">
        <v>10</v>
      </c>
      <c r="AA271" s="5">
        <v>14</v>
      </c>
      <c r="AB271" s="5" t="s">
        <v>39</v>
      </c>
      <c r="AC271" s="28">
        <f t="shared" si="12"/>
        <v>99.999999999999986</v>
      </c>
      <c r="AD271" s="5">
        <f t="shared" si="13"/>
        <v>35</v>
      </c>
      <c r="AE271" s="5">
        <v>25</v>
      </c>
      <c r="AF271" s="5">
        <v>5</v>
      </c>
      <c r="AI271" s="5">
        <v>2.2829999999999999</v>
      </c>
      <c r="AJ271" s="123">
        <f t="shared" si="14"/>
        <v>136.97999999999999</v>
      </c>
    </row>
    <row r="272" spans="1:36" ht="11.25" customHeight="1" x14ac:dyDescent="0.25">
      <c r="A272" s="1" t="s">
        <v>372</v>
      </c>
      <c r="B272" s="4">
        <v>0.26500000000000001</v>
      </c>
      <c r="C272" s="4" t="s">
        <v>371</v>
      </c>
      <c r="D272" s="4">
        <v>60</v>
      </c>
      <c r="E272" s="4">
        <v>250</v>
      </c>
      <c r="F272" s="17">
        <v>5000</v>
      </c>
      <c r="G272" s="17">
        <v>1697</v>
      </c>
      <c r="H272" s="17">
        <v>1343</v>
      </c>
      <c r="I272" s="4" t="s">
        <v>40</v>
      </c>
      <c r="J272" s="4" t="s">
        <v>362</v>
      </c>
      <c r="K272" s="4" t="s">
        <v>42</v>
      </c>
      <c r="L272" s="4">
        <v>2.5</v>
      </c>
      <c r="M272" s="4" t="s">
        <v>44</v>
      </c>
      <c r="N272" s="16">
        <v>5.0000000000000001E-3</v>
      </c>
      <c r="O272" s="16">
        <v>1.4999999999999999E-2</v>
      </c>
      <c r="P272" s="22">
        <v>3</v>
      </c>
      <c r="Q272" s="22">
        <v>6.5</v>
      </c>
      <c r="R272" s="20">
        <v>0.02</v>
      </c>
      <c r="S272" s="18" t="s">
        <v>363</v>
      </c>
      <c r="T272" s="4" t="s">
        <v>46</v>
      </c>
      <c r="U272" s="4" t="s">
        <v>49</v>
      </c>
      <c r="V272" s="4" t="s">
        <v>118</v>
      </c>
      <c r="W272" s="27">
        <v>5.0000000000000001E-3</v>
      </c>
      <c r="X272" s="27">
        <v>1E-3</v>
      </c>
      <c r="Y272" s="5">
        <v>75</v>
      </c>
      <c r="Z272" s="5">
        <v>10</v>
      </c>
      <c r="AA272" s="5">
        <v>14</v>
      </c>
      <c r="AB272" s="5" t="s">
        <v>39</v>
      </c>
      <c r="AC272" s="28">
        <f t="shared" si="12"/>
        <v>99.999999999999986</v>
      </c>
      <c r="AD272" s="5">
        <f t="shared" si="13"/>
        <v>35</v>
      </c>
      <c r="AE272" s="5">
        <v>25</v>
      </c>
      <c r="AF272" s="5">
        <v>5</v>
      </c>
      <c r="AI272" s="5">
        <v>2.2829999999999999</v>
      </c>
      <c r="AJ272" s="123">
        <f t="shared" si="14"/>
        <v>136.97999999999999</v>
      </c>
    </row>
    <row r="273" spans="1:36" ht="11.25" customHeight="1" x14ac:dyDescent="0.25">
      <c r="A273" s="1" t="s">
        <v>373</v>
      </c>
      <c r="B273" s="4">
        <v>0.26500000000000001</v>
      </c>
      <c r="C273" s="4" t="s">
        <v>127</v>
      </c>
      <c r="D273" s="4">
        <v>100</v>
      </c>
      <c r="E273" s="4">
        <v>250</v>
      </c>
      <c r="F273" s="17">
        <v>5000</v>
      </c>
      <c r="G273" s="17">
        <v>1697</v>
      </c>
      <c r="H273" s="17">
        <v>1343</v>
      </c>
      <c r="I273" s="4" t="s">
        <v>40</v>
      </c>
      <c r="J273" s="4" t="s">
        <v>362</v>
      </c>
      <c r="K273" s="4" t="s">
        <v>42</v>
      </c>
      <c r="L273" s="4">
        <v>2.5</v>
      </c>
      <c r="M273" s="4" t="s">
        <v>44</v>
      </c>
      <c r="N273" s="16">
        <v>5.0000000000000001E-3</v>
      </c>
      <c r="O273" s="16">
        <v>1.4999999999999999E-2</v>
      </c>
      <c r="P273" s="4">
        <v>4.5</v>
      </c>
      <c r="Q273" s="4">
        <v>8.5</v>
      </c>
      <c r="R273" s="20">
        <v>0.02</v>
      </c>
      <c r="S273" s="18" t="s">
        <v>363</v>
      </c>
      <c r="T273" s="4" t="s">
        <v>46</v>
      </c>
      <c r="U273" s="4" t="s">
        <v>364</v>
      </c>
      <c r="V273" s="4" t="s">
        <v>118</v>
      </c>
      <c r="W273" s="27">
        <v>5.0000000000000001E-3</v>
      </c>
      <c r="X273" s="27">
        <v>1E-3</v>
      </c>
      <c r="Y273" s="5">
        <v>75</v>
      </c>
      <c r="Z273" s="5">
        <v>10</v>
      </c>
      <c r="AA273" s="5">
        <v>14</v>
      </c>
      <c r="AB273" s="5" t="s">
        <v>39</v>
      </c>
      <c r="AC273" s="28">
        <f t="shared" si="12"/>
        <v>99.999999999999986</v>
      </c>
      <c r="AD273" s="5">
        <f t="shared" si="13"/>
        <v>40</v>
      </c>
      <c r="AE273" s="5">
        <v>25</v>
      </c>
      <c r="AF273" s="5">
        <v>5</v>
      </c>
      <c r="AI273" s="5">
        <v>2.2829999999999999</v>
      </c>
      <c r="AJ273" s="123">
        <f t="shared" si="14"/>
        <v>228.29999999999998</v>
      </c>
    </row>
    <row r="274" spans="1:36" ht="11.25" customHeight="1" x14ac:dyDescent="0.25">
      <c r="A274" s="1" t="s">
        <v>374</v>
      </c>
      <c r="B274" s="4">
        <v>0.26500000000000001</v>
      </c>
      <c r="C274" s="4" t="s">
        <v>127</v>
      </c>
      <c r="D274" s="4">
        <v>100</v>
      </c>
      <c r="E274" s="4">
        <v>250</v>
      </c>
      <c r="F274" s="17">
        <v>5000</v>
      </c>
      <c r="G274" s="17">
        <v>1697</v>
      </c>
      <c r="H274" s="17">
        <v>1343</v>
      </c>
      <c r="I274" s="4" t="s">
        <v>40</v>
      </c>
      <c r="J274" s="4" t="s">
        <v>362</v>
      </c>
      <c r="K274" s="4" t="s">
        <v>42</v>
      </c>
      <c r="L274" s="4">
        <v>2.5</v>
      </c>
      <c r="M274" s="4" t="s">
        <v>44</v>
      </c>
      <c r="N274" s="16">
        <v>5.0000000000000001E-3</v>
      </c>
      <c r="O274" s="16">
        <v>1.4999999999999999E-2</v>
      </c>
      <c r="P274" s="4">
        <v>4.5</v>
      </c>
      <c r="Q274" s="4">
        <v>8.5</v>
      </c>
      <c r="R274" s="20">
        <v>0.02</v>
      </c>
      <c r="S274" s="18" t="s">
        <v>363</v>
      </c>
      <c r="T274" s="4" t="s">
        <v>46</v>
      </c>
      <c r="U274" s="4" t="s">
        <v>49</v>
      </c>
      <c r="V274" s="4" t="s">
        <v>118</v>
      </c>
      <c r="W274" s="27">
        <v>5.0000000000000001E-3</v>
      </c>
      <c r="X274" s="27">
        <v>1E-3</v>
      </c>
      <c r="Y274" s="5">
        <v>75</v>
      </c>
      <c r="Z274" s="5">
        <v>10</v>
      </c>
      <c r="AA274" s="5">
        <v>14</v>
      </c>
      <c r="AB274" s="5" t="s">
        <v>39</v>
      </c>
      <c r="AC274" s="28">
        <f t="shared" si="12"/>
        <v>99.999999999999986</v>
      </c>
      <c r="AD274" s="5">
        <f t="shared" si="13"/>
        <v>40</v>
      </c>
      <c r="AE274" s="5">
        <v>25</v>
      </c>
      <c r="AF274" s="5">
        <v>5</v>
      </c>
      <c r="AI274" s="5">
        <v>2.2829999999999999</v>
      </c>
      <c r="AJ274" s="123">
        <f t="shared" si="14"/>
        <v>228.29999999999998</v>
      </c>
    </row>
    <row r="275" spans="1:36" ht="11.25" customHeight="1" x14ac:dyDescent="0.25">
      <c r="A275" s="1" t="s">
        <v>375</v>
      </c>
      <c r="B275" s="4">
        <v>0.26500000000000001</v>
      </c>
      <c r="C275" s="4" t="s">
        <v>376</v>
      </c>
      <c r="D275" s="4">
        <v>12</v>
      </c>
      <c r="E275" s="4">
        <v>250</v>
      </c>
      <c r="F275" s="17">
        <v>5000</v>
      </c>
      <c r="G275" s="17">
        <v>1697</v>
      </c>
      <c r="H275" s="17">
        <v>1343</v>
      </c>
      <c r="I275" s="4" t="s">
        <v>40</v>
      </c>
      <c r="J275" s="4" t="s">
        <v>362</v>
      </c>
      <c r="K275" s="4" t="s">
        <v>42</v>
      </c>
      <c r="L275" s="4">
        <v>1.65</v>
      </c>
      <c r="M275" s="4" t="s">
        <v>44</v>
      </c>
      <c r="N275" s="16">
        <v>5.0000000000000001E-3</v>
      </c>
      <c r="O275" s="16">
        <v>1.4999999999999999E-2</v>
      </c>
      <c r="P275" s="4">
        <v>1</v>
      </c>
      <c r="Q275" s="4">
        <v>2.2000000000000002</v>
      </c>
      <c r="R275" s="20">
        <v>0.02</v>
      </c>
      <c r="S275" s="18" t="s">
        <v>363</v>
      </c>
      <c r="T275" s="4" t="s">
        <v>46</v>
      </c>
      <c r="U275" s="4" t="s">
        <v>364</v>
      </c>
      <c r="V275" s="4" t="s">
        <v>118</v>
      </c>
      <c r="W275" s="27">
        <v>5.0000000000000001E-3</v>
      </c>
      <c r="X275" s="27">
        <v>1E-3</v>
      </c>
      <c r="Y275" s="5">
        <v>75</v>
      </c>
      <c r="Z275" s="5">
        <v>10</v>
      </c>
      <c r="AA275" s="5">
        <v>14</v>
      </c>
      <c r="AB275" s="5" t="s">
        <v>39</v>
      </c>
      <c r="AC275" s="28">
        <f t="shared" si="12"/>
        <v>99.999999999999986</v>
      </c>
      <c r="AD275" s="5">
        <f t="shared" si="13"/>
        <v>12.000000000000002</v>
      </c>
      <c r="AE275" s="5">
        <v>25</v>
      </c>
      <c r="AF275" s="5">
        <v>3.3</v>
      </c>
      <c r="AI275" s="5">
        <v>2.2829999999999999</v>
      </c>
      <c r="AJ275" s="123">
        <f t="shared" si="14"/>
        <v>27.396000000000001</v>
      </c>
    </row>
    <row r="276" spans="1:36" ht="11.25" customHeight="1" x14ac:dyDescent="0.25">
      <c r="A276" s="1" t="s">
        <v>377</v>
      </c>
      <c r="B276" s="4">
        <v>0.26500000000000001</v>
      </c>
      <c r="C276" s="4" t="s">
        <v>376</v>
      </c>
      <c r="D276" s="4">
        <v>12</v>
      </c>
      <c r="E276" s="4">
        <v>250</v>
      </c>
      <c r="F276" s="17">
        <v>5000</v>
      </c>
      <c r="G276" s="17">
        <v>1697</v>
      </c>
      <c r="H276" s="17">
        <v>1343</v>
      </c>
      <c r="I276" s="4" t="s">
        <v>40</v>
      </c>
      <c r="J276" s="4" t="s">
        <v>362</v>
      </c>
      <c r="K276" s="4" t="s">
        <v>42</v>
      </c>
      <c r="L276" s="4">
        <v>1.65</v>
      </c>
      <c r="M276" s="4" t="s">
        <v>44</v>
      </c>
      <c r="N276" s="16">
        <v>5.0000000000000001E-3</v>
      </c>
      <c r="O276" s="16">
        <v>1.4999999999999999E-2</v>
      </c>
      <c r="P276" s="4">
        <v>1</v>
      </c>
      <c r="Q276" s="4">
        <v>2.2000000000000002</v>
      </c>
      <c r="R276" s="20">
        <v>0.02</v>
      </c>
      <c r="S276" s="18" t="s">
        <v>363</v>
      </c>
      <c r="T276" s="4" t="s">
        <v>46</v>
      </c>
      <c r="U276" s="4" t="s">
        <v>49</v>
      </c>
      <c r="V276" s="4" t="s">
        <v>118</v>
      </c>
      <c r="W276" s="27">
        <v>5.0000000000000001E-3</v>
      </c>
      <c r="X276" s="27">
        <v>1E-3</v>
      </c>
      <c r="Y276" s="5">
        <v>75</v>
      </c>
      <c r="Z276" s="5">
        <v>10</v>
      </c>
      <c r="AA276" s="5">
        <v>14</v>
      </c>
      <c r="AB276" s="5" t="s">
        <v>39</v>
      </c>
      <c r="AC276" s="28">
        <f t="shared" si="12"/>
        <v>99.999999999999986</v>
      </c>
      <c r="AD276" s="5">
        <f t="shared" si="13"/>
        <v>12.000000000000002</v>
      </c>
      <c r="AE276" s="5">
        <v>25</v>
      </c>
      <c r="AF276" s="5">
        <v>3.3</v>
      </c>
      <c r="AI276" s="5">
        <v>2.2829999999999999</v>
      </c>
      <c r="AJ276" s="123">
        <f t="shared" si="14"/>
        <v>27.396000000000001</v>
      </c>
    </row>
    <row r="277" spans="1:36" ht="11.25" customHeight="1" x14ac:dyDescent="0.25">
      <c r="A277" s="1" t="s">
        <v>378</v>
      </c>
      <c r="B277" s="4">
        <v>0.26500000000000001</v>
      </c>
      <c r="C277" s="4" t="s">
        <v>379</v>
      </c>
      <c r="D277" s="4">
        <v>15</v>
      </c>
      <c r="E277" s="4">
        <v>250</v>
      </c>
      <c r="F277" s="17">
        <v>5000</v>
      </c>
      <c r="G277" s="17">
        <v>1697</v>
      </c>
      <c r="H277" s="17">
        <v>1343</v>
      </c>
      <c r="I277" s="4" t="s">
        <v>40</v>
      </c>
      <c r="J277" s="4" t="s">
        <v>362</v>
      </c>
      <c r="K277" s="4" t="s">
        <v>42</v>
      </c>
      <c r="L277" s="4">
        <v>1.65</v>
      </c>
      <c r="M277" s="4" t="s">
        <v>44</v>
      </c>
      <c r="N277" s="16">
        <v>5.0000000000000001E-3</v>
      </c>
      <c r="O277" s="16">
        <v>1.4999999999999999E-2</v>
      </c>
      <c r="P277" s="4">
        <v>1.2</v>
      </c>
      <c r="Q277" s="4">
        <v>2.7</v>
      </c>
      <c r="R277" s="20">
        <v>0.02</v>
      </c>
      <c r="S277" s="18" t="s">
        <v>363</v>
      </c>
      <c r="T277" s="4" t="s">
        <v>46</v>
      </c>
      <c r="U277" s="4" t="s">
        <v>364</v>
      </c>
      <c r="V277" s="4" t="s">
        <v>118</v>
      </c>
      <c r="W277" s="27">
        <v>5.0000000000000001E-3</v>
      </c>
      <c r="X277" s="27">
        <v>1E-3</v>
      </c>
      <c r="Y277" s="5">
        <v>75</v>
      </c>
      <c r="Z277" s="5">
        <v>10</v>
      </c>
      <c r="AA277" s="5">
        <v>14</v>
      </c>
      <c r="AB277" s="5" t="s">
        <v>39</v>
      </c>
      <c r="AC277" s="28">
        <f t="shared" si="12"/>
        <v>99.999999999999986</v>
      </c>
      <c r="AD277" s="5">
        <f t="shared" si="13"/>
        <v>15.000000000000002</v>
      </c>
      <c r="AE277" s="5">
        <v>25</v>
      </c>
      <c r="AF277" s="5">
        <v>3.3</v>
      </c>
      <c r="AI277" s="5">
        <v>2.2829999999999999</v>
      </c>
      <c r="AJ277" s="123">
        <f t="shared" si="14"/>
        <v>34.244999999999997</v>
      </c>
    </row>
    <row r="278" spans="1:36" ht="11.25" customHeight="1" x14ac:dyDescent="0.25">
      <c r="A278" s="1" t="s">
        <v>380</v>
      </c>
      <c r="B278" s="4">
        <v>0.26500000000000001</v>
      </c>
      <c r="C278" s="4" t="s">
        <v>379</v>
      </c>
      <c r="D278" s="4">
        <v>15</v>
      </c>
      <c r="E278" s="4">
        <v>250</v>
      </c>
      <c r="F278" s="17">
        <v>5000</v>
      </c>
      <c r="G278" s="17">
        <v>1697</v>
      </c>
      <c r="H278" s="17">
        <v>1343</v>
      </c>
      <c r="I278" s="4" t="s">
        <v>40</v>
      </c>
      <c r="J278" s="4" t="s">
        <v>362</v>
      </c>
      <c r="K278" s="4" t="s">
        <v>42</v>
      </c>
      <c r="L278" s="4">
        <v>1.65</v>
      </c>
      <c r="M278" s="4" t="s">
        <v>44</v>
      </c>
      <c r="N278" s="16">
        <v>5.0000000000000001E-3</v>
      </c>
      <c r="O278" s="16">
        <v>1.4999999999999999E-2</v>
      </c>
      <c r="P278" s="4">
        <v>1.2</v>
      </c>
      <c r="Q278" s="4">
        <v>2.7</v>
      </c>
      <c r="R278" s="20">
        <v>0.02</v>
      </c>
      <c r="S278" s="18" t="s">
        <v>363</v>
      </c>
      <c r="T278" s="4" t="s">
        <v>46</v>
      </c>
      <c r="U278" s="4" t="s">
        <v>49</v>
      </c>
      <c r="V278" s="4" t="s">
        <v>118</v>
      </c>
      <c r="W278" s="27">
        <v>5.0000000000000001E-3</v>
      </c>
      <c r="X278" s="27">
        <v>1E-3</v>
      </c>
      <c r="Y278" s="5">
        <v>75</v>
      </c>
      <c r="Z278" s="5">
        <v>10</v>
      </c>
      <c r="AA278" s="5">
        <v>14</v>
      </c>
      <c r="AB278" s="5" t="s">
        <v>39</v>
      </c>
      <c r="AC278" s="28">
        <f t="shared" si="12"/>
        <v>99.999999999999986</v>
      </c>
      <c r="AD278" s="5">
        <f t="shared" si="13"/>
        <v>15.000000000000002</v>
      </c>
      <c r="AE278" s="5">
        <v>25</v>
      </c>
      <c r="AF278" s="5">
        <v>3.3</v>
      </c>
      <c r="AI278" s="5">
        <v>2.2829999999999999</v>
      </c>
      <c r="AJ278" s="123">
        <f t="shared" si="14"/>
        <v>34.244999999999997</v>
      </c>
    </row>
    <row r="279" spans="1:36" ht="11.25" customHeight="1" x14ac:dyDescent="0.25">
      <c r="A279" s="1" t="s">
        <v>381</v>
      </c>
      <c r="B279" s="4">
        <v>0.26500000000000001</v>
      </c>
      <c r="C279" s="4" t="s">
        <v>133</v>
      </c>
      <c r="D279" s="4">
        <v>25</v>
      </c>
      <c r="E279" s="4">
        <v>250</v>
      </c>
      <c r="F279" s="17">
        <v>5000</v>
      </c>
      <c r="G279" s="17">
        <v>1697</v>
      </c>
      <c r="H279" s="17">
        <v>1343</v>
      </c>
      <c r="I279" s="4" t="s">
        <v>40</v>
      </c>
      <c r="J279" s="4" t="s">
        <v>362</v>
      </c>
      <c r="K279" s="4" t="s">
        <v>42</v>
      </c>
      <c r="L279" s="4">
        <v>1.65</v>
      </c>
      <c r="M279" s="4" t="s">
        <v>44</v>
      </c>
      <c r="N279" s="16">
        <v>5.0000000000000001E-3</v>
      </c>
      <c r="O279" s="16">
        <v>1.4999999999999999E-2</v>
      </c>
      <c r="P279" s="4">
        <v>1.5</v>
      </c>
      <c r="Q279" s="4">
        <v>3.5</v>
      </c>
      <c r="R279" s="20">
        <v>0.02</v>
      </c>
      <c r="S279" s="18" t="s">
        <v>363</v>
      </c>
      <c r="T279" s="4" t="s">
        <v>46</v>
      </c>
      <c r="U279" s="4" t="s">
        <v>364</v>
      </c>
      <c r="V279" s="4" t="s">
        <v>118</v>
      </c>
      <c r="W279" s="27">
        <v>5.0000000000000001E-3</v>
      </c>
      <c r="X279" s="27">
        <v>1E-3</v>
      </c>
      <c r="Y279" s="5">
        <v>75</v>
      </c>
      <c r="Z279" s="5">
        <v>10</v>
      </c>
      <c r="AA279" s="5">
        <v>14</v>
      </c>
      <c r="AB279" s="5" t="s">
        <v>39</v>
      </c>
      <c r="AC279" s="28">
        <f t="shared" si="12"/>
        <v>99.999999999999986</v>
      </c>
      <c r="AD279" s="5">
        <f t="shared" si="13"/>
        <v>20</v>
      </c>
      <c r="AE279" s="5">
        <v>25</v>
      </c>
      <c r="AF279" s="5">
        <v>3.3</v>
      </c>
      <c r="AI279" s="5">
        <v>2.2829999999999999</v>
      </c>
      <c r="AJ279" s="123">
        <f t="shared" si="14"/>
        <v>57.074999999999996</v>
      </c>
    </row>
    <row r="280" spans="1:36" ht="11.25" customHeight="1" x14ac:dyDescent="0.25">
      <c r="A280" s="1" t="s">
        <v>382</v>
      </c>
      <c r="B280" s="4">
        <v>0.26500000000000001</v>
      </c>
      <c r="C280" s="4" t="s">
        <v>133</v>
      </c>
      <c r="D280" s="4">
        <v>25</v>
      </c>
      <c r="E280" s="4">
        <v>250</v>
      </c>
      <c r="F280" s="17">
        <v>5000</v>
      </c>
      <c r="G280" s="17">
        <v>1697</v>
      </c>
      <c r="H280" s="17">
        <v>1343</v>
      </c>
      <c r="I280" s="4" t="s">
        <v>40</v>
      </c>
      <c r="J280" s="4" t="s">
        <v>362</v>
      </c>
      <c r="K280" s="4" t="s">
        <v>42</v>
      </c>
      <c r="L280" s="4">
        <v>1.65</v>
      </c>
      <c r="M280" s="4" t="s">
        <v>44</v>
      </c>
      <c r="N280" s="16">
        <v>5.0000000000000001E-3</v>
      </c>
      <c r="O280" s="16">
        <v>1.4999999999999999E-2</v>
      </c>
      <c r="P280" s="4">
        <v>1.5</v>
      </c>
      <c r="Q280" s="4">
        <v>3.5</v>
      </c>
      <c r="R280" s="20">
        <v>0.02</v>
      </c>
      <c r="S280" s="18" t="s">
        <v>363</v>
      </c>
      <c r="T280" s="4" t="s">
        <v>46</v>
      </c>
      <c r="U280" s="4" t="s">
        <v>49</v>
      </c>
      <c r="V280" s="4" t="s">
        <v>118</v>
      </c>
      <c r="W280" s="27">
        <v>5.0000000000000001E-3</v>
      </c>
      <c r="X280" s="27">
        <v>1E-3</v>
      </c>
      <c r="Y280" s="5">
        <v>75</v>
      </c>
      <c r="Z280" s="5">
        <v>10</v>
      </c>
      <c r="AA280" s="5">
        <v>14</v>
      </c>
      <c r="AB280" s="5" t="s">
        <v>39</v>
      </c>
      <c r="AC280" s="28">
        <f t="shared" si="12"/>
        <v>99.999999999999986</v>
      </c>
      <c r="AD280" s="5">
        <f t="shared" si="13"/>
        <v>20</v>
      </c>
      <c r="AE280" s="5">
        <v>25</v>
      </c>
      <c r="AF280" s="5">
        <v>3.3</v>
      </c>
      <c r="AI280" s="5">
        <v>2.2829999999999999</v>
      </c>
      <c r="AJ280" s="123">
        <f t="shared" si="14"/>
        <v>57.074999999999996</v>
      </c>
    </row>
    <row r="281" spans="1:36" ht="11.25" customHeight="1" x14ac:dyDescent="0.25">
      <c r="A281" s="1" t="s">
        <v>383</v>
      </c>
      <c r="B281" s="4">
        <v>0.26500000000000001</v>
      </c>
      <c r="C281" s="4" t="s">
        <v>384</v>
      </c>
      <c r="D281" s="4">
        <v>40</v>
      </c>
      <c r="E281" s="4">
        <v>250</v>
      </c>
      <c r="F281" s="17">
        <v>5000</v>
      </c>
      <c r="G281" s="17">
        <v>1697</v>
      </c>
      <c r="H281" s="17">
        <v>1343</v>
      </c>
      <c r="I281" s="4" t="s">
        <v>40</v>
      </c>
      <c r="J281" s="4" t="s">
        <v>362</v>
      </c>
      <c r="K281" s="4" t="s">
        <v>42</v>
      </c>
      <c r="L281" s="4">
        <v>1.65</v>
      </c>
      <c r="M281" s="4" t="s">
        <v>44</v>
      </c>
      <c r="N281" s="16">
        <v>5.0000000000000001E-3</v>
      </c>
      <c r="O281" s="16">
        <v>1.4999999999999999E-2</v>
      </c>
      <c r="P281" s="22">
        <v>2.1</v>
      </c>
      <c r="Q281" s="22">
        <v>5.0999999999999996</v>
      </c>
      <c r="R281" s="20">
        <v>0.02</v>
      </c>
      <c r="S281" s="18" t="s">
        <v>363</v>
      </c>
      <c r="T281" s="4" t="s">
        <v>46</v>
      </c>
      <c r="U281" s="4" t="s">
        <v>364</v>
      </c>
      <c r="V281" s="4" t="s">
        <v>118</v>
      </c>
      <c r="W281" s="27">
        <v>5.0000000000000001E-3</v>
      </c>
      <c r="X281" s="27">
        <v>1E-3</v>
      </c>
      <c r="Y281" s="5">
        <v>75</v>
      </c>
      <c r="Z281" s="5">
        <v>10</v>
      </c>
      <c r="AA281" s="5">
        <v>14</v>
      </c>
      <c r="AB281" s="5" t="s">
        <v>39</v>
      </c>
      <c r="AC281" s="28">
        <f t="shared" si="12"/>
        <v>99.999999999999986</v>
      </c>
      <c r="AD281" s="5">
        <f t="shared" si="13"/>
        <v>29.999999999999996</v>
      </c>
      <c r="AE281" s="5">
        <v>25</v>
      </c>
      <c r="AF281" s="5">
        <v>3.3</v>
      </c>
      <c r="AI281" s="5">
        <v>2.2829999999999999</v>
      </c>
      <c r="AJ281" s="123">
        <f t="shared" si="14"/>
        <v>91.32</v>
      </c>
    </row>
    <row r="282" spans="1:36" ht="11.25" customHeight="1" x14ac:dyDescent="0.25">
      <c r="A282" s="1" t="s">
        <v>385</v>
      </c>
      <c r="B282" s="4">
        <v>0.26500000000000001</v>
      </c>
      <c r="C282" s="4" t="s">
        <v>384</v>
      </c>
      <c r="D282" s="4">
        <v>40</v>
      </c>
      <c r="E282" s="4">
        <v>250</v>
      </c>
      <c r="F282" s="17">
        <v>5000</v>
      </c>
      <c r="G282" s="17">
        <v>1697</v>
      </c>
      <c r="H282" s="17">
        <v>1343</v>
      </c>
      <c r="I282" s="4" t="s">
        <v>40</v>
      </c>
      <c r="J282" s="4" t="s">
        <v>362</v>
      </c>
      <c r="K282" s="4" t="s">
        <v>42</v>
      </c>
      <c r="L282" s="4">
        <v>1.65</v>
      </c>
      <c r="M282" s="4" t="s">
        <v>44</v>
      </c>
      <c r="N282" s="16">
        <v>5.0000000000000001E-3</v>
      </c>
      <c r="O282" s="16">
        <v>1.4999999999999999E-2</v>
      </c>
      <c r="P282" s="22">
        <v>2.1</v>
      </c>
      <c r="Q282" s="22">
        <v>5.0999999999999996</v>
      </c>
      <c r="R282" s="20">
        <v>0.02</v>
      </c>
      <c r="S282" s="18" t="s">
        <v>363</v>
      </c>
      <c r="T282" s="4" t="s">
        <v>46</v>
      </c>
      <c r="U282" s="4" t="s">
        <v>49</v>
      </c>
      <c r="V282" s="4" t="s">
        <v>118</v>
      </c>
      <c r="W282" s="27">
        <v>5.0000000000000001E-3</v>
      </c>
      <c r="X282" s="27">
        <v>1E-3</v>
      </c>
      <c r="Y282" s="5">
        <v>75</v>
      </c>
      <c r="Z282" s="5">
        <v>10</v>
      </c>
      <c r="AA282" s="5">
        <v>14</v>
      </c>
      <c r="AB282" s="5" t="s">
        <v>39</v>
      </c>
      <c r="AC282" s="28">
        <f t="shared" si="12"/>
        <v>99.999999999999986</v>
      </c>
      <c r="AD282" s="5">
        <f t="shared" si="13"/>
        <v>29.999999999999996</v>
      </c>
      <c r="AE282" s="5">
        <v>25</v>
      </c>
      <c r="AF282" s="5">
        <v>3.3</v>
      </c>
      <c r="AI282" s="5">
        <v>2.2829999999999999</v>
      </c>
      <c r="AJ282" s="123">
        <f t="shared" si="14"/>
        <v>91.32</v>
      </c>
    </row>
    <row r="283" spans="1:36" ht="11.25" customHeight="1" x14ac:dyDescent="0.25">
      <c r="A283" s="1" t="s">
        <v>386</v>
      </c>
      <c r="B283" s="4">
        <v>0.26500000000000001</v>
      </c>
      <c r="C283" s="4" t="s">
        <v>387</v>
      </c>
      <c r="D283" s="4">
        <v>60</v>
      </c>
      <c r="E283" s="4">
        <v>250</v>
      </c>
      <c r="F283" s="17">
        <v>5000</v>
      </c>
      <c r="G283" s="17">
        <v>1697</v>
      </c>
      <c r="H283" s="17">
        <v>1343</v>
      </c>
      <c r="I283" s="4" t="s">
        <v>40</v>
      </c>
      <c r="J283" s="4" t="s">
        <v>362</v>
      </c>
      <c r="K283" s="4" t="s">
        <v>42</v>
      </c>
      <c r="L283" s="4">
        <v>1.65</v>
      </c>
      <c r="M283" s="4" t="s">
        <v>44</v>
      </c>
      <c r="N283" s="16">
        <v>5.0000000000000001E-3</v>
      </c>
      <c r="O283" s="16">
        <v>1.4999999999999999E-2</v>
      </c>
      <c r="P283" s="22">
        <v>3</v>
      </c>
      <c r="Q283" s="22">
        <v>6.5</v>
      </c>
      <c r="R283" s="20">
        <v>0.02</v>
      </c>
      <c r="S283" s="18" t="s">
        <v>363</v>
      </c>
      <c r="T283" s="4" t="s">
        <v>46</v>
      </c>
      <c r="U283" s="4" t="s">
        <v>364</v>
      </c>
      <c r="V283" s="4" t="s">
        <v>118</v>
      </c>
      <c r="W283" s="27">
        <v>5.0000000000000001E-3</v>
      </c>
      <c r="X283" s="27">
        <v>1E-3</v>
      </c>
      <c r="Y283" s="5">
        <v>75</v>
      </c>
      <c r="Z283" s="5">
        <v>10</v>
      </c>
      <c r="AA283" s="5">
        <v>14</v>
      </c>
      <c r="AB283" s="5" t="s">
        <v>39</v>
      </c>
      <c r="AC283" s="28">
        <f t="shared" si="12"/>
        <v>99.999999999999986</v>
      </c>
      <c r="AD283" s="5">
        <f t="shared" si="13"/>
        <v>35</v>
      </c>
      <c r="AE283" s="5">
        <v>25</v>
      </c>
      <c r="AF283" s="5">
        <v>3.3</v>
      </c>
      <c r="AI283" s="5">
        <v>2.2829999999999999</v>
      </c>
      <c r="AJ283" s="123">
        <f t="shared" si="14"/>
        <v>136.97999999999999</v>
      </c>
    </row>
    <row r="284" spans="1:36" ht="11.25" customHeight="1" x14ac:dyDescent="0.25">
      <c r="A284" s="1" t="s">
        <v>388</v>
      </c>
      <c r="B284" s="4">
        <v>0.26500000000000001</v>
      </c>
      <c r="C284" s="4" t="s">
        <v>387</v>
      </c>
      <c r="D284" s="4">
        <v>60</v>
      </c>
      <c r="E284" s="4">
        <v>250</v>
      </c>
      <c r="F284" s="17">
        <v>5000</v>
      </c>
      <c r="G284" s="17">
        <v>1697</v>
      </c>
      <c r="H284" s="17">
        <v>1343</v>
      </c>
      <c r="I284" s="4" t="s">
        <v>40</v>
      </c>
      <c r="J284" s="4" t="s">
        <v>362</v>
      </c>
      <c r="K284" s="4" t="s">
        <v>42</v>
      </c>
      <c r="L284" s="4">
        <v>1.65</v>
      </c>
      <c r="M284" s="4" t="s">
        <v>44</v>
      </c>
      <c r="N284" s="16">
        <v>5.0000000000000001E-3</v>
      </c>
      <c r="O284" s="16">
        <v>1.4999999999999999E-2</v>
      </c>
      <c r="P284" s="22">
        <v>3</v>
      </c>
      <c r="Q284" s="22">
        <v>6.5</v>
      </c>
      <c r="R284" s="20">
        <v>0.02</v>
      </c>
      <c r="S284" s="18" t="s">
        <v>363</v>
      </c>
      <c r="T284" s="4" t="s">
        <v>46</v>
      </c>
      <c r="U284" s="4" t="s">
        <v>49</v>
      </c>
      <c r="V284" s="4" t="s">
        <v>118</v>
      </c>
      <c r="W284" s="27">
        <v>5.0000000000000001E-3</v>
      </c>
      <c r="X284" s="27">
        <v>1E-3</v>
      </c>
      <c r="Y284" s="5">
        <v>75</v>
      </c>
      <c r="Z284" s="5">
        <v>10</v>
      </c>
      <c r="AA284" s="5">
        <v>14</v>
      </c>
      <c r="AB284" s="5" t="s">
        <v>39</v>
      </c>
      <c r="AC284" s="28">
        <f t="shared" si="12"/>
        <v>99.999999999999986</v>
      </c>
      <c r="AD284" s="5">
        <f t="shared" si="13"/>
        <v>35</v>
      </c>
      <c r="AE284" s="5">
        <v>25</v>
      </c>
      <c r="AF284" s="5">
        <v>3.3</v>
      </c>
      <c r="AI284" s="5">
        <v>2.2829999999999999</v>
      </c>
      <c r="AJ284" s="123">
        <f t="shared" si="14"/>
        <v>136.97999999999999</v>
      </c>
    </row>
    <row r="285" spans="1:36" ht="11.25" customHeight="1" x14ac:dyDescent="0.25">
      <c r="A285" s="1" t="s">
        <v>389</v>
      </c>
      <c r="B285" s="4">
        <v>0.26500000000000001</v>
      </c>
      <c r="C285" s="19" t="s">
        <v>390</v>
      </c>
      <c r="D285" s="4">
        <v>25</v>
      </c>
      <c r="E285" s="4">
        <v>250</v>
      </c>
      <c r="F285" s="17">
        <v>5000</v>
      </c>
      <c r="G285" s="17">
        <v>1697</v>
      </c>
      <c r="H285" s="17">
        <v>1343</v>
      </c>
      <c r="I285" s="4" t="s">
        <v>40</v>
      </c>
      <c r="J285" s="4" t="s">
        <v>362</v>
      </c>
      <c r="K285" s="4" t="s">
        <v>64</v>
      </c>
      <c r="L285" s="4">
        <v>0.33</v>
      </c>
      <c r="M285" s="4" t="s">
        <v>44</v>
      </c>
      <c r="N285" s="16">
        <v>5.0000000000000001E-3</v>
      </c>
      <c r="O285" s="16">
        <v>1.4999999999999999E-2</v>
      </c>
      <c r="P285" s="4">
        <v>1.5</v>
      </c>
      <c r="Q285" s="4">
        <v>3.5</v>
      </c>
      <c r="R285" s="20">
        <v>0.02</v>
      </c>
      <c r="S285" s="18" t="s">
        <v>363</v>
      </c>
      <c r="T285" s="4" t="s">
        <v>46</v>
      </c>
      <c r="U285" s="4" t="s">
        <v>364</v>
      </c>
      <c r="V285" s="4" t="s">
        <v>118</v>
      </c>
      <c r="W285" s="27">
        <v>5.0000000000000001E-3</v>
      </c>
      <c r="X285" s="27">
        <v>1E-3</v>
      </c>
      <c r="Y285" s="5">
        <v>75</v>
      </c>
      <c r="Z285" s="5">
        <v>10</v>
      </c>
      <c r="AA285" s="5">
        <v>14</v>
      </c>
      <c r="AB285" s="5" t="s">
        <v>39</v>
      </c>
      <c r="AC285" s="28">
        <f t="shared" si="12"/>
        <v>99.999999999999986</v>
      </c>
      <c r="AD285" s="5">
        <f t="shared" si="13"/>
        <v>20</v>
      </c>
      <c r="AE285" s="5">
        <v>25</v>
      </c>
      <c r="AF285" s="5">
        <v>3.3</v>
      </c>
      <c r="AI285" s="5">
        <v>2.2829999999999999</v>
      </c>
      <c r="AJ285" s="123">
        <f t="shared" si="14"/>
        <v>57.074999999999996</v>
      </c>
    </row>
    <row r="286" spans="1:36" ht="11.25" customHeight="1" x14ac:dyDescent="0.25">
      <c r="A286" s="1" t="s">
        <v>391</v>
      </c>
      <c r="B286" s="4">
        <v>0.26500000000000001</v>
      </c>
      <c r="C286" s="19" t="s">
        <v>390</v>
      </c>
      <c r="D286" s="4">
        <v>25</v>
      </c>
      <c r="E286" s="4">
        <v>250</v>
      </c>
      <c r="F286" s="17">
        <v>5000</v>
      </c>
      <c r="G286" s="17">
        <v>1697</v>
      </c>
      <c r="H286" s="17">
        <v>1343</v>
      </c>
      <c r="I286" s="4" t="s">
        <v>40</v>
      </c>
      <c r="J286" s="4" t="s">
        <v>362</v>
      </c>
      <c r="K286" s="4" t="s">
        <v>64</v>
      </c>
      <c r="L286" s="4">
        <v>0.33</v>
      </c>
      <c r="M286" s="4" t="s">
        <v>44</v>
      </c>
      <c r="N286" s="16">
        <v>5.0000000000000001E-3</v>
      </c>
      <c r="O286" s="16">
        <v>1.4999999999999999E-2</v>
      </c>
      <c r="P286" s="4">
        <v>1.5</v>
      </c>
      <c r="Q286" s="4">
        <v>3.5</v>
      </c>
      <c r="R286" s="20">
        <v>0.02</v>
      </c>
      <c r="S286" s="18" t="s">
        <v>363</v>
      </c>
      <c r="T286" s="4" t="s">
        <v>46</v>
      </c>
      <c r="U286" s="4" t="s">
        <v>49</v>
      </c>
      <c r="V286" s="4" t="s">
        <v>118</v>
      </c>
      <c r="W286" s="27">
        <v>5.0000000000000001E-3</v>
      </c>
      <c r="X286" s="27">
        <v>1E-3</v>
      </c>
      <c r="Y286" s="5">
        <v>75</v>
      </c>
      <c r="Z286" s="5">
        <v>10</v>
      </c>
      <c r="AA286" s="5">
        <v>14</v>
      </c>
      <c r="AB286" s="5" t="s">
        <v>39</v>
      </c>
      <c r="AC286" s="28">
        <f t="shared" si="12"/>
        <v>99.999999999999986</v>
      </c>
      <c r="AD286" s="5">
        <f t="shared" si="13"/>
        <v>20</v>
      </c>
      <c r="AE286" s="5">
        <v>25</v>
      </c>
      <c r="AF286" s="5">
        <v>3.3</v>
      </c>
      <c r="AI286" s="5">
        <v>2.2829999999999999</v>
      </c>
      <c r="AJ286" s="123">
        <f t="shared" si="14"/>
        <v>57.074999999999996</v>
      </c>
    </row>
    <row r="287" spans="1:36" ht="11.25" customHeight="1" x14ac:dyDescent="0.25">
      <c r="A287" s="1" t="s">
        <v>392</v>
      </c>
      <c r="B287" s="4">
        <v>0.26500000000000001</v>
      </c>
      <c r="C287" s="19" t="s">
        <v>393</v>
      </c>
      <c r="D287" s="4">
        <v>40</v>
      </c>
      <c r="E287" s="4">
        <v>250</v>
      </c>
      <c r="F287" s="17">
        <v>5000</v>
      </c>
      <c r="G287" s="17">
        <v>1697</v>
      </c>
      <c r="H287" s="17">
        <v>1343</v>
      </c>
      <c r="I287" s="4" t="s">
        <v>40</v>
      </c>
      <c r="J287" s="4" t="s">
        <v>362</v>
      </c>
      <c r="K287" s="4" t="s">
        <v>64</v>
      </c>
      <c r="L287" s="4">
        <v>0.33</v>
      </c>
      <c r="M287" s="4" t="s">
        <v>44</v>
      </c>
      <c r="N287" s="16">
        <v>5.0000000000000001E-3</v>
      </c>
      <c r="O287" s="16">
        <v>1.4999999999999999E-2</v>
      </c>
      <c r="P287" s="22">
        <v>2.1</v>
      </c>
      <c r="Q287" s="22">
        <v>5.0999999999999996</v>
      </c>
      <c r="R287" s="20">
        <v>0.02</v>
      </c>
      <c r="S287" s="18" t="s">
        <v>363</v>
      </c>
      <c r="T287" s="4" t="s">
        <v>46</v>
      </c>
      <c r="U287" s="4" t="s">
        <v>364</v>
      </c>
      <c r="V287" s="4" t="s">
        <v>118</v>
      </c>
      <c r="W287" s="27">
        <v>5.0000000000000001E-3</v>
      </c>
      <c r="X287" s="27">
        <v>1E-3</v>
      </c>
      <c r="Y287" s="5">
        <v>75</v>
      </c>
      <c r="Z287" s="5">
        <v>10</v>
      </c>
      <c r="AA287" s="5">
        <v>14</v>
      </c>
      <c r="AB287" s="5" t="s">
        <v>39</v>
      </c>
      <c r="AC287" s="28">
        <f t="shared" si="12"/>
        <v>99.999999999999986</v>
      </c>
      <c r="AD287" s="5">
        <f t="shared" si="13"/>
        <v>29.999999999999996</v>
      </c>
      <c r="AE287" s="5">
        <v>25</v>
      </c>
      <c r="AF287" s="5">
        <v>3.3</v>
      </c>
      <c r="AI287" s="5">
        <v>2.2829999999999999</v>
      </c>
      <c r="AJ287" s="123">
        <f t="shared" si="14"/>
        <v>91.32</v>
      </c>
    </row>
    <row r="288" spans="1:36" ht="11.25" customHeight="1" x14ac:dyDescent="0.25">
      <c r="A288" s="1" t="s">
        <v>394</v>
      </c>
      <c r="B288" s="4">
        <v>0.26500000000000001</v>
      </c>
      <c r="C288" s="19" t="s">
        <v>393</v>
      </c>
      <c r="D288" s="4">
        <v>40</v>
      </c>
      <c r="E288" s="4">
        <v>250</v>
      </c>
      <c r="F288" s="17">
        <v>5000</v>
      </c>
      <c r="G288" s="17">
        <v>1697</v>
      </c>
      <c r="H288" s="17">
        <v>1343</v>
      </c>
      <c r="I288" s="4" t="s">
        <v>40</v>
      </c>
      <c r="J288" s="4" t="s">
        <v>362</v>
      </c>
      <c r="K288" s="4" t="s">
        <v>64</v>
      </c>
      <c r="L288" s="4">
        <v>0.33</v>
      </c>
      <c r="M288" s="4" t="s">
        <v>44</v>
      </c>
      <c r="N288" s="16">
        <v>5.0000000000000001E-3</v>
      </c>
      <c r="O288" s="16">
        <v>1.4999999999999999E-2</v>
      </c>
      <c r="P288" s="22">
        <v>2.1</v>
      </c>
      <c r="Q288" s="22">
        <v>5.0999999999999996</v>
      </c>
      <c r="R288" s="20">
        <v>0.02</v>
      </c>
      <c r="S288" s="18" t="s">
        <v>363</v>
      </c>
      <c r="T288" s="4" t="s">
        <v>46</v>
      </c>
      <c r="U288" s="4" t="s">
        <v>49</v>
      </c>
      <c r="V288" s="4" t="s">
        <v>118</v>
      </c>
      <c r="W288" s="27">
        <v>5.0000000000000001E-3</v>
      </c>
      <c r="X288" s="27">
        <v>1E-3</v>
      </c>
      <c r="Y288" s="5">
        <v>75</v>
      </c>
      <c r="Z288" s="5">
        <v>10</v>
      </c>
      <c r="AA288" s="5">
        <v>14</v>
      </c>
      <c r="AB288" s="5" t="s">
        <v>39</v>
      </c>
      <c r="AC288" s="28">
        <f t="shared" si="12"/>
        <v>99.999999999999986</v>
      </c>
      <c r="AD288" s="5">
        <f t="shared" si="13"/>
        <v>29.999999999999996</v>
      </c>
      <c r="AE288" s="5">
        <v>25</v>
      </c>
      <c r="AF288" s="5">
        <v>3.3</v>
      </c>
      <c r="AI288" s="5">
        <v>2.2829999999999999</v>
      </c>
      <c r="AJ288" s="123">
        <f t="shared" si="14"/>
        <v>91.32</v>
      </c>
    </row>
    <row r="289" spans="1:36" ht="11.25" customHeight="1" x14ac:dyDescent="0.25">
      <c r="A289" s="1" t="s">
        <v>395</v>
      </c>
      <c r="B289" s="4">
        <v>0.26500000000000001</v>
      </c>
      <c r="C289" s="19" t="s">
        <v>396</v>
      </c>
      <c r="D289" s="4">
        <v>60</v>
      </c>
      <c r="E289" s="4">
        <v>250</v>
      </c>
      <c r="F289" s="17">
        <v>5000</v>
      </c>
      <c r="G289" s="17">
        <v>1697</v>
      </c>
      <c r="H289" s="17">
        <v>1343</v>
      </c>
      <c r="I289" s="4" t="s">
        <v>40</v>
      </c>
      <c r="J289" s="4" t="s">
        <v>362</v>
      </c>
      <c r="K289" s="4" t="s">
        <v>64</v>
      </c>
      <c r="L289" s="4">
        <v>0.33</v>
      </c>
      <c r="M289" s="4" t="s">
        <v>44</v>
      </c>
      <c r="N289" s="16">
        <v>5.0000000000000001E-3</v>
      </c>
      <c r="O289" s="16">
        <v>1.4999999999999999E-2</v>
      </c>
      <c r="P289" s="22">
        <v>3</v>
      </c>
      <c r="Q289" s="22">
        <v>6.5</v>
      </c>
      <c r="R289" s="20">
        <v>0.02</v>
      </c>
      <c r="S289" s="18" t="s">
        <v>363</v>
      </c>
      <c r="T289" s="4" t="s">
        <v>46</v>
      </c>
      <c r="U289" s="4" t="s">
        <v>364</v>
      </c>
      <c r="V289" s="4" t="s">
        <v>118</v>
      </c>
      <c r="W289" s="27">
        <v>5.0000000000000001E-3</v>
      </c>
      <c r="X289" s="27">
        <v>1E-3</v>
      </c>
      <c r="Y289" s="5">
        <v>75</v>
      </c>
      <c r="Z289" s="5">
        <v>10</v>
      </c>
      <c r="AA289" s="5">
        <v>14</v>
      </c>
      <c r="AB289" s="5" t="s">
        <v>39</v>
      </c>
      <c r="AC289" s="28">
        <f t="shared" si="12"/>
        <v>99.999999999999986</v>
      </c>
      <c r="AD289" s="5">
        <f t="shared" si="13"/>
        <v>35</v>
      </c>
      <c r="AE289" s="5">
        <v>25</v>
      </c>
      <c r="AF289" s="5">
        <v>3.3</v>
      </c>
      <c r="AI289" s="5">
        <v>2.2829999999999999</v>
      </c>
      <c r="AJ289" s="123">
        <f t="shared" si="14"/>
        <v>136.97999999999999</v>
      </c>
    </row>
    <row r="290" spans="1:36" ht="11.25" customHeight="1" x14ac:dyDescent="0.25">
      <c r="A290" s="1" t="s">
        <v>397</v>
      </c>
      <c r="B290" s="4">
        <v>0.26500000000000001</v>
      </c>
      <c r="C290" s="19" t="s">
        <v>396</v>
      </c>
      <c r="D290" s="4">
        <v>60</v>
      </c>
      <c r="E290" s="4">
        <v>250</v>
      </c>
      <c r="F290" s="17">
        <v>5000</v>
      </c>
      <c r="G290" s="17">
        <v>1697</v>
      </c>
      <c r="H290" s="17">
        <v>1343</v>
      </c>
      <c r="I290" s="4" t="s">
        <v>40</v>
      </c>
      <c r="J290" s="4" t="s">
        <v>362</v>
      </c>
      <c r="K290" s="4" t="s">
        <v>64</v>
      </c>
      <c r="L290" s="4">
        <v>0.33</v>
      </c>
      <c r="M290" s="4" t="s">
        <v>44</v>
      </c>
      <c r="N290" s="16">
        <v>5.0000000000000001E-3</v>
      </c>
      <c r="O290" s="16">
        <v>1.4999999999999999E-2</v>
      </c>
      <c r="P290" s="22">
        <v>3</v>
      </c>
      <c r="Q290" s="22">
        <v>6.5</v>
      </c>
      <c r="R290" s="20">
        <v>0.02</v>
      </c>
      <c r="S290" s="18" t="s">
        <v>363</v>
      </c>
      <c r="T290" s="4" t="s">
        <v>46</v>
      </c>
      <c r="U290" s="4" t="s">
        <v>49</v>
      </c>
      <c r="V290" s="4" t="s">
        <v>118</v>
      </c>
      <c r="W290" s="27">
        <v>5.0000000000000001E-3</v>
      </c>
      <c r="X290" s="27">
        <v>1E-3</v>
      </c>
      <c r="Y290" s="5">
        <v>75</v>
      </c>
      <c r="Z290" s="5">
        <v>10</v>
      </c>
      <c r="AA290" s="5">
        <v>14</v>
      </c>
      <c r="AB290" s="5" t="s">
        <v>39</v>
      </c>
      <c r="AC290" s="28">
        <f t="shared" si="12"/>
        <v>99.999999999999986</v>
      </c>
      <c r="AD290" s="5">
        <f t="shared" si="13"/>
        <v>35</v>
      </c>
      <c r="AE290" s="5">
        <v>25</v>
      </c>
      <c r="AF290" s="5">
        <v>3.3</v>
      </c>
      <c r="AI290" s="5">
        <v>2.2829999999999999</v>
      </c>
      <c r="AJ290" s="123">
        <f t="shared" si="14"/>
        <v>136.97999999999999</v>
      </c>
    </row>
    <row r="291" spans="1:36" ht="11.25" customHeight="1" x14ac:dyDescent="0.25">
      <c r="A291" s="1" t="s">
        <v>398</v>
      </c>
      <c r="B291" s="4">
        <v>0.26500000000000001</v>
      </c>
      <c r="C291" s="19" t="s">
        <v>157</v>
      </c>
      <c r="D291" s="4">
        <v>100</v>
      </c>
      <c r="E291" s="4">
        <v>250</v>
      </c>
      <c r="F291" s="17">
        <v>5000</v>
      </c>
      <c r="G291" s="17">
        <v>1697</v>
      </c>
      <c r="H291" s="17">
        <v>1343</v>
      </c>
      <c r="I291" s="4" t="s">
        <v>40</v>
      </c>
      <c r="J291" s="4" t="s">
        <v>362</v>
      </c>
      <c r="K291" s="4" t="s">
        <v>64</v>
      </c>
      <c r="L291" s="4">
        <v>0.33</v>
      </c>
      <c r="M291" s="4" t="s">
        <v>44</v>
      </c>
      <c r="N291" s="16">
        <v>5.0000000000000001E-3</v>
      </c>
      <c r="O291" s="16">
        <v>1.4999999999999999E-2</v>
      </c>
      <c r="P291" s="4">
        <v>4.5</v>
      </c>
      <c r="Q291" s="4">
        <v>8.5</v>
      </c>
      <c r="R291" s="20">
        <v>0.02</v>
      </c>
      <c r="S291" s="18" t="s">
        <v>363</v>
      </c>
      <c r="T291" s="4" t="s">
        <v>46</v>
      </c>
      <c r="U291" s="4" t="s">
        <v>364</v>
      </c>
      <c r="V291" s="4" t="s">
        <v>118</v>
      </c>
      <c r="W291" s="27">
        <v>5.0000000000000001E-3</v>
      </c>
      <c r="X291" s="27">
        <v>1E-3</v>
      </c>
      <c r="Y291" s="5">
        <v>75</v>
      </c>
      <c r="Z291" s="5">
        <v>10</v>
      </c>
      <c r="AA291" s="5">
        <v>14</v>
      </c>
      <c r="AB291" s="5" t="s">
        <v>39</v>
      </c>
      <c r="AC291" s="28">
        <f t="shared" si="12"/>
        <v>99.999999999999986</v>
      </c>
      <c r="AD291" s="5">
        <f t="shared" si="13"/>
        <v>40</v>
      </c>
      <c r="AE291" s="5">
        <v>25</v>
      </c>
      <c r="AF291" s="5">
        <v>3.3</v>
      </c>
      <c r="AI291" s="5">
        <v>2.2829999999999999</v>
      </c>
      <c r="AJ291" s="123">
        <f t="shared" si="14"/>
        <v>228.29999999999998</v>
      </c>
    </row>
    <row r="292" spans="1:36" ht="11.25" customHeight="1" x14ac:dyDescent="0.25">
      <c r="A292" s="1" t="s">
        <v>399</v>
      </c>
      <c r="B292" s="4">
        <v>0.26500000000000001</v>
      </c>
      <c r="C292" s="19" t="s">
        <v>157</v>
      </c>
      <c r="D292" s="4">
        <v>100</v>
      </c>
      <c r="E292" s="4">
        <v>250</v>
      </c>
      <c r="F292" s="17">
        <v>5000</v>
      </c>
      <c r="G292" s="17">
        <v>1697</v>
      </c>
      <c r="H292" s="17">
        <v>1343</v>
      </c>
      <c r="I292" s="4" t="s">
        <v>40</v>
      </c>
      <c r="J292" s="4" t="s">
        <v>362</v>
      </c>
      <c r="K292" s="4" t="s">
        <v>64</v>
      </c>
      <c r="L292" s="4">
        <v>0.33</v>
      </c>
      <c r="M292" s="4" t="s">
        <v>44</v>
      </c>
      <c r="N292" s="16">
        <v>5.0000000000000001E-3</v>
      </c>
      <c r="O292" s="16">
        <v>1.4999999999999999E-2</v>
      </c>
      <c r="P292" s="4">
        <v>4.5</v>
      </c>
      <c r="Q292" s="4">
        <v>8.5</v>
      </c>
      <c r="R292" s="20">
        <v>0.02</v>
      </c>
      <c r="S292" s="18" t="s">
        <v>363</v>
      </c>
      <c r="T292" s="4" t="s">
        <v>46</v>
      </c>
      <c r="U292" s="4" t="s">
        <v>49</v>
      </c>
      <c r="V292" s="4" t="s">
        <v>118</v>
      </c>
      <c r="W292" s="27">
        <v>5.0000000000000001E-3</v>
      </c>
      <c r="X292" s="27">
        <v>1E-3</v>
      </c>
      <c r="Y292" s="5">
        <v>75</v>
      </c>
      <c r="Z292" s="5">
        <v>10</v>
      </c>
      <c r="AA292" s="5">
        <v>14</v>
      </c>
      <c r="AB292" s="5" t="s">
        <v>39</v>
      </c>
      <c r="AC292" s="28">
        <f t="shared" si="12"/>
        <v>99.999999999999986</v>
      </c>
      <c r="AD292" s="5">
        <f t="shared" si="13"/>
        <v>40</v>
      </c>
      <c r="AE292" s="5">
        <v>25</v>
      </c>
      <c r="AF292" s="5">
        <v>3.3</v>
      </c>
      <c r="AI292" s="5">
        <v>2.2829999999999999</v>
      </c>
      <c r="AJ292" s="123">
        <f t="shared" si="14"/>
        <v>228.29999999999998</v>
      </c>
    </row>
    <row r="293" spans="1:36" ht="11.25" customHeight="1" x14ac:dyDescent="0.25">
      <c r="A293" s="1" t="s">
        <v>402</v>
      </c>
      <c r="B293" s="4">
        <v>0.26500000000000001</v>
      </c>
      <c r="C293" s="2" t="s">
        <v>403</v>
      </c>
      <c r="D293" s="2">
        <v>14.8</v>
      </c>
      <c r="E293" s="4">
        <v>500</v>
      </c>
      <c r="F293" s="17">
        <v>5000</v>
      </c>
      <c r="G293" s="17">
        <v>1697</v>
      </c>
      <c r="H293" s="17">
        <v>1343</v>
      </c>
      <c r="I293" s="4" t="s">
        <v>40</v>
      </c>
      <c r="J293" s="4" t="s">
        <v>362</v>
      </c>
      <c r="K293" s="4" t="s">
        <v>42</v>
      </c>
      <c r="L293" s="4">
        <v>2.5</v>
      </c>
      <c r="M293" s="4" t="s">
        <v>44</v>
      </c>
      <c r="N293" s="16">
        <v>5.0000000000000001E-3</v>
      </c>
      <c r="O293" s="16">
        <v>1.4999999999999999E-2</v>
      </c>
      <c r="P293" s="4">
        <v>1.2</v>
      </c>
      <c r="Q293" s="4">
        <v>2.7</v>
      </c>
      <c r="R293" s="20">
        <v>0.02</v>
      </c>
      <c r="S293" s="18" t="s">
        <v>401</v>
      </c>
      <c r="T293" s="4" t="s">
        <v>46</v>
      </c>
      <c r="U293" s="4" t="s">
        <v>364</v>
      </c>
      <c r="V293" s="4" t="s">
        <v>118</v>
      </c>
      <c r="W293" s="27">
        <v>5.0000000000000001E-3</v>
      </c>
      <c r="X293" s="27">
        <v>1E-3</v>
      </c>
      <c r="Y293" s="5">
        <v>75</v>
      </c>
      <c r="Z293" s="5">
        <v>10</v>
      </c>
      <c r="AA293" s="5">
        <v>14</v>
      </c>
      <c r="AB293" s="5" t="s">
        <v>39</v>
      </c>
      <c r="AC293" s="28">
        <f t="shared" ref="AC293:AC312" si="15">(O293-N293)*10000</f>
        <v>99.999999999999986</v>
      </c>
      <c r="AD293" s="5">
        <f t="shared" ref="AD293:AD312" si="16">(Q293-P293)*10</f>
        <v>15.000000000000002</v>
      </c>
      <c r="AE293" s="5">
        <v>25</v>
      </c>
      <c r="AF293" s="5">
        <v>5</v>
      </c>
      <c r="AI293" s="5">
        <v>2.875</v>
      </c>
      <c r="AJ293" s="123">
        <f t="shared" si="14"/>
        <v>42.550000000000004</v>
      </c>
    </row>
    <row r="294" spans="1:36" ht="11.25" customHeight="1" x14ac:dyDescent="0.25">
      <c r="A294" s="1" t="s">
        <v>404</v>
      </c>
      <c r="B294" s="4">
        <v>0.26500000000000001</v>
      </c>
      <c r="C294" s="2" t="s">
        <v>403</v>
      </c>
      <c r="D294" s="2">
        <v>14.8</v>
      </c>
      <c r="E294" s="4">
        <v>500</v>
      </c>
      <c r="F294" s="17">
        <v>5000</v>
      </c>
      <c r="G294" s="17">
        <v>1697</v>
      </c>
      <c r="H294" s="17">
        <v>1343</v>
      </c>
      <c r="I294" s="4" t="s">
        <v>40</v>
      </c>
      <c r="J294" s="4" t="s">
        <v>362</v>
      </c>
      <c r="K294" s="4" t="s">
        <v>42</v>
      </c>
      <c r="L294" s="4">
        <v>2.5</v>
      </c>
      <c r="M294" s="4" t="s">
        <v>44</v>
      </c>
      <c r="N294" s="16">
        <v>5.0000000000000001E-3</v>
      </c>
      <c r="O294" s="16">
        <v>1.4999999999999999E-2</v>
      </c>
      <c r="P294" s="4">
        <v>1.2</v>
      </c>
      <c r="Q294" s="4">
        <v>2.7</v>
      </c>
      <c r="R294" s="20">
        <v>0.02</v>
      </c>
      <c r="S294" s="18" t="s">
        <v>401</v>
      </c>
      <c r="T294" s="4" t="s">
        <v>46</v>
      </c>
      <c r="U294" s="4" t="s">
        <v>49</v>
      </c>
      <c r="V294" s="4" t="s">
        <v>118</v>
      </c>
      <c r="W294" s="27">
        <v>5.0000000000000001E-3</v>
      </c>
      <c r="X294" s="27">
        <v>1E-3</v>
      </c>
      <c r="Y294" s="5">
        <v>75</v>
      </c>
      <c r="Z294" s="5">
        <v>10</v>
      </c>
      <c r="AA294" s="5">
        <v>14</v>
      </c>
      <c r="AB294" s="5" t="s">
        <v>39</v>
      </c>
      <c r="AC294" s="28">
        <f t="shared" si="15"/>
        <v>99.999999999999986</v>
      </c>
      <c r="AD294" s="5">
        <f t="shared" si="16"/>
        <v>15.000000000000002</v>
      </c>
      <c r="AE294" s="5">
        <v>25</v>
      </c>
      <c r="AF294" s="5">
        <v>5</v>
      </c>
      <c r="AI294" s="5">
        <v>2.875</v>
      </c>
      <c r="AJ294" s="123">
        <f t="shared" si="14"/>
        <v>42.550000000000004</v>
      </c>
    </row>
    <row r="295" spans="1:36" ht="11.25" customHeight="1" x14ac:dyDescent="0.25">
      <c r="A295" s="1" t="s">
        <v>405</v>
      </c>
      <c r="B295" s="4">
        <v>0.26500000000000001</v>
      </c>
      <c r="C295" s="2" t="s">
        <v>204</v>
      </c>
      <c r="D295" s="2">
        <v>20</v>
      </c>
      <c r="E295" s="4">
        <v>500</v>
      </c>
      <c r="F295" s="17">
        <v>5000</v>
      </c>
      <c r="G295" s="17">
        <v>1697</v>
      </c>
      <c r="H295" s="17">
        <v>1343</v>
      </c>
      <c r="I295" s="4" t="s">
        <v>40</v>
      </c>
      <c r="J295" s="4" t="s">
        <v>362</v>
      </c>
      <c r="K295" s="4" t="s">
        <v>42</v>
      </c>
      <c r="L295" s="4">
        <v>2.5</v>
      </c>
      <c r="M295" s="4" t="s">
        <v>44</v>
      </c>
      <c r="N295" s="16">
        <v>5.0000000000000001E-3</v>
      </c>
      <c r="O295" s="16">
        <v>1.4999999999999999E-2</v>
      </c>
      <c r="P295" s="4">
        <v>1.4</v>
      </c>
      <c r="Q295" s="4">
        <v>3.4</v>
      </c>
      <c r="R295" s="20">
        <v>0.02</v>
      </c>
      <c r="S295" s="18" t="s">
        <v>401</v>
      </c>
      <c r="T295" s="4" t="s">
        <v>46</v>
      </c>
      <c r="U295" s="4" t="s">
        <v>364</v>
      </c>
      <c r="V295" s="4" t="s">
        <v>118</v>
      </c>
      <c r="W295" s="27">
        <v>5.0000000000000001E-3</v>
      </c>
      <c r="X295" s="27">
        <v>1E-3</v>
      </c>
      <c r="Y295" s="5">
        <v>75</v>
      </c>
      <c r="Z295" s="5">
        <v>10</v>
      </c>
      <c r="AA295" s="5">
        <v>14</v>
      </c>
      <c r="AB295" s="5" t="s">
        <v>39</v>
      </c>
      <c r="AC295" s="28">
        <f t="shared" si="15"/>
        <v>99.999999999999986</v>
      </c>
      <c r="AD295" s="5">
        <f t="shared" si="16"/>
        <v>20</v>
      </c>
      <c r="AE295" s="5">
        <v>25</v>
      </c>
      <c r="AF295" s="5">
        <v>5</v>
      </c>
      <c r="AI295" s="5">
        <v>2.875</v>
      </c>
      <c r="AJ295" s="123">
        <f t="shared" si="14"/>
        <v>57.5</v>
      </c>
    </row>
    <row r="296" spans="1:36" ht="11.25" customHeight="1" x14ac:dyDescent="0.25">
      <c r="A296" s="1" t="s">
        <v>406</v>
      </c>
      <c r="B296" s="4">
        <v>0.26500000000000001</v>
      </c>
      <c r="C296" s="2" t="s">
        <v>204</v>
      </c>
      <c r="D296" s="2">
        <v>20</v>
      </c>
      <c r="E296" s="4">
        <v>500</v>
      </c>
      <c r="F296" s="17">
        <v>5000</v>
      </c>
      <c r="G296" s="17">
        <v>1697</v>
      </c>
      <c r="H296" s="17">
        <v>1343</v>
      </c>
      <c r="I296" s="4" t="s">
        <v>40</v>
      </c>
      <c r="J296" s="4" t="s">
        <v>362</v>
      </c>
      <c r="K296" s="4" t="s">
        <v>42</v>
      </c>
      <c r="L296" s="4">
        <v>2.5</v>
      </c>
      <c r="M296" s="4" t="s">
        <v>44</v>
      </c>
      <c r="N296" s="16">
        <v>5.0000000000000001E-3</v>
      </c>
      <c r="O296" s="16">
        <v>1.4999999999999999E-2</v>
      </c>
      <c r="P296" s="4">
        <v>1.4</v>
      </c>
      <c r="Q296" s="4">
        <v>3.4</v>
      </c>
      <c r="R296" s="20">
        <v>0.02</v>
      </c>
      <c r="S296" s="18" t="s">
        <v>401</v>
      </c>
      <c r="T296" s="4" t="s">
        <v>46</v>
      </c>
      <c r="U296" s="4" t="s">
        <v>49</v>
      </c>
      <c r="V296" s="4" t="s">
        <v>118</v>
      </c>
      <c r="W296" s="27">
        <v>5.0000000000000001E-3</v>
      </c>
      <c r="X296" s="27">
        <v>1E-3</v>
      </c>
      <c r="Y296" s="5">
        <v>75</v>
      </c>
      <c r="Z296" s="5">
        <v>10</v>
      </c>
      <c r="AA296" s="5">
        <v>14</v>
      </c>
      <c r="AB296" s="5" t="s">
        <v>39</v>
      </c>
      <c r="AC296" s="28">
        <f t="shared" si="15"/>
        <v>99.999999999999986</v>
      </c>
      <c r="AD296" s="5">
        <f t="shared" si="16"/>
        <v>20</v>
      </c>
      <c r="AE296" s="5">
        <v>25</v>
      </c>
      <c r="AF296" s="5">
        <v>5</v>
      </c>
      <c r="AI296" s="5">
        <v>2.875</v>
      </c>
      <c r="AJ296" s="123">
        <f t="shared" si="14"/>
        <v>57.5</v>
      </c>
    </row>
    <row r="297" spans="1:36" ht="11.25" customHeight="1" x14ac:dyDescent="0.25">
      <c r="A297" s="1" t="s">
        <v>407</v>
      </c>
      <c r="B297" s="4">
        <v>0.26500000000000001</v>
      </c>
      <c r="C297" s="2" t="s">
        <v>194</v>
      </c>
      <c r="D297" s="2">
        <v>30</v>
      </c>
      <c r="E297" s="4">
        <v>500</v>
      </c>
      <c r="F297" s="17">
        <v>5000</v>
      </c>
      <c r="G297" s="17">
        <v>1697</v>
      </c>
      <c r="H297" s="17">
        <v>1343</v>
      </c>
      <c r="I297" s="4" t="s">
        <v>40</v>
      </c>
      <c r="J297" s="4" t="s">
        <v>362</v>
      </c>
      <c r="K297" s="4" t="s">
        <v>42</v>
      </c>
      <c r="L297" s="4">
        <v>2.5</v>
      </c>
      <c r="M297" s="4" t="s">
        <v>44</v>
      </c>
      <c r="N297" s="16">
        <v>5.0000000000000001E-3</v>
      </c>
      <c r="O297" s="16">
        <v>1.4999999999999999E-2</v>
      </c>
      <c r="P297" s="4">
        <v>2.1</v>
      </c>
      <c r="Q297" s="4">
        <v>4.5999999999999996</v>
      </c>
      <c r="R297" s="20">
        <v>0.02</v>
      </c>
      <c r="S297" s="18" t="s">
        <v>401</v>
      </c>
      <c r="T297" s="4" t="s">
        <v>46</v>
      </c>
      <c r="U297" s="4" t="s">
        <v>364</v>
      </c>
      <c r="V297" s="4" t="s">
        <v>118</v>
      </c>
      <c r="W297" s="27">
        <v>5.0000000000000001E-3</v>
      </c>
      <c r="X297" s="27">
        <v>1E-3</v>
      </c>
      <c r="Y297" s="5">
        <v>75</v>
      </c>
      <c r="Z297" s="5">
        <v>10</v>
      </c>
      <c r="AA297" s="5">
        <v>14</v>
      </c>
      <c r="AB297" s="5" t="s">
        <v>39</v>
      </c>
      <c r="AC297" s="28">
        <f t="shared" si="15"/>
        <v>99.999999999999986</v>
      </c>
      <c r="AD297" s="5">
        <f t="shared" si="16"/>
        <v>24.999999999999996</v>
      </c>
      <c r="AE297" s="5">
        <v>25</v>
      </c>
      <c r="AF297" s="5">
        <v>5</v>
      </c>
      <c r="AI297" s="5">
        <v>2.875</v>
      </c>
      <c r="AJ297" s="123">
        <f t="shared" si="14"/>
        <v>86.25</v>
      </c>
    </row>
    <row r="298" spans="1:36" ht="11.25" customHeight="1" x14ac:dyDescent="0.25">
      <c r="A298" s="1" t="s">
        <v>408</v>
      </c>
      <c r="B298" s="4">
        <v>0.26500000000000001</v>
      </c>
      <c r="C298" s="2" t="s">
        <v>194</v>
      </c>
      <c r="D298" s="2">
        <v>30</v>
      </c>
      <c r="E298" s="4">
        <v>500</v>
      </c>
      <c r="F298" s="17">
        <v>5000</v>
      </c>
      <c r="G298" s="17">
        <v>1697</v>
      </c>
      <c r="H298" s="17">
        <v>1343</v>
      </c>
      <c r="I298" s="4" t="s">
        <v>40</v>
      </c>
      <c r="J298" s="4" t="s">
        <v>362</v>
      </c>
      <c r="K298" s="4" t="s">
        <v>42</v>
      </c>
      <c r="L298" s="4">
        <v>2.5</v>
      </c>
      <c r="M298" s="4" t="s">
        <v>44</v>
      </c>
      <c r="N298" s="16">
        <v>5.0000000000000001E-3</v>
      </c>
      <c r="O298" s="16">
        <v>1.4999999999999999E-2</v>
      </c>
      <c r="P298" s="4">
        <v>2.1</v>
      </c>
      <c r="Q298" s="4">
        <v>4.5999999999999996</v>
      </c>
      <c r="R298" s="20">
        <v>0.02</v>
      </c>
      <c r="S298" s="18" t="s">
        <v>401</v>
      </c>
      <c r="T298" s="4" t="s">
        <v>46</v>
      </c>
      <c r="U298" s="4" t="s">
        <v>49</v>
      </c>
      <c r="V298" s="4" t="s">
        <v>118</v>
      </c>
      <c r="W298" s="27">
        <v>5.0000000000000001E-3</v>
      </c>
      <c r="X298" s="27">
        <v>1E-3</v>
      </c>
      <c r="Y298" s="5">
        <v>75</v>
      </c>
      <c r="Z298" s="5">
        <v>10</v>
      </c>
      <c r="AA298" s="5">
        <v>14</v>
      </c>
      <c r="AB298" s="5" t="s">
        <v>39</v>
      </c>
      <c r="AC298" s="28">
        <f t="shared" si="15"/>
        <v>99.999999999999986</v>
      </c>
      <c r="AD298" s="5">
        <f t="shared" si="16"/>
        <v>24.999999999999996</v>
      </c>
      <c r="AE298" s="5">
        <v>25</v>
      </c>
      <c r="AF298" s="5">
        <v>5</v>
      </c>
      <c r="AI298" s="5">
        <v>2.875</v>
      </c>
      <c r="AJ298" s="123">
        <f t="shared" si="14"/>
        <v>86.25</v>
      </c>
    </row>
    <row r="299" spans="1:36" ht="11.25" customHeight="1" x14ac:dyDescent="0.25">
      <c r="A299" s="1" t="s">
        <v>409</v>
      </c>
      <c r="B299" s="4">
        <v>0.26500000000000001</v>
      </c>
      <c r="C299" s="2" t="s">
        <v>371</v>
      </c>
      <c r="D299" s="2">
        <v>60</v>
      </c>
      <c r="E299" s="4">
        <v>500</v>
      </c>
      <c r="F299" s="17">
        <v>5000</v>
      </c>
      <c r="G299" s="17">
        <v>1697</v>
      </c>
      <c r="H299" s="17">
        <v>1343</v>
      </c>
      <c r="I299" s="4" t="s">
        <v>40</v>
      </c>
      <c r="J299" s="4" t="s">
        <v>362</v>
      </c>
      <c r="K299" s="4" t="s">
        <v>42</v>
      </c>
      <c r="L299" s="4">
        <v>2.5</v>
      </c>
      <c r="M299" s="4" t="s">
        <v>44</v>
      </c>
      <c r="N299" s="16">
        <v>5.0000000000000001E-3</v>
      </c>
      <c r="O299" s="16">
        <v>1.4999999999999999E-2</v>
      </c>
      <c r="P299" s="4">
        <v>3</v>
      </c>
      <c r="Q299" s="4">
        <v>6.5</v>
      </c>
      <c r="R299" s="20">
        <v>0.02</v>
      </c>
      <c r="S299" s="18" t="s">
        <v>401</v>
      </c>
      <c r="T299" s="4" t="s">
        <v>46</v>
      </c>
      <c r="U299" s="4" t="s">
        <v>364</v>
      </c>
      <c r="V299" s="4" t="s">
        <v>118</v>
      </c>
      <c r="W299" s="27">
        <v>5.0000000000000001E-3</v>
      </c>
      <c r="X299" s="27">
        <v>1E-3</v>
      </c>
      <c r="Y299" s="5">
        <v>75</v>
      </c>
      <c r="Z299" s="5">
        <v>10</v>
      </c>
      <c r="AA299" s="5">
        <v>14</v>
      </c>
      <c r="AB299" s="5" t="s">
        <v>39</v>
      </c>
      <c r="AC299" s="28">
        <f t="shared" si="15"/>
        <v>99.999999999999986</v>
      </c>
      <c r="AD299" s="5">
        <f t="shared" si="16"/>
        <v>35</v>
      </c>
      <c r="AE299" s="5">
        <v>25</v>
      </c>
      <c r="AF299" s="5">
        <v>5</v>
      </c>
      <c r="AI299" s="5">
        <v>2.875</v>
      </c>
      <c r="AJ299" s="123">
        <f t="shared" si="14"/>
        <v>172.5</v>
      </c>
    </row>
    <row r="300" spans="1:36" ht="11.25" customHeight="1" x14ac:dyDescent="0.25">
      <c r="A300" s="1" t="s">
        <v>410</v>
      </c>
      <c r="B300" s="4">
        <v>0.26500000000000001</v>
      </c>
      <c r="C300" s="2" t="s">
        <v>371</v>
      </c>
      <c r="D300" s="2">
        <v>60</v>
      </c>
      <c r="E300" s="4">
        <v>500</v>
      </c>
      <c r="F300" s="17">
        <v>5000</v>
      </c>
      <c r="G300" s="17">
        <v>1697</v>
      </c>
      <c r="H300" s="17">
        <v>1343</v>
      </c>
      <c r="I300" s="4" t="s">
        <v>40</v>
      </c>
      <c r="J300" s="4" t="s">
        <v>362</v>
      </c>
      <c r="K300" s="4" t="s">
        <v>42</v>
      </c>
      <c r="L300" s="4">
        <v>2.5</v>
      </c>
      <c r="M300" s="4" t="s">
        <v>44</v>
      </c>
      <c r="N300" s="16">
        <v>5.0000000000000001E-3</v>
      </c>
      <c r="O300" s="16">
        <v>1.4999999999999999E-2</v>
      </c>
      <c r="P300" s="4">
        <v>3</v>
      </c>
      <c r="Q300" s="4">
        <v>6.5</v>
      </c>
      <c r="R300" s="20">
        <v>0.02</v>
      </c>
      <c r="S300" s="18" t="s">
        <v>401</v>
      </c>
      <c r="T300" s="4" t="s">
        <v>46</v>
      </c>
      <c r="U300" s="4" t="s">
        <v>49</v>
      </c>
      <c r="V300" s="4" t="s">
        <v>118</v>
      </c>
      <c r="W300" s="27">
        <v>5.0000000000000001E-3</v>
      </c>
      <c r="X300" s="27">
        <v>1E-3</v>
      </c>
      <c r="Y300" s="5">
        <v>75</v>
      </c>
      <c r="Z300" s="5">
        <v>10</v>
      </c>
      <c r="AA300" s="5">
        <v>14</v>
      </c>
      <c r="AB300" s="5" t="s">
        <v>39</v>
      </c>
      <c r="AC300" s="28">
        <f t="shared" si="15"/>
        <v>99.999999999999986</v>
      </c>
      <c r="AD300" s="5">
        <f t="shared" si="16"/>
        <v>35</v>
      </c>
      <c r="AE300" s="5">
        <v>25</v>
      </c>
      <c r="AF300" s="5">
        <v>5</v>
      </c>
      <c r="AI300" s="5">
        <v>2.875</v>
      </c>
      <c r="AJ300" s="123">
        <f t="shared" si="14"/>
        <v>172.5</v>
      </c>
    </row>
    <row r="301" spans="1:36" ht="11.25" customHeight="1" x14ac:dyDescent="0.25">
      <c r="A301" s="1" t="s">
        <v>411</v>
      </c>
      <c r="B301" s="4">
        <v>0.26500000000000001</v>
      </c>
      <c r="C301" s="2" t="s">
        <v>412</v>
      </c>
      <c r="D301" s="2">
        <v>9.9</v>
      </c>
      <c r="E301" s="4">
        <v>500</v>
      </c>
      <c r="F301" s="17">
        <v>5000</v>
      </c>
      <c r="G301" s="17">
        <v>1697</v>
      </c>
      <c r="H301" s="17">
        <v>1343</v>
      </c>
      <c r="I301" s="4" t="s">
        <v>40</v>
      </c>
      <c r="J301" s="4" t="s">
        <v>362</v>
      </c>
      <c r="K301" s="4" t="s">
        <v>42</v>
      </c>
      <c r="L301" s="4">
        <v>1.65</v>
      </c>
      <c r="M301" s="4" t="s">
        <v>44</v>
      </c>
      <c r="N301" s="16">
        <v>5.0000000000000001E-3</v>
      </c>
      <c r="O301" s="16">
        <v>1.4999999999999999E-2</v>
      </c>
      <c r="P301" s="4">
        <v>1</v>
      </c>
      <c r="Q301" s="4">
        <v>2.2000000000000002</v>
      </c>
      <c r="R301" s="20">
        <v>0.02</v>
      </c>
      <c r="S301" s="18" t="s">
        <v>401</v>
      </c>
      <c r="T301" s="4" t="s">
        <v>46</v>
      </c>
      <c r="U301" s="4" t="s">
        <v>364</v>
      </c>
      <c r="V301" s="4" t="s">
        <v>118</v>
      </c>
      <c r="W301" s="27">
        <v>5.0000000000000001E-3</v>
      </c>
      <c r="X301" s="27">
        <v>1E-3</v>
      </c>
      <c r="Y301" s="5">
        <v>75</v>
      </c>
      <c r="Z301" s="5">
        <v>10</v>
      </c>
      <c r="AA301" s="5">
        <v>14</v>
      </c>
      <c r="AB301" s="5" t="s">
        <v>39</v>
      </c>
      <c r="AC301" s="28">
        <f t="shared" si="15"/>
        <v>99.999999999999986</v>
      </c>
      <c r="AD301" s="5">
        <f t="shared" si="16"/>
        <v>12.000000000000002</v>
      </c>
      <c r="AE301" s="5">
        <v>25</v>
      </c>
      <c r="AF301" s="5">
        <v>3.3</v>
      </c>
      <c r="AI301" s="5">
        <v>2.875</v>
      </c>
      <c r="AJ301" s="123">
        <f t="shared" si="14"/>
        <v>28.462500000000002</v>
      </c>
    </row>
    <row r="302" spans="1:36" ht="11.25" customHeight="1" x14ac:dyDescent="0.25">
      <c r="A302" s="1" t="s">
        <v>413</v>
      </c>
      <c r="B302" s="4">
        <v>0.26500000000000001</v>
      </c>
      <c r="C302" s="2" t="s">
        <v>412</v>
      </c>
      <c r="D302" s="2">
        <v>9.9</v>
      </c>
      <c r="E302" s="4">
        <v>500</v>
      </c>
      <c r="F302" s="17">
        <v>5000</v>
      </c>
      <c r="G302" s="17">
        <v>1697</v>
      </c>
      <c r="H302" s="17">
        <v>1343</v>
      </c>
      <c r="I302" s="4" t="s">
        <v>40</v>
      </c>
      <c r="J302" s="4" t="s">
        <v>362</v>
      </c>
      <c r="K302" s="4" t="s">
        <v>42</v>
      </c>
      <c r="L302" s="4">
        <v>1.65</v>
      </c>
      <c r="M302" s="4" t="s">
        <v>44</v>
      </c>
      <c r="N302" s="16">
        <v>5.0000000000000001E-3</v>
      </c>
      <c r="O302" s="16">
        <v>1.4999999999999999E-2</v>
      </c>
      <c r="P302" s="4">
        <v>1</v>
      </c>
      <c r="Q302" s="4">
        <v>2.2000000000000002</v>
      </c>
      <c r="R302" s="20">
        <v>0.02</v>
      </c>
      <c r="S302" s="18" t="s">
        <v>401</v>
      </c>
      <c r="T302" s="4" t="s">
        <v>46</v>
      </c>
      <c r="U302" s="4" t="s">
        <v>49</v>
      </c>
      <c r="V302" s="4" t="s">
        <v>118</v>
      </c>
      <c r="W302" s="27">
        <v>5.0000000000000001E-3</v>
      </c>
      <c r="X302" s="27">
        <v>1E-3</v>
      </c>
      <c r="Y302" s="5">
        <v>75</v>
      </c>
      <c r="Z302" s="5">
        <v>10</v>
      </c>
      <c r="AA302" s="5">
        <v>14</v>
      </c>
      <c r="AB302" s="5" t="s">
        <v>39</v>
      </c>
      <c r="AC302" s="28">
        <f t="shared" si="15"/>
        <v>99.999999999999986</v>
      </c>
      <c r="AD302" s="5">
        <f t="shared" si="16"/>
        <v>12.000000000000002</v>
      </c>
      <c r="AE302" s="5">
        <v>25</v>
      </c>
      <c r="AF302" s="5">
        <v>3.3</v>
      </c>
      <c r="AI302" s="5">
        <v>2.875</v>
      </c>
      <c r="AJ302" s="123">
        <f t="shared" si="14"/>
        <v>28.462500000000002</v>
      </c>
    </row>
    <row r="303" spans="1:36" ht="11.25" customHeight="1" x14ac:dyDescent="0.25">
      <c r="A303" s="1" t="s">
        <v>414</v>
      </c>
      <c r="B303" s="4">
        <v>0.26500000000000001</v>
      </c>
      <c r="C303" s="2" t="s">
        <v>415</v>
      </c>
      <c r="D303" s="2">
        <v>19.8</v>
      </c>
      <c r="E303" s="4">
        <v>500</v>
      </c>
      <c r="F303" s="17">
        <v>5000</v>
      </c>
      <c r="G303" s="17">
        <v>1697</v>
      </c>
      <c r="H303" s="17">
        <v>1343</v>
      </c>
      <c r="I303" s="4" t="s">
        <v>40</v>
      </c>
      <c r="J303" s="4" t="s">
        <v>362</v>
      </c>
      <c r="K303" s="4" t="s">
        <v>42</v>
      </c>
      <c r="L303" s="4">
        <v>1.65</v>
      </c>
      <c r="M303" s="4" t="s">
        <v>44</v>
      </c>
      <c r="N303" s="16">
        <v>5.0000000000000001E-3</v>
      </c>
      <c r="O303" s="16">
        <v>1.4999999999999999E-2</v>
      </c>
      <c r="P303" s="4">
        <v>1.4</v>
      </c>
      <c r="Q303" s="4">
        <v>3.4</v>
      </c>
      <c r="R303" s="20">
        <v>0.02</v>
      </c>
      <c r="S303" s="18" t="s">
        <v>401</v>
      </c>
      <c r="T303" s="4" t="s">
        <v>46</v>
      </c>
      <c r="U303" s="4" t="s">
        <v>364</v>
      </c>
      <c r="V303" s="4" t="s">
        <v>118</v>
      </c>
      <c r="W303" s="27">
        <v>5.0000000000000001E-3</v>
      </c>
      <c r="X303" s="27">
        <v>1E-3</v>
      </c>
      <c r="Y303" s="5">
        <v>75</v>
      </c>
      <c r="Z303" s="5">
        <v>10</v>
      </c>
      <c r="AA303" s="5">
        <v>14</v>
      </c>
      <c r="AB303" s="5" t="s">
        <v>39</v>
      </c>
      <c r="AC303" s="28">
        <f t="shared" si="15"/>
        <v>99.999999999999986</v>
      </c>
      <c r="AD303" s="5">
        <f t="shared" si="16"/>
        <v>20</v>
      </c>
      <c r="AE303" s="5">
        <v>25</v>
      </c>
      <c r="AF303" s="5">
        <v>3.3</v>
      </c>
      <c r="AI303" s="5">
        <v>2.875</v>
      </c>
      <c r="AJ303" s="123">
        <f t="shared" si="14"/>
        <v>56.925000000000004</v>
      </c>
    </row>
    <row r="304" spans="1:36" ht="11.25" customHeight="1" x14ac:dyDescent="0.25">
      <c r="A304" s="1" t="s">
        <v>416</v>
      </c>
      <c r="B304" s="4">
        <v>0.26500000000000001</v>
      </c>
      <c r="C304" s="2" t="s">
        <v>415</v>
      </c>
      <c r="D304" s="2">
        <v>19.8</v>
      </c>
      <c r="E304" s="4">
        <v>500</v>
      </c>
      <c r="F304" s="17">
        <v>5000</v>
      </c>
      <c r="G304" s="17">
        <v>1697</v>
      </c>
      <c r="H304" s="17">
        <v>1343</v>
      </c>
      <c r="I304" s="4" t="s">
        <v>40</v>
      </c>
      <c r="J304" s="4" t="s">
        <v>362</v>
      </c>
      <c r="K304" s="4" t="s">
        <v>42</v>
      </c>
      <c r="L304" s="4">
        <v>1.65</v>
      </c>
      <c r="M304" s="4" t="s">
        <v>44</v>
      </c>
      <c r="N304" s="16">
        <v>5.0000000000000001E-3</v>
      </c>
      <c r="O304" s="16">
        <v>1.4999999999999999E-2</v>
      </c>
      <c r="P304" s="4">
        <v>1.4</v>
      </c>
      <c r="Q304" s="4">
        <v>3.4</v>
      </c>
      <c r="R304" s="20">
        <v>0.02</v>
      </c>
      <c r="S304" s="18" t="s">
        <v>401</v>
      </c>
      <c r="T304" s="4" t="s">
        <v>46</v>
      </c>
      <c r="U304" s="4" t="s">
        <v>49</v>
      </c>
      <c r="V304" s="4" t="s">
        <v>118</v>
      </c>
      <c r="W304" s="27">
        <v>5.0000000000000001E-3</v>
      </c>
      <c r="X304" s="27">
        <v>1E-3</v>
      </c>
      <c r="Y304" s="5">
        <v>75</v>
      </c>
      <c r="Z304" s="5">
        <v>10</v>
      </c>
      <c r="AA304" s="5">
        <v>14</v>
      </c>
      <c r="AB304" s="5" t="s">
        <v>39</v>
      </c>
      <c r="AC304" s="28">
        <f t="shared" si="15"/>
        <v>99.999999999999986</v>
      </c>
      <c r="AD304" s="5">
        <f t="shared" si="16"/>
        <v>20</v>
      </c>
      <c r="AE304" s="5">
        <v>25</v>
      </c>
      <c r="AF304" s="5">
        <v>3.3</v>
      </c>
      <c r="AI304" s="5">
        <v>2.875</v>
      </c>
      <c r="AJ304" s="123">
        <f t="shared" si="14"/>
        <v>56.925000000000004</v>
      </c>
    </row>
    <row r="305" spans="1:36" ht="11.25" customHeight="1" x14ac:dyDescent="0.25">
      <c r="A305" s="1" t="s">
        <v>417</v>
      </c>
      <c r="B305" s="4">
        <v>0.26500000000000001</v>
      </c>
      <c r="C305" s="2" t="s">
        <v>239</v>
      </c>
      <c r="D305" s="2">
        <v>33</v>
      </c>
      <c r="E305" s="4">
        <v>500</v>
      </c>
      <c r="F305" s="17">
        <v>5000</v>
      </c>
      <c r="G305" s="17">
        <v>1697</v>
      </c>
      <c r="H305" s="17">
        <v>1343</v>
      </c>
      <c r="I305" s="4" t="s">
        <v>40</v>
      </c>
      <c r="J305" s="4" t="s">
        <v>362</v>
      </c>
      <c r="K305" s="4" t="s">
        <v>42</v>
      </c>
      <c r="L305" s="4">
        <v>1.65</v>
      </c>
      <c r="M305" s="4" t="s">
        <v>44</v>
      </c>
      <c r="N305" s="16">
        <v>5.0000000000000001E-3</v>
      </c>
      <c r="O305" s="16">
        <v>1.4999999999999999E-2</v>
      </c>
      <c r="P305" s="4">
        <v>2.1</v>
      </c>
      <c r="Q305" s="4">
        <v>4.5999999999999996</v>
      </c>
      <c r="R305" s="20">
        <v>0.02</v>
      </c>
      <c r="S305" s="18" t="s">
        <v>401</v>
      </c>
      <c r="T305" s="4" t="s">
        <v>46</v>
      </c>
      <c r="U305" s="4" t="s">
        <v>364</v>
      </c>
      <c r="V305" s="4" t="s">
        <v>118</v>
      </c>
      <c r="W305" s="27">
        <v>5.0000000000000001E-3</v>
      </c>
      <c r="X305" s="27">
        <v>1E-3</v>
      </c>
      <c r="Y305" s="5">
        <v>75</v>
      </c>
      <c r="Z305" s="5">
        <v>10</v>
      </c>
      <c r="AA305" s="5">
        <v>14</v>
      </c>
      <c r="AB305" s="5" t="s">
        <v>39</v>
      </c>
      <c r="AC305" s="28">
        <f t="shared" si="15"/>
        <v>99.999999999999986</v>
      </c>
      <c r="AD305" s="5">
        <f t="shared" si="16"/>
        <v>24.999999999999996</v>
      </c>
      <c r="AE305" s="5">
        <v>25</v>
      </c>
      <c r="AF305" s="5">
        <v>3.3</v>
      </c>
      <c r="AI305" s="5">
        <v>2.875</v>
      </c>
      <c r="AJ305" s="123">
        <f t="shared" si="14"/>
        <v>94.875</v>
      </c>
    </row>
    <row r="306" spans="1:36" ht="11.25" customHeight="1" x14ac:dyDescent="0.25">
      <c r="A306" s="1" t="s">
        <v>418</v>
      </c>
      <c r="B306" s="4">
        <v>0.26500000000000001</v>
      </c>
      <c r="C306" s="2" t="s">
        <v>239</v>
      </c>
      <c r="D306" s="2">
        <v>33</v>
      </c>
      <c r="E306" s="4">
        <v>500</v>
      </c>
      <c r="F306" s="17">
        <v>5000</v>
      </c>
      <c r="G306" s="17">
        <v>1697</v>
      </c>
      <c r="H306" s="17">
        <v>1343</v>
      </c>
      <c r="I306" s="4" t="s">
        <v>40</v>
      </c>
      <c r="J306" s="4" t="s">
        <v>362</v>
      </c>
      <c r="K306" s="4" t="s">
        <v>42</v>
      </c>
      <c r="L306" s="4">
        <v>1.65</v>
      </c>
      <c r="M306" s="4" t="s">
        <v>44</v>
      </c>
      <c r="N306" s="16">
        <v>5.0000000000000001E-3</v>
      </c>
      <c r="O306" s="16">
        <v>1.4999999999999999E-2</v>
      </c>
      <c r="P306" s="4">
        <v>2.1</v>
      </c>
      <c r="Q306" s="4">
        <v>4.5999999999999996</v>
      </c>
      <c r="R306" s="20">
        <v>0.02</v>
      </c>
      <c r="S306" s="18" t="s">
        <v>401</v>
      </c>
      <c r="T306" s="4" t="s">
        <v>46</v>
      </c>
      <c r="U306" s="4" t="s">
        <v>49</v>
      </c>
      <c r="V306" s="4" t="s">
        <v>118</v>
      </c>
      <c r="W306" s="27">
        <v>5.0000000000000001E-3</v>
      </c>
      <c r="X306" s="27">
        <v>1E-3</v>
      </c>
      <c r="Y306" s="5">
        <v>75</v>
      </c>
      <c r="Z306" s="5">
        <v>10</v>
      </c>
      <c r="AA306" s="5">
        <v>14</v>
      </c>
      <c r="AB306" s="5" t="s">
        <v>39</v>
      </c>
      <c r="AC306" s="28">
        <f t="shared" si="15"/>
        <v>99.999999999999986</v>
      </c>
      <c r="AD306" s="5">
        <f t="shared" si="16"/>
        <v>24.999999999999996</v>
      </c>
      <c r="AE306" s="5">
        <v>25</v>
      </c>
      <c r="AF306" s="5">
        <v>3.3</v>
      </c>
      <c r="AI306" s="5">
        <v>2.875</v>
      </c>
      <c r="AJ306" s="123">
        <f t="shared" si="14"/>
        <v>94.875</v>
      </c>
    </row>
    <row r="307" spans="1:36" ht="11.25" customHeight="1" x14ac:dyDescent="0.25">
      <c r="A307" s="1" t="s">
        <v>419</v>
      </c>
      <c r="B307" s="4">
        <v>0.26500000000000001</v>
      </c>
      <c r="C307" s="2" t="s">
        <v>420</v>
      </c>
      <c r="D307" s="2">
        <v>40</v>
      </c>
      <c r="E307" s="4">
        <v>500</v>
      </c>
      <c r="F307" s="17">
        <v>5000</v>
      </c>
      <c r="G307" s="17">
        <v>1697</v>
      </c>
      <c r="H307" s="17">
        <v>1343</v>
      </c>
      <c r="I307" s="4" t="s">
        <v>40</v>
      </c>
      <c r="J307" s="4" t="s">
        <v>362</v>
      </c>
      <c r="K307" s="4" t="s">
        <v>64</v>
      </c>
      <c r="L307" s="4">
        <v>0.5</v>
      </c>
      <c r="M307" s="4" t="s">
        <v>44</v>
      </c>
      <c r="N307" s="16">
        <v>5.0000000000000001E-3</v>
      </c>
      <c r="O307" s="16">
        <v>1.4999999999999999E-2</v>
      </c>
      <c r="P307" s="4">
        <v>2.5</v>
      </c>
      <c r="Q307" s="4">
        <v>5.5</v>
      </c>
      <c r="R307" s="20">
        <v>0.02</v>
      </c>
      <c r="S307" s="18" t="s">
        <v>401</v>
      </c>
      <c r="T307" s="4" t="s">
        <v>46</v>
      </c>
      <c r="U307" s="4" t="s">
        <v>364</v>
      </c>
      <c r="V307" s="4" t="s">
        <v>118</v>
      </c>
      <c r="W307" s="27">
        <v>5.0000000000000001E-3</v>
      </c>
      <c r="X307" s="27">
        <v>1E-3</v>
      </c>
      <c r="Y307" s="5">
        <v>75</v>
      </c>
      <c r="Z307" s="5">
        <v>10</v>
      </c>
      <c r="AA307" s="5">
        <v>14</v>
      </c>
      <c r="AB307" s="5" t="s">
        <v>39</v>
      </c>
      <c r="AC307" s="28">
        <f t="shared" si="15"/>
        <v>99.999999999999986</v>
      </c>
      <c r="AD307" s="5">
        <f t="shared" si="16"/>
        <v>30</v>
      </c>
      <c r="AE307" s="5">
        <v>25</v>
      </c>
      <c r="AF307" s="5">
        <v>5</v>
      </c>
      <c r="AI307" s="5">
        <v>2.875</v>
      </c>
      <c r="AJ307" s="123">
        <f t="shared" si="14"/>
        <v>115</v>
      </c>
    </row>
    <row r="308" spans="1:36" ht="11.25" customHeight="1" x14ac:dyDescent="0.25">
      <c r="A308" s="1" t="s">
        <v>421</v>
      </c>
      <c r="B308" s="4">
        <v>0.26500000000000001</v>
      </c>
      <c r="C308" s="2" t="s">
        <v>420</v>
      </c>
      <c r="D308" s="2">
        <v>40</v>
      </c>
      <c r="E308" s="4">
        <v>500</v>
      </c>
      <c r="F308" s="17">
        <v>5000</v>
      </c>
      <c r="G308" s="17">
        <v>1697</v>
      </c>
      <c r="H308" s="17">
        <v>1343</v>
      </c>
      <c r="I308" s="4" t="s">
        <v>40</v>
      </c>
      <c r="J308" s="4" t="s">
        <v>362</v>
      </c>
      <c r="K308" s="4" t="s">
        <v>64</v>
      </c>
      <c r="L308" s="4">
        <v>0.5</v>
      </c>
      <c r="M308" s="4" t="s">
        <v>44</v>
      </c>
      <c r="N308" s="16">
        <v>5.0000000000000001E-3</v>
      </c>
      <c r="O308" s="16">
        <v>1.4999999999999999E-2</v>
      </c>
      <c r="P308" s="4">
        <v>2.5</v>
      </c>
      <c r="Q308" s="4">
        <v>5.5</v>
      </c>
      <c r="R308" s="20">
        <v>0.02</v>
      </c>
      <c r="S308" s="18" t="s">
        <v>401</v>
      </c>
      <c r="T308" s="4" t="s">
        <v>46</v>
      </c>
      <c r="U308" s="4" t="s">
        <v>49</v>
      </c>
      <c r="V308" s="4" t="s">
        <v>118</v>
      </c>
      <c r="W308" s="27">
        <v>5.0000000000000001E-3</v>
      </c>
      <c r="X308" s="27">
        <v>1E-3</v>
      </c>
      <c r="Y308" s="5">
        <v>75</v>
      </c>
      <c r="Z308" s="5">
        <v>10</v>
      </c>
      <c r="AA308" s="5">
        <v>14</v>
      </c>
      <c r="AB308" s="5" t="s">
        <v>39</v>
      </c>
      <c r="AC308" s="28">
        <f t="shared" si="15"/>
        <v>99.999999999999986</v>
      </c>
      <c r="AD308" s="5">
        <f t="shared" si="16"/>
        <v>30</v>
      </c>
      <c r="AE308" s="5">
        <v>25</v>
      </c>
      <c r="AF308" s="5">
        <v>5</v>
      </c>
      <c r="AI308" s="5">
        <v>2.875</v>
      </c>
      <c r="AJ308" s="123">
        <f t="shared" si="14"/>
        <v>115</v>
      </c>
    </row>
    <row r="309" spans="1:36" ht="11.25" customHeight="1" x14ac:dyDescent="0.25">
      <c r="A309" s="1" t="s">
        <v>422</v>
      </c>
      <c r="B309" s="4">
        <v>0.26500000000000001</v>
      </c>
      <c r="C309" s="3" t="s">
        <v>423</v>
      </c>
      <c r="D309" s="2">
        <v>60</v>
      </c>
      <c r="E309" s="4">
        <v>500</v>
      </c>
      <c r="F309" s="17">
        <v>5000</v>
      </c>
      <c r="G309" s="17">
        <v>1697</v>
      </c>
      <c r="H309" s="17">
        <v>1343</v>
      </c>
      <c r="I309" s="4" t="s">
        <v>40</v>
      </c>
      <c r="J309" s="4" t="s">
        <v>362</v>
      </c>
      <c r="K309" s="4" t="s">
        <v>64</v>
      </c>
      <c r="L309" s="4">
        <v>0.5</v>
      </c>
      <c r="M309" s="4" t="s">
        <v>44</v>
      </c>
      <c r="N309" s="16">
        <v>5.0000000000000001E-3</v>
      </c>
      <c r="O309" s="16">
        <v>1.4999999999999999E-2</v>
      </c>
      <c r="P309" s="4">
        <v>3</v>
      </c>
      <c r="Q309" s="4">
        <v>6.5</v>
      </c>
      <c r="R309" s="20">
        <v>0.02</v>
      </c>
      <c r="S309" s="18" t="s">
        <v>401</v>
      </c>
      <c r="T309" s="4" t="s">
        <v>46</v>
      </c>
      <c r="U309" s="4" t="s">
        <v>364</v>
      </c>
      <c r="V309" s="4" t="s">
        <v>118</v>
      </c>
      <c r="W309" s="27">
        <v>5.0000000000000001E-3</v>
      </c>
      <c r="X309" s="27">
        <v>1E-3</v>
      </c>
      <c r="Y309" s="5">
        <v>75</v>
      </c>
      <c r="Z309" s="5">
        <v>10</v>
      </c>
      <c r="AA309" s="5">
        <v>14</v>
      </c>
      <c r="AB309" s="5" t="s">
        <v>39</v>
      </c>
      <c r="AC309" s="28">
        <f t="shared" si="15"/>
        <v>99.999999999999986</v>
      </c>
      <c r="AD309" s="5">
        <f t="shared" si="16"/>
        <v>35</v>
      </c>
      <c r="AE309" s="5">
        <v>25</v>
      </c>
      <c r="AF309" s="5">
        <v>5</v>
      </c>
      <c r="AI309" s="5">
        <v>2.875</v>
      </c>
      <c r="AJ309" s="123">
        <f t="shared" si="14"/>
        <v>172.5</v>
      </c>
    </row>
    <row r="310" spans="1:36" ht="11.25" customHeight="1" x14ac:dyDescent="0.25">
      <c r="A310" s="1" t="s">
        <v>424</v>
      </c>
      <c r="B310" s="4">
        <v>0.26500000000000001</v>
      </c>
      <c r="C310" s="3" t="s">
        <v>423</v>
      </c>
      <c r="D310" s="2">
        <v>60</v>
      </c>
      <c r="E310" s="4">
        <v>500</v>
      </c>
      <c r="F310" s="17">
        <v>5000</v>
      </c>
      <c r="G310" s="17">
        <v>1697</v>
      </c>
      <c r="H310" s="17">
        <v>1343</v>
      </c>
      <c r="I310" s="4" t="s">
        <v>40</v>
      </c>
      <c r="J310" s="4" t="s">
        <v>362</v>
      </c>
      <c r="K310" s="4" t="s">
        <v>64</v>
      </c>
      <c r="L310" s="4">
        <v>0.5</v>
      </c>
      <c r="M310" s="4" t="s">
        <v>44</v>
      </c>
      <c r="N310" s="16">
        <v>5.0000000000000001E-3</v>
      </c>
      <c r="O310" s="16">
        <v>1.4999999999999999E-2</v>
      </c>
      <c r="P310" s="4">
        <v>3</v>
      </c>
      <c r="Q310" s="4">
        <v>6.5</v>
      </c>
      <c r="R310" s="20">
        <v>0.02</v>
      </c>
      <c r="S310" s="18" t="s">
        <v>401</v>
      </c>
      <c r="T310" s="4" t="s">
        <v>46</v>
      </c>
      <c r="U310" s="4" t="s">
        <v>49</v>
      </c>
      <c r="V310" s="4" t="s">
        <v>118</v>
      </c>
      <c r="W310" s="27">
        <v>5.0000000000000001E-3</v>
      </c>
      <c r="X310" s="27">
        <v>1E-3</v>
      </c>
      <c r="Y310" s="5">
        <v>75</v>
      </c>
      <c r="Z310" s="5">
        <v>10</v>
      </c>
      <c r="AA310" s="5">
        <v>14</v>
      </c>
      <c r="AB310" s="5" t="s">
        <v>39</v>
      </c>
      <c r="AC310" s="28">
        <f t="shared" si="15"/>
        <v>99.999999999999986</v>
      </c>
      <c r="AD310" s="5">
        <f t="shared" si="16"/>
        <v>35</v>
      </c>
      <c r="AE310" s="5">
        <v>25</v>
      </c>
      <c r="AF310" s="5">
        <v>5</v>
      </c>
      <c r="AI310" s="5">
        <v>2.875</v>
      </c>
      <c r="AJ310" s="123">
        <f t="shared" si="14"/>
        <v>172.5</v>
      </c>
    </row>
    <row r="311" spans="1:36" ht="11.25" customHeight="1" x14ac:dyDescent="0.25">
      <c r="A311" s="1" t="s">
        <v>425</v>
      </c>
      <c r="B311" s="4">
        <v>0.26500000000000001</v>
      </c>
      <c r="C311" s="2" t="s">
        <v>400</v>
      </c>
      <c r="D311" s="2">
        <v>100</v>
      </c>
      <c r="E311" s="4">
        <v>500</v>
      </c>
      <c r="F311" s="17">
        <v>5000</v>
      </c>
      <c r="G311" s="17">
        <v>1697</v>
      </c>
      <c r="H311" s="17">
        <v>1343</v>
      </c>
      <c r="I311" s="4" t="s">
        <v>40</v>
      </c>
      <c r="J311" s="4" t="s">
        <v>362</v>
      </c>
      <c r="K311" s="4" t="s">
        <v>64</v>
      </c>
      <c r="L311" s="4">
        <v>0.5</v>
      </c>
      <c r="M311" s="4" t="s">
        <v>44</v>
      </c>
      <c r="N311" s="16">
        <v>5.0000000000000001E-3</v>
      </c>
      <c r="O311" s="16">
        <v>1.4999999999999999E-2</v>
      </c>
      <c r="P311" s="4">
        <v>4.5</v>
      </c>
      <c r="Q311" s="4">
        <v>8.5</v>
      </c>
      <c r="R311" s="20">
        <v>0.02</v>
      </c>
      <c r="S311" s="18" t="s">
        <v>401</v>
      </c>
      <c r="T311" s="4" t="s">
        <v>46</v>
      </c>
      <c r="U311" s="4" t="s">
        <v>364</v>
      </c>
      <c r="V311" s="4" t="s">
        <v>118</v>
      </c>
      <c r="W311" s="27">
        <v>5.0000000000000001E-3</v>
      </c>
      <c r="X311" s="27">
        <v>1E-3</v>
      </c>
      <c r="Y311" s="5">
        <v>75</v>
      </c>
      <c r="Z311" s="5">
        <v>10</v>
      </c>
      <c r="AA311" s="5">
        <v>14</v>
      </c>
      <c r="AB311" s="5" t="s">
        <v>39</v>
      </c>
      <c r="AC311" s="28">
        <f t="shared" si="15"/>
        <v>99.999999999999986</v>
      </c>
      <c r="AD311" s="5">
        <f t="shared" si="16"/>
        <v>40</v>
      </c>
      <c r="AE311" s="5">
        <v>25</v>
      </c>
      <c r="AF311" s="5">
        <v>5</v>
      </c>
      <c r="AI311" s="5">
        <v>2.875</v>
      </c>
      <c r="AJ311" s="123">
        <f t="shared" si="14"/>
        <v>287.5</v>
      </c>
    </row>
    <row r="312" spans="1:36" ht="11.25" customHeight="1" x14ac:dyDescent="0.25">
      <c r="A312" s="1" t="s">
        <v>426</v>
      </c>
      <c r="B312" s="4">
        <v>0.26500000000000001</v>
      </c>
      <c r="C312" s="2" t="s">
        <v>400</v>
      </c>
      <c r="D312" s="2">
        <v>100</v>
      </c>
      <c r="E312" s="4">
        <v>500</v>
      </c>
      <c r="F312" s="17">
        <v>5000</v>
      </c>
      <c r="G312" s="17">
        <v>1697</v>
      </c>
      <c r="H312" s="17">
        <v>1343</v>
      </c>
      <c r="I312" s="4" t="s">
        <v>40</v>
      </c>
      <c r="J312" s="4" t="s">
        <v>362</v>
      </c>
      <c r="K312" s="4" t="s">
        <v>64</v>
      </c>
      <c r="L312" s="4">
        <v>0.5</v>
      </c>
      <c r="M312" s="4" t="s">
        <v>44</v>
      </c>
      <c r="N312" s="16">
        <v>5.0000000000000001E-3</v>
      </c>
      <c r="O312" s="16">
        <v>1.4999999999999999E-2</v>
      </c>
      <c r="P312" s="4">
        <v>4.5</v>
      </c>
      <c r="Q312" s="4">
        <v>8.5</v>
      </c>
      <c r="R312" s="20">
        <v>0.02</v>
      </c>
      <c r="S312" s="18" t="s">
        <v>401</v>
      </c>
      <c r="T312" s="4" t="s">
        <v>46</v>
      </c>
      <c r="U312" s="4" t="s">
        <v>49</v>
      </c>
      <c r="V312" s="4" t="s">
        <v>118</v>
      </c>
      <c r="W312" s="27">
        <v>5.0000000000000001E-3</v>
      </c>
      <c r="X312" s="27">
        <v>1E-3</v>
      </c>
      <c r="Y312" s="5">
        <v>75</v>
      </c>
      <c r="Z312" s="5">
        <v>10</v>
      </c>
      <c r="AA312" s="5">
        <v>14</v>
      </c>
      <c r="AB312" s="5" t="s">
        <v>39</v>
      </c>
      <c r="AC312" s="28">
        <f t="shared" si="15"/>
        <v>99.999999999999986</v>
      </c>
      <c r="AD312" s="5">
        <f t="shared" si="16"/>
        <v>40</v>
      </c>
      <c r="AE312" s="5">
        <v>25</v>
      </c>
      <c r="AF312" s="5">
        <v>5</v>
      </c>
      <c r="AI312" s="5">
        <v>2.875</v>
      </c>
      <c r="AJ312" s="123">
        <f t="shared" si="14"/>
        <v>287.5</v>
      </c>
    </row>
    <row r="316" spans="1:36" ht="11.25" customHeight="1" x14ac:dyDescent="0.25">
      <c r="F316" s="23"/>
    </row>
    <row r="317" spans="1:36" ht="11.25" customHeight="1" x14ac:dyDescent="0.25">
      <c r="F317" s="23"/>
    </row>
    <row r="318" spans="1:36" ht="11.25" customHeight="1" x14ac:dyDescent="0.25">
      <c r="F318" s="23"/>
    </row>
    <row r="319" spans="1:36" ht="11.25" customHeight="1" x14ac:dyDescent="0.25">
      <c r="F319" s="23"/>
    </row>
    <row r="320" spans="1:36" ht="11.25" customHeight="1" x14ac:dyDescent="0.25">
      <c r="F320" s="23"/>
    </row>
    <row r="321" spans="6:12" ht="11.25" customHeight="1" x14ac:dyDescent="0.25">
      <c r="F321" s="23"/>
    </row>
    <row r="322" spans="6:12" ht="11.25" customHeight="1" x14ac:dyDescent="0.25">
      <c r="F322" s="23"/>
    </row>
    <row r="323" spans="6:12" ht="11.25" customHeight="1" x14ac:dyDescent="0.25">
      <c r="F323" s="23"/>
      <c r="L323" s="3"/>
    </row>
  </sheetData>
  <sheetProtection algorithmName="SHA-512" hashValue="d7Z4snoR9mIRBcV0uEhDXIzH0Eg5+Q0eowP8q9ZuNYtwaJh/h9ikZhuYyRv9WEpC5CDqG2kVTyHqH8Ff9PRDWA==" saltValue="5X4eO4aAg6ltOz29N3T/IA==" spinCount="100000" sheet="1" objects="1" scenario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51194-9BFC-4387-8A0F-D259028A7228}">
  <sheetPr codeName="Sheet5"/>
  <dimension ref="A1:W57"/>
  <sheetViews>
    <sheetView showGridLines="0" workbookViewId="0">
      <selection activeCell="M37" sqref="M37"/>
    </sheetView>
  </sheetViews>
  <sheetFormatPr defaultRowHeight="15" x14ac:dyDescent="0.25"/>
  <cols>
    <col min="1" max="1" width="19.28515625" customWidth="1"/>
    <col min="3" max="3" width="23.85546875" customWidth="1"/>
  </cols>
  <sheetData>
    <row r="1" spans="1:23" s="30" customFormat="1" ht="15" customHeight="1" x14ac:dyDescent="0.65">
      <c r="A1" s="153" t="s">
        <v>503</v>
      </c>
      <c r="B1" s="153"/>
      <c r="C1" s="153"/>
      <c r="D1" s="153"/>
      <c r="E1" s="153"/>
      <c r="F1" s="153"/>
      <c r="G1" s="153"/>
      <c r="H1" s="153"/>
      <c r="I1" s="153"/>
      <c r="J1" s="153"/>
      <c r="K1" s="153"/>
      <c r="L1" s="153"/>
      <c r="M1" s="153"/>
      <c r="N1" s="153"/>
      <c r="O1" s="153"/>
      <c r="P1" s="87"/>
      <c r="Q1" s="87"/>
      <c r="R1" s="87"/>
      <c r="S1" s="87"/>
      <c r="T1" s="87"/>
      <c r="U1" s="87"/>
      <c r="V1" s="87"/>
      <c r="W1" s="87"/>
    </row>
    <row r="2" spans="1:23" s="30" customFormat="1" ht="15" customHeight="1" x14ac:dyDescent="0.65">
      <c r="A2" s="153"/>
      <c r="B2" s="153"/>
      <c r="C2" s="153"/>
      <c r="D2" s="153"/>
      <c r="E2" s="153"/>
      <c r="F2" s="153"/>
      <c r="G2" s="153"/>
      <c r="H2" s="153"/>
      <c r="I2" s="153"/>
      <c r="J2" s="153"/>
      <c r="K2" s="153"/>
      <c r="L2" s="153"/>
      <c r="M2" s="153"/>
      <c r="N2" s="153"/>
      <c r="O2" s="153"/>
      <c r="P2" s="87"/>
      <c r="Q2" s="87"/>
      <c r="R2" s="87"/>
      <c r="S2" s="87"/>
      <c r="T2" s="87"/>
      <c r="U2" s="87"/>
      <c r="V2" s="87"/>
      <c r="W2" s="87"/>
    </row>
    <row r="3" spans="1:23" s="30" customFormat="1" ht="45.75" customHeight="1" x14ac:dyDescent="0.65">
      <c r="A3" s="153"/>
      <c r="B3" s="153"/>
      <c r="C3" s="153"/>
      <c r="D3" s="153"/>
      <c r="E3" s="153"/>
      <c r="F3" s="153"/>
      <c r="G3" s="153"/>
      <c r="H3" s="153"/>
      <c r="I3" s="153"/>
      <c r="J3" s="153"/>
      <c r="K3" s="153"/>
      <c r="L3" s="153"/>
      <c r="M3" s="153"/>
      <c r="N3" s="153"/>
      <c r="O3" s="153"/>
      <c r="P3" s="88" t="s">
        <v>504</v>
      </c>
      <c r="Q3" s="87"/>
      <c r="R3" s="87"/>
      <c r="S3" s="87"/>
      <c r="T3" s="87"/>
      <c r="U3" s="87"/>
      <c r="V3" s="87"/>
      <c r="W3" s="87"/>
    </row>
    <row r="4" spans="1:23" s="30" customFormat="1" x14ac:dyDescent="0.25">
      <c r="A4" s="134"/>
      <c r="B4" s="134"/>
      <c r="C4" s="134"/>
      <c r="D4" s="134"/>
      <c r="E4" s="134"/>
      <c r="F4" s="134"/>
      <c r="G4" s="134"/>
      <c r="H4" s="134"/>
      <c r="I4" s="134"/>
      <c r="J4" s="134"/>
      <c r="K4" s="134"/>
      <c r="L4" s="134"/>
      <c r="M4" s="134"/>
      <c r="N4" s="134"/>
      <c r="O4" s="134"/>
      <c r="P4" s="134"/>
      <c r="Q4" s="134"/>
      <c r="R4" s="134"/>
      <c r="S4" s="134"/>
      <c r="T4" s="134"/>
      <c r="U4" s="134"/>
      <c r="V4" s="134"/>
      <c r="W4" s="134"/>
    </row>
    <row r="5" spans="1:23" x14ac:dyDescent="0.25">
      <c r="A5" s="40" t="s">
        <v>498</v>
      </c>
      <c r="B5" s="82">
        <v>1</v>
      </c>
    </row>
    <row r="56" spans="1:3" x14ac:dyDescent="0.25">
      <c r="A56" s="83" t="s">
        <v>499</v>
      </c>
      <c r="B56" s="83" t="s">
        <v>500</v>
      </c>
      <c r="C56" s="84" t="s">
        <v>501</v>
      </c>
    </row>
    <row r="57" spans="1:3" x14ac:dyDescent="0.25">
      <c r="B57" s="85">
        <v>1</v>
      </c>
      <c r="C57" s="86" t="s">
        <v>502</v>
      </c>
    </row>
  </sheetData>
  <sheetProtection algorithmName="SHA-512" hashValue="MxXSmx0Z561yqtMEZfHgvDVJb3ca1IBoJNJRgdfbez+NX6XJVIIBfFyTe8Wnql4Z7PzaEraZ1uS4GUigIxYUtQ==" saltValue="CWg26/hCk06gxosiEhCVcQ==" spinCount="100000" sheet="1" objects="1" scenarios="1" selectLockedCells="1"/>
  <mergeCells count="2">
    <mergeCell ref="A1:O3"/>
    <mergeCell ref="A4:W4"/>
  </mergeCells>
  <hyperlinks>
    <hyperlink ref="P3" r:id="rId1" display="Copyright 1995-2104 Texas Instruments Incorporated. All rights reserved. " xr:uid="{2DDC9C6D-D9F4-4DE9-924F-6A531BC38FCE}"/>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CD630-FD40-4C0F-B919-F2817FFE8A41}">
  <sheetPr codeName="Sheet6"/>
  <dimension ref="A1:Y65"/>
  <sheetViews>
    <sheetView showGridLines="0" topLeftCell="A2" zoomScaleNormal="100" workbookViewId="0">
      <selection activeCell="G11" sqref="G11"/>
    </sheetView>
  </sheetViews>
  <sheetFormatPr defaultRowHeight="15" x14ac:dyDescent="0.25"/>
  <sheetData>
    <row r="1" spans="1:25" s="30" customFormat="1" ht="15" customHeight="1" x14ac:dyDescent="0.25">
      <c r="A1" s="153" t="s">
        <v>478</v>
      </c>
      <c r="B1" s="153"/>
      <c r="C1" s="153"/>
      <c r="D1" s="153"/>
      <c r="E1" s="153"/>
      <c r="F1" s="153"/>
      <c r="G1" s="153"/>
      <c r="H1" s="153"/>
      <c r="I1" s="153"/>
      <c r="J1" s="153"/>
      <c r="K1" s="153"/>
      <c r="L1" s="153"/>
      <c r="M1" s="153"/>
      <c r="N1" s="153"/>
      <c r="O1" s="153"/>
      <c r="P1" s="153"/>
      <c r="Q1" s="153"/>
      <c r="R1" s="153"/>
      <c r="S1" s="153"/>
      <c r="T1" s="153"/>
    </row>
    <row r="2" spans="1:25" s="30" customFormat="1" ht="15" customHeight="1" x14ac:dyDescent="0.25">
      <c r="A2" s="153"/>
      <c r="B2" s="153"/>
      <c r="C2" s="153"/>
      <c r="D2" s="153"/>
      <c r="E2" s="153"/>
      <c r="F2" s="153"/>
      <c r="G2" s="153"/>
      <c r="H2" s="153"/>
      <c r="I2" s="153"/>
      <c r="J2" s="153"/>
      <c r="K2" s="153"/>
      <c r="L2" s="153"/>
      <c r="M2" s="153"/>
      <c r="N2" s="153"/>
      <c r="O2" s="153"/>
      <c r="P2" s="153"/>
      <c r="Q2" s="153"/>
      <c r="R2" s="153"/>
      <c r="S2" s="153"/>
      <c r="T2" s="153"/>
    </row>
    <row r="3" spans="1:25" s="30" customFormat="1" ht="45.75" customHeight="1" x14ac:dyDescent="0.25">
      <c r="A3" s="153"/>
      <c r="B3" s="153"/>
      <c r="C3" s="153"/>
      <c r="D3" s="153"/>
      <c r="E3" s="153"/>
      <c r="F3" s="153"/>
      <c r="G3" s="153"/>
      <c r="H3" s="153"/>
      <c r="I3" s="153"/>
      <c r="J3" s="153"/>
      <c r="K3" s="153"/>
      <c r="L3" s="153"/>
      <c r="M3" s="153"/>
      <c r="N3" s="153"/>
      <c r="O3" s="153"/>
      <c r="P3" s="153"/>
      <c r="Q3" s="153"/>
      <c r="R3" s="153"/>
      <c r="S3" s="153"/>
      <c r="T3" s="153"/>
    </row>
    <row r="4" spans="1:25" s="30" customFormat="1" x14ac:dyDescent="0.25">
      <c r="A4" s="134"/>
      <c r="B4" s="134"/>
      <c r="C4" s="134"/>
      <c r="D4" s="134"/>
      <c r="E4" s="134"/>
      <c r="F4" s="134"/>
      <c r="G4" s="134"/>
      <c r="H4" s="134"/>
      <c r="I4" s="134"/>
      <c r="J4" s="134"/>
      <c r="K4" s="134"/>
      <c r="L4" s="134"/>
      <c r="M4" s="134"/>
      <c r="N4" s="134"/>
      <c r="O4" s="134"/>
      <c r="P4" s="134"/>
      <c r="Q4" s="134"/>
      <c r="R4" s="134"/>
      <c r="S4" s="134"/>
      <c r="T4" s="134"/>
    </row>
    <row r="5" spans="1:25" x14ac:dyDescent="0.25">
      <c r="B5" s="41" t="s">
        <v>564</v>
      </c>
      <c r="C5" s="41"/>
      <c r="D5" s="41"/>
      <c r="E5" s="41"/>
      <c r="F5" s="41"/>
      <c r="G5" s="41"/>
      <c r="H5" s="41"/>
      <c r="I5" s="41"/>
      <c r="J5" s="41"/>
      <c r="K5" s="41"/>
      <c r="L5" s="41"/>
      <c r="M5" s="89" t="s">
        <v>507</v>
      </c>
      <c r="N5" s="41"/>
      <c r="O5" s="41"/>
      <c r="P5" s="41"/>
      <c r="Q5" s="41"/>
      <c r="R5" s="41"/>
      <c r="S5" s="41"/>
      <c r="T5" s="41"/>
      <c r="U5" s="41"/>
      <c r="V5" s="41"/>
      <c r="W5" s="41"/>
      <c r="X5" s="41"/>
      <c r="Y5" s="41"/>
    </row>
    <row r="6" spans="1:25" x14ac:dyDescent="0.25">
      <c r="B6" s="41"/>
      <c r="C6" s="41"/>
      <c r="D6" s="41"/>
      <c r="E6" s="41"/>
      <c r="F6" s="41"/>
      <c r="G6" s="41"/>
      <c r="H6" s="41"/>
      <c r="I6" s="41"/>
      <c r="J6" s="41"/>
      <c r="K6" s="41"/>
      <c r="L6" s="41"/>
      <c r="M6" s="41"/>
      <c r="N6" s="41"/>
      <c r="O6" s="41"/>
      <c r="P6" s="41"/>
      <c r="Q6" s="41"/>
      <c r="R6" s="41"/>
      <c r="S6" s="41"/>
      <c r="T6" s="41"/>
      <c r="U6" s="41"/>
      <c r="V6" s="41"/>
      <c r="W6" s="41"/>
      <c r="X6" s="41"/>
      <c r="Y6" s="41"/>
    </row>
    <row r="7" spans="1:25" x14ac:dyDescent="0.25">
      <c r="B7" s="41" t="s">
        <v>508</v>
      </c>
      <c r="C7" s="41"/>
      <c r="D7" s="41"/>
      <c r="E7" s="41"/>
      <c r="F7" s="41"/>
      <c r="G7" s="41"/>
      <c r="H7" s="41"/>
      <c r="I7" s="41"/>
      <c r="J7" s="41"/>
      <c r="K7" s="41"/>
      <c r="L7" s="41"/>
      <c r="M7" s="41"/>
      <c r="N7" s="41"/>
      <c r="O7" s="41"/>
      <c r="P7" s="41"/>
      <c r="Q7" s="41"/>
      <c r="R7" s="41"/>
      <c r="S7" s="41"/>
      <c r="T7" s="41"/>
      <c r="U7" s="41"/>
      <c r="V7" s="41"/>
      <c r="W7" s="41"/>
      <c r="X7" s="41"/>
      <c r="Y7" s="41"/>
    </row>
    <row r="8" spans="1:25" x14ac:dyDescent="0.25">
      <c r="B8" s="41"/>
      <c r="C8" s="41"/>
      <c r="D8" s="41"/>
      <c r="E8" s="41"/>
      <c r="F8" s="41"/>
      <c r="G8" s="41"/>
      <c r="H8" s="41"/>
      <c r="I8" s="41"/>
      <c r="J8" s="41"/>
      <c r="K8" s="41"/>
      <c r="L8" s="41"/>
      <c r="M8" s="41"/>
      <c r="N8" s="41"/>
      <c r="O8" s="41"/>
      <c r="P8" s="41"/>
      <c r="Q8" s="41"/>
      <c r="R8" s="41"/>
      <c r="S8" s="41"/>
      <c r="T8" s="41"/>
      <c r="U8" s="41"/>
      <c r="V8" s="41"/>
      <c r="W8" s="41"/>
      <c r="X8" s="41"/>
      <c r="Y8" s="41"/>
    </row>
    <row r="9" spans="1:25" ht="15.75" x14ac:dyDescent="0.25">
      <c r="B9" s="90" t="s">
        <v>509</v>
      </c>
      <c r="C9" s="41"/>
      <c r="D9" s="41"/>
      <c r="E9" s="41"/>
      <c r="F9" s="41"/>
      <c r="G9" s="41"/>
      <c r="H9" s="41"/>
      <c r="I9" s="41"/>
      <c r="J9" s="41"/>
      <c r="K9" s="41"/>
      <c r="L9" s="41"/>
      <c r="M9" s="41"/>
      <c r="N9" s="41"/>
      <c r="O9" s="41"/>
      <c r="P9" s="41"/>
      <c r="Q9" s="41"/>
      <c r="R9" s="41"/>
      <c r="S9" s="41"/>
      <c r="T9" s="41"/>
      <c r="U9" s="41"/>
      <c r="V9" s="41"/>
      <c r="W9" s="41"/>
      <c r="X9" s="41"/>
      <c r="Y9" s="41"/>
    </row>
    <row r="10" spans="1:25" ht="15.75" thickBot="1" x14ac:dyDescent="0.3">
      <c r="B10" s="155" t="s">
        <v>513</v>
      </c>
      <c r="C10" s="155"/>
      <c r="D10" s="155"/>
      <c r="E10" s="155"/>
      <c r="F10" s="155"/>
      <c r="G10" s="155"/>
      <c r="H10" s="155"/>
      <c r="I10" s="155"/>
      <c r="J10" s="155"/>
      <c r="K10" s="155"/>
      <c r="L10" s="155"/>
      <c r="M10" s="155"/>
      <c r="N10" s="155"/>
      <c r="O10" s="155"/>
      <c r="P10" s="155"/>
      <c r="Q10" s="155"/>
      <c r="R10" s="155"/>
      <c r="S10" s="155"/>
      <c r="T10" s="155"/>
      <c r="U10" s="155"/>
      <c r="V10" s="155"/>
      <c r="W10" s="155"/>
      <c r="X10" s="155"/>
      <c r="Y10" s="155"/>
    </row>
    <row r="11" spans="1:25" ht="15.75" thickBot="1" x14ac:dyDescent="0.3">
      <c r="B11" s="156" t="s">
        <v>510</v>
      </c>
      <c r="C11" s="156"/>
      <c r="D11" s="156"/>
      <c r="E11" s="156"/>
      <c r="F11" s="156"/>
      <c r="G11" s="91" t="s">
        <v>511</v>
      </c>
      <c r="H11" s="92"/>
      <c r="I11" s="93"/>
      <c r="J11" s="94"/>
      <c r="K11" s="93"/>
      <c r="L11" s="93"/>
      <c r="M11" s="93"/>
      <c r="N11" s="93"/>
      <c r="O11" s="93"/>
      <c r="P11" s="93"/>
      <c r="Q11" s="93"/>
      <c r="R11" s="93"/>
      <c r="S11" s="93"/>
      <c r="T11" s="93"/>
      <c r="U11" s="93"/>
      <c r="V11" s="93"/>
      <c r="W11" s="93"/>
      <c r="X11" s="93"/>
      <c r="Y11" s="93"/>
    </row>
    <row r="12" spans="1:25" ht="15.75" thickBot="1" x14ac:dyDescent="0.3">
      <c r="B12" s="97" t="s">
        <v>534</v>
      </c>
      <c r="C12" s="97"/>
      <c r="D12" s="97"/>
      <c r="E12" s="97"/>
      <c r="F12" s="97"/>
      <c r="G12" s="111"/>
      <c r="H12" s="97"/>
      <c r="I12" s="112" t="s">
        <v>14</v>
      </c>
      <c r="J12" s="98"/>
      <c r="K12" s="93"/>
      <c r="L12" s="93"/>
      <c r="M12" s="93"/>
      <c r="N12" s="93"/>
      <c r="O12" s="93"/>
      <c r="P12" s="93"/>
      <c r="Q12" s="93"/>
      <c r="R12" s="93"/>
      <c r="S12" s="93"/>
      <c r="T12" s="93"/>
      <c r="U12" s="93"/>
      <c r="V12" s="93"/>
      <c r="W12" s="93"/>
      <c r="X12" s="93"/>
      <c r="Y12" s="93"/>
    </row>
    <row r="13" spans="1:25" x14ac:dyDescent="0.25">
      <c r="B13" s="156" t="s">
        <v>512</v>
      </c>
      <c r="C13" s="156"/>
      <c r="D13" s="156"/>
      <c r="E13" s="156"/>
      <c r="F13" s="156"/>
      <c r="G13" s="156"/>
      <c r="H13" s="156"/>
      <c r="I13" s="156"/>
      <c r="J13" s="156"/>
      <c r="K13" s="156"/>
      <c r="L13" s="156"/>
      <c r="M13" s="92"/>
      <c r="N13" s="92"/>
      <c r="O13" s="92"/>
      <c r="P13" s="92"/>
      <c r="Q13" s="92"/>
      <c r="R13" s="92"/>
      <c r="S13" s="92"/>
      <c r="T13" s="92"/>
      <c r="U13" s="92"/>
      <c r="V13" s="93"/>
      <c r="W13" s="93"/>
      <c r="X13" s="93"/>
      <c r="Y13" s="93"/>
    </row>
    <row r="15" spans="1:25" ht="18" x14ac:dyDescent="0.25">
      <c r="B15" s="90" t="s">
        <v>514</v>
      </c>
      <c r="C15" s="42"/>
      <c r="D15" s="42"/>
      <c r="E15" s="42"/>
      <c r="F15" s="42"/>
      <c r="G15" s="42"/>
      <c r="H15" s="42"/>
      <c r="I15" s="42"/>
      <c r="J15" s="42"/>
      <c r="K15" s="42"/>
      <c r="L15" s="42"/>
      <c r="M15" s="42"/>
      <c r="N15" s="42"/>
      <c r="O15" s="42"/>
      <c r="P15" s="42"/>
      <c r="Q15" s="42"/>
      <c r="R15" s="42"/>
      <c r="S15" s="42"/>
      <c r="T15" s="42"/>
      <c r="U15" s="42"/>
      <c r="V15" s="42"/>
      <c r="W15" s="42"/>
      <c r="X15" s="42"/>
      <c r="Y15" s="42"/>
    </row>
    <row r="16" spans="1:25" x14ac:dyDescent="0.25">
      <c r="B16" s="157" t="s">
        <v>515</v>
      </c>
      <c r="C16" s="157"/>
      <c r="D16" s="157"/>
      <c r="E16" s="157"/>
      <c r="F16" s="157"/>
      <c r="G16" s="157"/>
      <c r="H16" s="157"/>
      <c r="I16" s="157"/>
      <c r="J16" s="157"/>
      <c r="K16" s="157"/>
      <c r="L16" s="157"/>
      <c r="M16" s="157"/>
      <c r="N16" s="157"/>
      <c r="O16" s="157"/>
      <c r="P16" s="157"/>
      <c r="Q16" s="157"/>
      <c r="R16" s="157"/>
      <c r="S16" s="157"/>
      <c r="T16" s="157"/>
      <c r="U16" s="157"/>
      <c r="V16" s="157"/>
      <c r="W16" s="157"/>
      <c r="X16" s="157"/>
      <c r="Y16" s="157"/>
    </row>
    <row r="17" spans="2:25" x14ac:dyDescent="0.25">
      <c r="B17" s="94"/>
      <c r="C17" s="94"/>
      <c r="D17" s="94"/>
      <c r="E17" s="94"/>
      <c r="F17" s="94"/>
      <c r="G17" s="94"/>
      <c r="H17" s="94"/>
      <c r="I17" s="94"/>
      <c r="J17" s="94"/>
      <c r="K17" s="94"/>
      <c r="L17" s="94"/>
      <c r="M17" s="94"/>
      <c r="N17" s="94"/>
      <c r="O17" s="94"/>
      <c r="P17" s="94"/>
      <c r="Q17" s="94"/>
      <c r="R17" s="94"/>
      <c r="S17" s="94"/>
      <c r="T17" s="94"/>
      <c r="U17" s="94"/>
      <c r="V17" s="94"/>
      <c r="W17" s="94"/>
      <c r="X17" s="94"/>
      <c r="Y17" s="94"/>
    </row>
    <row r="18" spans="2:25" ht="174" customHeight="1" x14ac:dyDescent="0.25"/>
    <row r="19" spans="2:25" ht="15.75" x14ac:dyDescent="0.25">
      <c r="B19" s="95"/>
    </row>
    <row r="20" spans="2:25" ht="15.75" x14ac:dyDescent="0.25">
      <c r="B20" s="95" t="s">
        <v>516</v>
      </c>
      <c r="C20" s="43"/>
      <c r="D20" s="43"/>
      <c r="E20" s="43"/>
      <c r="F20" s="43"/>
      <c r="G20" s="43"/>
      <c r="H20" s="43"/>
      <c r="I20" s="43"/>
    </row>
    <row r="21" spans="2:25" ht="15.75" x14ac:dyDescent="0.25">
      <c r="B21" s="95"/>
      <c r="C21" s="158" t="s">
        <v>518</v>
      </c>
      <c r="D21" s="158"/>
      <c r="E21" s="158"/>
      <c r="F21" s="158"/>
      <c r="G21" s="158"/>
      <c r="H21" s="158"/>
      <c r="I21" s="158"/>
    </row>
    <row r="22" spans="2:25" ht="15.75" x14ac:dyDescent="0.25">
      <c r="B22" s="43"/>
      <c r="C22" s="43"/>
      <c r="D22" s="43"/>
      <c r="E22" s="43"/>
      <c r="F22" s="43"/>
      <c r="G22" s="43"/>
      <c r="H22" s="43"/>
      <c r="I22" s="43"/>
    </row>
    <row r="23" spans="2:25" ht="15.75" x14ac:dyDescent="0.25">
      <c r="B23" s="95" t="s">
        <v>517</v>
      </c>
      <c r="C23" s="43"/>
      <c r="D23" s="43"/>
      <c r="E23" s="43"/>
      <c r="F23" s="43"/>
      <c r="G23" s="43"/>
      <c r="H23" s="43"/>
      <c r="I23" s="43"/>
    </row>
    <row r="24" spans="2:25" ht="15.75" x14ac:dyDescent="0.25">
      <c r="B24" s="43"/>
      <c r="C24" s="154" t="s">
        <v>519</v>
      </c>
      <c r="D24" s="154"/>
      <c r="E24" s="154"/>
      <c r="F24" s="154"/>
      <c r="G24" s="154"/>
      <c r="H24" s="154"/>
      <c r="I24" s="96"/>
    </row>
    <row r="26" spans="2:25" ht="15.75" x14ac:dyDescent="0.25">
      <c r="B26" s="95" t="s">
        <v>545</v>
      </c>
      <c r="C26" s="41"/>
      <c r="D26" s="41"/>
      <c r="E26" s="41"/>
      <c r="F26" s="41"/>
      <c r="G26" s="41"/>
      <c r="H26" s="41"/>
      <c r="I26" s="41"/>
    </row>
    <row r="27" spans="2:25" ht="15.75" x14ac:dyDescent="0.25">
      <c r="B27" s="95"/>
      <c r="C27" s="41" t="s">
        <v>537</v>
      </c>
      <c r="D27" s="41"/>
      <c r="E27" s="41"/>
      <c r="F27" s="41"/>
      <c r="G27" s="41"/>
      <c r="H27" s="41"/>
      <c r="I27" s="41"/>
    </row>
    <row r="28" spans="2:25" ht="15.75" x14ac:dyDescent="0.25">
      <c r="B28" s="95"/>
      <c r="C28" s="41"/>
      <c r="D28" s="41" t="s">
        <v>535</v>
      </c>
      <c r="E28" s="41"/>
      <c r="F28" s="41"/>
      <c r="G28" s="41"/>
      <c r="H28" s="41"/>
      <c r="I28" s="41"/>
    </row>
    <row r="29" spans="2:25" ht="15.75" x14ac:dyDescent="0.25">
      <c r="B29" s="95"/>
      <c r="C29" s="41" t="s">
        <v>536</v>
      </c>
      <c r="D29" s="41"/>
      <c r="E29" s="41"/>
      <c r="F29" s="41"/>
      <c r="G29" s="41"/>
      <c r="H29" s="41"/>
      <c r="I29" s="41"/>
    </row>
    <row r="30" spans="2:25" ht="15.75" x14ac:dyDescent="0.25">
      <c r="B30" s="95"/>
      <c r="C30" s="41"/>
      <c r="D30" s="41" t="s">
        <v>538</v>
      </c>
      <c r="E30" s="41"/>
      <c r="F30" s="41"/>
      <c r="G30" s="41"/>
      <c r="H30" s="41"/>
      <c r="I30" s="41"/>
    </row>
    <row r="31" spans="2:25" ht="305.25" customHeight="1" x14ac:dyDescent="0.25">
      <c r="B31" s="95"/>
      <c r="C31" s="41"/>
      <c r="D31" s="41"/>
      <c r="E31" s="41"/>
      <c r="F31" s="41"/>
      <c r="G31" s="41"/>
      <c r="H31" s="41"/>
      <c r="I31" s="41"/>
    </row>
    <row r="32" spans="2:25" ht="15.75" x14ac:dyDescent="0.25">
      <c r="B32" s="95"/>
      <c r="C32" s="41" t="s">
        <v>539</v>
      </c>
      <c r="D32" s="41"/>
      <c r="E32" s="41"/>
      <c r="F32" s="41"/>
      <c r="G32" s="41"/>
      <c r="H32" s="41"/>
      <c r="I32" s="41"/>
    </row>
    <row r="33" spans="2:9" ht="15.75" x14ac:dyDescent="0.25">
      <c r="B33" s="95"/>
      <c r="C33" s="41"/>
      <c r="D33" s="41" t="s">
        <v>540</v>
      </c>
      <c r="E33" s="41"/>
      <c r="F33" s="41"/>
      <c r="G33" s="41"/>
      <c r="H33" s="41"/>
      <c r="I33" s="41"/>
    </row>
    <row r="34" spans="2:9" ht="15.75" x14ac:dyDescent="0.25">
      <c r="B34" s="95"/>
      <c r="C34" s="41"/>
      <c r="D34" s="41" t="s">
        <v>541</v>
      </c>
      <c r="E34" s="41"/>
      <c r="F34" s="41"/>
      <c r="G34" s="41"/>
      <c r="H34" s="41"/>
      <c r="I34" s="41"/>
    </row>
    <row r="35" spans="2:9" ht="267.75" customHeight="1" x14ac:dyDescent="0.25">
      <c r="B35" s="95"/>
      <c r="C35" s="41"/>
      <c r="D35" s="41"/>
      <c r="E35" s="41"/>
      <c r="F35" s="41"/>
      <c r="G35" s="41"/>
      <c r="H35" s="41"/>
      <c r="I35" s="41"/>
    </row>
    <row r="36" spans="2:9" ht="15.75" x14ac:dyDescent="0.25">
      <c r="B36" s="95"/>
      <c r="C36" s="41" t="s">
        <v>542</v>
      </c>
      <c r="D36" s="41"/>
      <c r="E36" s="41"/>
      <c r="F36" s="41"/>
      <c r="G36" s="41"/>
      <c r="H36" s="41"/>
      <c r="I36" s="41"/>
    </row>
    <row r="37" spans="2:9" ht="15.75" x14ac:dyDescent="0.25">
      <c r="B37" s="95"/>
      <c r="D37" s="41" t="s">
        <v>543</v>
      </c>
    </row>
    <row r="38" spans="2:9" ht="15.75" x14ac:dyDescent="0.25">
      <c r="B38" s="95"/>
      <c r="D38" s="41" t="s">
        <v>544</v>
      </c>
    </row>
    <row r="64" spans="2:2" ht="15.75" x14ac:dyDescent="0.25">
      <c r="B64" s="95" t="s">
        <v>555</v>
      </c>
    </row>
    <row r="65" spans="3:3" x14ac:dyDescent="0.25">
      <c r="C65" s="120" t="s">
        <v>557</v>
      </c>
    </row>
  </sheetData>
  <sheetProtection algorithmName="SHA-512" hashValue="vgN/3KKyE2McDysyUrQs2AdXYJ3TBc4/OhnRiqFZ62SxogGO2irPsZUCCzl/A8TPXR5JfSVdgfFmaQXdErRpjw==" saltValue="EnOp9p4bs+rLlUsIyUquXQ==" spinCount="100000" sheet="1" objects="1" scenarios="1" selectLockedCells="1"/>
  <mergeCells count="8">
    <mergeCell ref="C24:H24"/>
    <mergeCell ref="A1:T3"/>
    <mergeCell ref="A4:T4"/>
    <mergeCell ref="B10:Y10"/>
    <mergeCell ref="B11:F11"/>
    <mergeCell ref="B13:L13"/>
    <mergeCell ref="B16:Y16"/>
    <mergeCell ref="C21:I21"/>
  </mergeCells>
  <hyperlinks>
    <hyperlink ref="M5" r:id="rId1" xr:uid="{145EAF3C-3EA7-442B-AE5F-047F96CB7D81}"/>
    <hyperlink ref="C21:G21" r:id="rId2" display="Current Sense Amplifiers Product Overview" xr:uid="{DD54B564-4BF7-42C0-905D-19902F7D3BA5}"/>
    <hyperlink ref="C21:I21" r:id="rId3" display="Hall-Effect Current Sensor Product Overview" xr:uid="{DC3C7F28-00E7-4B44-846C-0C3951467C8A}"/>
    <hyperlink ref="C65" r:id="rId4" xr:uid="{7B07291A-9FAC-4DB2-B19C-54625D98DA7C}"/>
  </hyperlinks>
  <pageMargins left="0.7" right="0.7" top="0.75" bottom="0.75" header="0.3" footer="0.3"/>
  <pageSetup orientation="portrait"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79</vt:i4>
      </vt:variant>
    </vt:vector>
  </HeadingPairs>
  <TitlesOfParts>
    <vt:vector size="85" baseType="lpstr">
      <vt:lpstr>Table of Contents</vt:lpstr>
      <vt:lpstr>Error Tool</vt:lpstr>
      <vt:lpstr>Temp Delta</vt:lpstr>
      <vt:lpstr>TMCS Parametric Table</vt:lpstr>
      <vt:lpstr>About</vt:lpstr>
      <vt:lpstr>Help</vt:lpstr>
      <vt:lpstr>BEXT__uT</vt:lpstr>
      <vt:lpstr>CMFR_2</vt:lpstr>
      <vt:lpstr>CMFR_3</vt:lpstr>
      <vt:lpstr>CMFR_mA_mT</vt:lpstr>
      <vt:lpstr>CMRR_2</vt:lpstr>
      <vt:lpstr>CMRR_3</vt:lpstr>
      <vt:lpstr>CMRR_Error</vt:lpstr>
      <vt:lpstr>CMRR_Error_2</vt:lpstr>
      <vt:lpstr>CMRR_Error_3</vt:lpstr>
      <vt:lpstr>CMRR_uA_V</vt:lpstr>
      <vt:lpstr>Dataheet_Vs</vt:lpstr>
      <vt:lpstr>Datasheet_Vs_2</vt:lpstr>
      <vt:lpstr>Datasheet_Vs_3</vt:lpstr>
      <vt:lpstr>External_Field_Error</vt:lpstr>
      <vt:lpstr>External_Field_error_2</vt:lpstr>
      <vt:lpstr>external_field_error_3</vt:lpstr>
      <vt:lpstr>G</vt:lpstr>
      <vt:lpstr>G_2</vt:lpstr>
      <vt:lpstr>G_3</vt:lpstr>
      <vt:lpstr>IIN__A</vt:lpstr>
      <vt:lpstr>Input_Offset_Error</vt:lpstr>
      <vt:lpstr>Input_Offset_Error__T0</vt:lpstr>
      <vt:lpstr>Input_Offset_Error_2</vt:lpstr>
      <vt:lpstr>input_offset_error_3</vt:lpstr>
      <vt:lpstr>Input_Offset_Error_T02</vt:lpstr>
      <vt:lpstr>Input_Offset_Error_T03</vt:lpstr>
      <vt:lpstr>Lifetime_Offset_Error__mA</vt:lpstr>
      <vt:lpstr>Lifetime_offset_error_2</vt:lpstr>
      <vt:lpstr>Lifetime_offset_error_3</vt:lpstr>
      <vt:lpstr>Max_Temp_C</vt:lpstr>
      <vt:lpstr>Max_Temp_Delta</vt:lpstr>
      <vt:lpstr>Max_VCM</vt:lpstr>
      <vt:lpstr>Min_Temp_C</vt:lpstr>
      <vt:lpstr>Nonlinearity_Error</vt:lpstr>
      <vt:lpstr>nonlinearity_error_2</vt:lpstr>
      <vt:lpstr>nonlinearity_error_3</vt:lpstr>
      <vt:lpstr>Output_Offset_Drift__uV_C</vt:lpstr>
      <vt:lpstr>PSRR__mA_V</vt:lpstr>
      <vt:lpstr>PSRR_2</vt:lpstr>
      <vt:lpstr>PSRR_3</vt:lpstr>
      <vt:lpstr>PSRR_Error</vt:lpstr>
      <vt:lpstr>PSRR_Error_2</vt:lpstr>
      <vt:lpstr>PSRR_error_3</vt:lpstr>
      <vt:lpstr>RVRR__mV_V</vt:lpstr>
      <vt:lpstr>RVRR_2</vt:lpstr>
      <vt:lpstr>RVRR_3</vt:lpstr>
      <vt:lpstr>Sensitivity_Drift_2</vt:lpstr>
      <vt:lpstr>Sensitivity_Drift_3</vt:lpstr>
      <vt:lpstr>Sensitivity_Drift_ppm_c</vt:lpstr>
      <vt:lpstr>Sensitivity_Error</vt:lpstr>
      <vt:lpstr>Sensitivity_Error__T0</vt:lpstr>
      <vt:lpstr>Sensitivity_error_2</vt:lpstr>
      <vt:lpstr>Sensitivity_Error_25C</vt:lpstr>
      <vt:lpstr>Sensitivity_Error_25C_2</vt:lpstr>
      <vt:lpstr>Sensitivity_Error_25C_3</vt:lpstr>
      <vt:lpstr>sensitivity_error_3</vt:lpstr>
      <vt:lpstr>Sensitivity_Error_T02</vt:lpstr>
      <vt:lpstr>Sensitivity_Error_T03</vt:lpstr>
      <vt:lpstr>Sensitivity_lifetime_2</vt:lpstr>
      <vt:lpstr>Sensitivity_lifetime_3</vt:lpstr>
      <vt:lpstr>Sensitivity_Lifetime_Error_max</vt:lpstr>
      <vt:lpstr>Sensitivity_mV_A</vt:lpstr>
      <vt:lpstr>Sensitivity_mV_A_2</vt:lpstr>
      <vt:lpstr>Sensitivity_mV_A_3</vt:lpstr>
      <vt:lpstr>Voe_25C_mV</vt:lpstr>
      <vt:lpstr>Voe_25C_mV_2</vt:lpstr>
      <vt:lpstr>Voe_25C_mV_3</vt:lpstr>
      <vt:lpstr>Voe_drift_2</vt:lpstr>
      <vt:lpstr>Voe_drift_3</vt:lpstr>
      <vt:lpstr>Voe_drift_uV_C</vt:lpstr>
      <vt:lpstr>Vref</vt:lpstr>
      <vt:lpstr>Vref_2</vt:lpstr>
      <vt:lpstr>Vref_3</vt:lpstr>
      <vt:lpstr>Vref_error__1100_only</vt:lpstr>
      <vt:lpstr>vref_error_2</vt:lpstr>
      <vt:lpstr>vref_error_3</vt:lpstr>
      <vt:lpstr>Vs_1</vt:lpstr>
      <vt:lpstr>Vs_2</vt:lpstr>
      <vt:lpstr>Vs_3</vt:lpstr>
    </vt:vector>
  </TitlesOfParts>
  <Company>Texas Instruments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Gibler, Grace</dc:creator>
  <cp:lastModifiedBy>Gibler, Grace</cp:lastModifiedBy>
  <dcterms:created xsi:type="dcterms:W3CDTF">2025-05-16T21:00:41Z</dcterms:created>
  <dcterms:modified xsi:type="dcterms:W3CDTF">2025-10-07T21:50:41Z</dcterms:modified>
</cp:coreProperties>
</file>