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0490213\Downloads\"/>
    </mc:Choice>
  </mc:AlternateContent>
  <xr:revisionPtr revIDLastSave="0" documentId="13_ncr:1_{1D651841-0455-4B96-89FD-15AB24104466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References" sheetId="6" r:id="rId1"/>
    <sheet name="HSAccuracy Analysis" sheetId="24" r:id="rId2"/>
    <sheet name="FDA Error Sources" sheetId="25" r:id="rId3"/>
    <sheet name="Attn PAD Calc's" sheetId="26" r:id="rId4"/>
    <sheet name="Figure Tables" sheetId="27" r:id="rId5"/>
  </sheet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24" l="1"/>
  <c r="G28" i="24" s="1"/>
  <c r="E28" i="24" l="1"/>
  <c r="E25" i="24"/>
  <c r="E44" i="24" l="1"/>
  <c r="E46" i="24" s="1"/>
  <c r="E45" i="24"/>
  <c r="E47" i="24" s="1"/>
  <c r="G10" i="24"/>
  <c r="B24" i="24"/>
  <c r="G57" i="24" l="1"/>
  <c r="B25" i="24"/>
  <c r="G14" i="24" s="1"/>
  <c r="G44" i="24"/>
  <c r="G45" i="24"/>
  <c r="G47" i="24" s="1"/>
  <c r="E48" i="24" s="1"/>
  <c r="E26" i="24"/>
  <c r="G26" i="24"/>
  <c r="G25" i="24"/>
  <c r="G29" i="24" l="1"/>
  <c r="E27" i="24"/>
  <c r="E30" i="24"/>
  <c r="E29" i="24"/>
  <c r="G30" i="24"/>
  <c r="G27" i="24"/>
  <c r="G46" i="24"/>
  <c r="G48" i="24" s="1"/>
  <c r="G35" i="24" l="1"/>
  <c r="E35" i="24"/>
  <c r="E36" i="24"/>
  <c r="E34" i="24"/>
  <c r="G31" i="24"/>
  <c r="G34" i="24"/>
  <c r="E31" i="24"/>
  <c r="G36" i="24"/>
  <c r="E37" i="24"/>
  <c r="G37" i="24"/>
  <c r="E39" i="24"/>
  <c r="G39" i="24"/>
  <c r="E38" i="24"/>
  <c r="G38" i="24"/>
  <c r="J19" i="24"/>
  <c r="J16" i="24"/>
  <c r="E40" i="24" l="1"/>
  <c r="G40" i="24"/>
  <c r="E41" i="24"/>
  <c r="E49" i="24" s="1"/>
  <c r="J8" i="24"/>
  <c r="G56" i="24" l="1"/>
  <c r="G55" i="24"/>
  <c r="G54" i="24"/>
  <c r="G52" i="24"/>
  <c r="G58" i="24" s="1"/>
  <c r="G53" i="24"/>
  <c r="G41" i="24"/>
  <c r="G49" i="24" s="1"/>
  <c r="B8" i="24"/>
  <c r="B16" i="24"/>
  <c r="B17" i="24"/>
  <c r="G17" i="24" l="1"/>
  <c r="G18" i="24"/>
  <c r="G60" i="24"/>
  <c r="E60" i="24"/>
  <c r="G61" i="24"/>
  <c r="E61" i="24"/>
  <c r="E62" i="24" s="1"/>
</calcChain>
</file>

<file path=xl/sharedStrings.xml><?xml version="1.0" encoding="utf-8"?>
<sst xmlns="http://schemas.openxmlformats.org/spreadsheetml/2006/main" count="211" uniqueCount="174">
  <si>
    <t>V</t>
  </si>
  <si>
    <t>Reference Material</t>
  </si>
  <si>
    <t>R. Reeder</t>
  </si>
  <si>
    <t>PSRR (dB)</t>
  </si>
  <si>
    <t>Resistor Coefficient (ppm/C)</t>
  </si>
  <si>
    <t>Resistor Tolerance (%)</t>
  </si>
  <si>
    <t>Min</t>
  </si>
  <si>
    <t>Max</t>
  </si>
  <si>
    <t>A</t>
  </si>
  <si>
    <t>Ohm</t>
  </si>
  <si>
    <t>ADC Total Accuracy Error</t>
  </si>
  <si>
    <t>Burr Brown App Note AB-063, What Designers Should Know about Data Converter Drift</t>
  </si>
  <si>
    <t>Analog Devices, Inc., The Data Converstion Handbook, pages 455-456</t>
  </si>
  <si>
    <t>Worst Case Circuit Design includes Component Tolerances, Ron Mancini, Texas Instruments, EDN April 15, 2004</t>
  </si>
  <si>
    <t>Resistor Packs Eliminate Temperature Drift, EDN June 19th, 1997</t>
  </si>
  <si>
    <t>Dataforth App Note AN504, Interpreting Drift Specifications</t>
  </si>
  <si>
    <t>Dataforth App Note AN102, Errors, What are they and how bad can they be?</t>
  </si>
  <si>
    <t>Gain</t>
  </si>
  <si>
    <t>Operational Amplifier Characteristics and Applications, 3rd Edition, Robert G. Irvine, pages 112-114</t>
  </si>
  <si>
    <t>Input Offset Voltage (V)</t>
  </si>
  <si>
    <t>Input Signal (V)</t>
  </si>
  <si>
    <t>ADC Input FullScale (Diff Vpp)</t>
  </si>
  <si>
    <t>ADC Number of Bits</t>
  </si>
  <si>
    <t>%</t>
  </si>
  <si>
    <t>Clock Rate, Fs (Hz)</t>
  </si>
  <si>
    <t>Input Bias Current Drift (A/C)</t>
  </si>
  <si>
    <t>Resolution and Accuracy: Cousins, not Twins, Jon Titus, Design News 5/5/2003</t>
  </si>
  <si>
    <t>Sensor to ADC Design Example, TI Signal Conditioning Seminar</t>
  </si>
  <si>
    <t>System Error Budgets, Accuracy, Resolution, Author Unknown, 12/12/2005</t>
  </si>
  <si>
    <t>Signal Conditioning &amp; PC-Based Data Acquisition Handbook, IOTech Book, Web Description</t>
  </si>
  <si>
    <t>BW (Hz)</t>
  </si>
  <si>
    <t>Kelvin (K)</t>
  </si>
  <si>
    <t>Boltzmann's Constant (W-s/K)</t>
  </si>
  <si>
    <t xml:space="preserve">Input Bias Current      </t>
  </si>
  <si>
    <t>Input Offset Voltage Drift (V/C)</t>
  </si>
  <si>
    <t>Error Accumulation</t>
  </si>
  <si>
    <t>Signal Accumulation</t>
  </si>
  <si>
    <t>Output Results</t>
  </si>
  <si>
    <t>Definitions:</t>
  </si>
  <si>
    <t>RTO = Referred To Output</t>
  </si>
  <si>
    <t>DS = Datasheet Spec</t>
  </si>
  <si>
    <t>Color Key:</t>
  </si>
  <si>
    <t>RSS = Errors are Root Sum Squared</t>
  </si>
  <si>
    <t>Amplifier Specs</t>
  </si>
  <si>
    <t>LDO Reg Line Regulation (%/V)</t>
  </si>
  <si>
    <t>Noise BW (Hz) - 1st Order System</t>
  </si>
  <si>
    <t>Noise BW (Hz) - 2nd Order System</t>
  </si>
  <si>
    <t>ADC Supply Voltage-VA19 (V)</t>
  </si>
  <si>
    <t>ADC Supply Voltage-VA11 (V)</t>
  </si>
  <si>
    <t>ADC Supply Voltage-VD11 (V)</t>
  </si>
  <si>
    <t>DIFF Amp Supply Voltage (V)</t>
  </si>
  <si>
    <t>Linearity, INL (LSB): +/-2.0 = DS</t>
  </si>
  <si>
    <t>Offset Error (mV): +/-2.0 = DS</t>
  </si>
  <si>
    <t>Gain Error (mVpp): +/-50 = DS</t>
  </si>
  <si>
    <t>PSRR (dB): 5LSB = DS</t>
  </si>
  <si>
    <t>Gain Drift (%/degC): -0.01 = DS</t>
  </si>
  <si>
    <t>Offset Drift (uV/degC): 23 = DS</t>
  </si>
  <si>
    <t>SNR (dBFS): 55 = DS@1GHz AIN</t>
  </si>
  <si>
    <t>SINAD (dBFS): 53.4 = DS@1GHz AIN</t>
  </si>
  <si>
    <t>Rt (ohms)</t>
  </si>
  <si>
    <t>Rg (ohms)</t>
  </si>
  <si>
    <t>Rf (ohms)</t>
  </si>
  <si>
    <t>Amp CMRR (dB)</t>
  </si>
  <si>
    <t>HSAccuracy Analysis</t>
  </si>
  <si>
    <t>Signal Chain Circuit</t>
  </si>
  <si>
    <t>Signal Chain Calculations</t>
  </si>
  <si>
    <t>Overall Signal Chain Specifications</t>
  </si>
  <si>
    <t>ENOB (Bits): Calc'ed</t>
  </si>
  <si>
    <t>ADC Specs</t>
  </si>
  <si>
    <t>DIFF Amp Circuit &amp; Resistor Specs</t>
  </si>
  <si>
    <t>Ideal 12 bit SNR (dB): Calc'ed</t>
  </si>
  <si>
    <t>ADC LSB Size (Vpp): Calc'ed</t>
  </si>
  <si>
    <t>Temp Range</t>
  </si>
  <si>
    <t>Unit</t>
  </si>
  <si>
    <t>Spec</t>
  </si>
  <si>
    <t>Spec &amp; Temp</t>
  </si>
  <si>
    <t>Amp Gain (dB): Calc'ed</t>
  </si>
  <si>
    <t>Amp Gain (Av): Calc'ed</t>
  </si>
  <si>
    <t>Total Tolerance (Gain/Loss)</t>
  </si>
  <si>
    <t>Input Voltage Noise (V/sqrt(Hz))</t>
  </si>
  <si>
    <t>Input Noise Current (A/sqrt(Hz))</t>
  </si>
  <si>
    <t>dB</t>
  </si>
  <si>
    <t>ADC Linearity, INL (LSB): +/-2.0 = DS</t>
  </si>
  <si>
    <t>ADC Offset Error (mV): +/-2.0 = DS</t>
  </si>
  <si>
    <t>ADC Gain Error (mVpp): +/-50 = DS</t>
  </si>
  <si>
    <t>ADC Offset Drift (uV/degC): 23 = DS</t>
  </si>
  <si>
    <t>ADC Gain Drift (%/degC): -0.01 = DS</t>
  </si>
  <si>
    <t>ADC PSRR (dB): 5LSB = DS</t>
  </si>
  <si>
    <t>Resistor Life Tolerance (%), 1000hrs</t>
  </si>
  <si>
    <t>Input Offset Current (A/C)</t>
  </si>
  <si>
    <t>Calc'ed</t>
  </si>
  <si>
    <t>Amp Total Accuracy Error (RSS)</t>
  </si>
  <si>
    <t>Average Network Loss</t>
  </si>
  <si>
    <t>ADC Errors</t>
  </si>
  <si>
    <t>Network Errors</t>
  </si>
  <si>
    <r>
      <t>Total Tolerance (Rg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Rtol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Rcoeff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Rlife)</t>
    </r>
  </si>
  <si>
    <r>
      <t>Total Tolerance (Rf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Rtol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Rcoeff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Rlife)</t>
    </r>
  </si>
  <si>
    <t>Amp Errors</t>
  </si>
  <si>
    <t>Amp Res Errors</t>
  </si>
  <si>
    <t>DC Output Errors in a Fully-Differential Amplifier</t>
  </si>
  <si>
    <t>SLVA417,</t>
  </si>
  <si>
    <t>Output Signal Level</t>
  </si>
  <si>
    <t>Feedback Factors 1 &amp; 2</t>
  </si>
  <si>
    <t>Equivalent Resistances 1 &amp; 2</t>
  </si>
  <si>
    <t>Coefficients 1 &amp; 2</t>
  </si>
  <si>
    <t>Rfint (ohms), DS</t>
  </si>
  <si>
    <t>CM Mismatch - RTO</t>
  </si>
  <si>
    <t>Input CM - RTO</t>
  </si>
  <si>
    <t>PSRR - RTO</t>
  </si>
  <si>
    <t>Input Offset Voltage Error - RTO</t>
  </si>
  <si>
    <t>Input Bias Current Error - RTO</t>
  </si>
  <si>
    <t>Input Offset Current Error - RTO</t>
  </si>
  <si>
    <t>Output CM (V)</t>
  </si>
  <si>
    <t>Input CM (V)</t>
  </si>
  <si>
    <r>
      <t>Total Tolerance (Rt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Rtol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Rcoeff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Rlife)</t>
    </r>
  </si>
  <si>
    <r>
      <t>Total Tolerance (Rs1&amp;Rs2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Rtol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Rcoeff</t>
    </r>
    <r>
      <rPr>
        <b/>
        <u/>
        <sz val="10"/>
        <rFont val="Arial"/>
        <family val="2"/>
      </rPr>
      <t>+</t>
    </r>
    <r>
      <rPr>
        <b/>
        <sz val="10"/>
        <rFont val="Arial"/>
        <family val="2"/>
      </rPr>
      <t>Rlife)</t>
    </r>
  </si>
  <si>
    <t>Rs1 &amp; Rs2 (ohms)</t>
  </si>
  <si>
    <t>Open Loop Gain (a)</t>
  </si>
  <si>
    <t>Amp Output Signal Level (RSS)</t>
  </si>
  <si>
    <t>Amp &amp; Network Output Signal Level</t>
  </si>
  <si>
    <t>http://www.idc-online.com/technical_references/pdfs/electrical_engineering/Attenuators.pdf</t>
  </si>
  <si>
    <t>Characteristic Impedance (ohms)</t>
  </si>
  <si>
    <t>K Ratio Tolerance-Rs</t>
  </si>
  <si>
    <t>K Ratio Tolerance-Rt</t>
  </si>
  <si>
    <t>Amp &amp; ADC Total Accuracy Error (RSS)</t>
  </si>
  <si>
    <t>ADC Input Signal Level (RSS)</t>
  </si>
  <si>
    <t>Calc'ed = Calculated</t>
  </si>
  <si>
    <t>User Input Variables</t>
  </si>
  <si>
    <t>Temp Range (-40 to +85C) -&gt; 1 = 26degC, Room Temp</t>
  </si>
  <si>
    <t>DC Accuracy-FS (+/-%)</t>
  </si>
  <si>
    <t>SLAA013, Understanding Data Converters</t>
  </si>
  <si>
    <t>SLAA587, ADC Performance Parameters - Convert the Units Correctly!</t>
  </si>
  <si>
    <t>Z = 50ohm</t>
  </si>
  <si>
    <t>K=Vi/Vo</t>
  </si>
  <si>
    <t>R1</t>
  </si>
  <si>
    <t>R2</t>
  </si>
  <si>
    <t>Attenuation</t>
  </si>
  <si>
    <t>Quantity</t>
  </si>
  <si>
    <t>Symbol</t>
  </si>
  <si>
    <t>General Expression</t>
  </si>
  <si>
    <t>Feedback Factors</t>
  </si>
  <si>
    <t>Coefficients</t>
  </si>
  <si>
    <t>Equivalent Resistances</t>
  </si>
  <si>
    <t>Applied Input Common Mode</t>
  </si>
  <si>
    <t>Desired Output</t>
  </si>
  <si>
    <t>Output Error Due to Input Offset Voltage</t>
  </si>
  <si>
    <t>Output Error Due to Input Bias Currents</t>
  </si>
  <si>
    <t>Output Error Due to Input Offset Current</t>
  </si>
  <si>
    <t>Output Error Due to Common Mode Mismatch</t>
  </si>
  <si>
    <t>Output Error Due to Input Common Mode</t>
  </si>
  <si>
    <t>Output Error Due Power Supply Variations</t>
  </si>
  <si>
    <r>
      <rPr>
        <sz val="10"/>
        <rFont val="Symbol"/>
        <family val="1"/>
        <charset val="2"/>
      </rPr>
      <t>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, </t>
    </r>
    <r>
      <rPr>
        <sz val="10"/>
        <rFont val="Symbol"/>
        <family val="1"/>
        <charset val="2"/>
      </rPr>
      <t>b</t>
    </r>
    <r>
      <rPr>
        <vertAlign val="subscript"/>
        <sz val="10"/>
        <rFont val="Arial"/>
        <family val="2"/>
      </rPr>
      <t>2</t>
    </r>
  </si>
  <si>
    <r>
      <t>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, b</t>
    </r>
    <r>
      <rPr>
        <vertAlign val="subscript"/>
        <sz val="10"/>
        <rFont val="Arial"/>
        <family val="2"/>
      </rPr>
      <t>2</t>
    </r>
  </si>
  <si>
    <r>
      <t>R</t>
    </r>
    <r>
      <rPr>
        <vertAlign val="subscript"/>
        <sz val="10"/>
        <rFont val="Arial"/>
        <family val="2"/>
      </rPr>
      <t>EQ1</t>
    </r>
    <r>
      <rPr>
        <sz val="10"/>
        <rFont val="Arial"/>
        <family val="2"/>
      </rPr>
      <t>, R</t>
    </r>
    <r>
      <rPr>
        <vertAlign val="subscript"/>
        <sz val="10"/>
        <rFont val="Arial"/>
        <family val="2"/>
      </rPr>
      <t>EQ2</t>
    </r>
  </si>
  <si>
    <r>
      <t>V</t>
    </r>
    <r>
      <rPr>
        <vertAlign val="subscript"/>
        <sz val="10"/>
        <rFont val="Arial"/>
        <family val="2"/>
      </rPr>
      <t>ICM</t>
    </r>
  </si>
  <si>
    <r>
      <t>V</t>
    </r>
    <r>
      <rPr>
        <vertAlign val="subscript"/>
        <sz val="10"/>
        <rFont val="Arial"/>
        <family val="2"/>
      </rPr>
      <t>OD, Desired</t>
    </r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</si>
  <si>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V</t>
    </r>
    <r>
      <rPr>
        <vertAlign val="subscript"/>
        <sz val="10"/>
        <rFont val="Arial"/>
        <family val="2"/>
      </rPr>
      <t>OD</t>
    </r>
    <r>
      <rPr>
        <sz val="10"/>
        <rFont val="Arial"/>
        <family val="2"/>
      </rPr>
      <t>(V</t>
    </r>
    <r>
      <rPr>
        <vertAlign val="subscript"/>
        <sz val="10"/>
        <rFont val="Arial"/>
        <family val="2"/>
      </rPr>
      <t>IO</t>
    </r>
    <r>
      <rPr>
        <sz val="10"/>
        <rFont val="Arial"/>
        <family val="2"/>
      </rPr>
      <t>)</t>
    </r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</si>
  <si>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V</t>
    </r>
    <r>
      <rPr>
        <vertAlign val="subscript"/>
        <sz val="10"/>
        <rFont val="Arial"/>
        <family val="2"/>
      </rPr>
      <t>OD</t>
    </r>
    <r>
      <rPr>
        <sz val="10"/>
        <rFont val="Arial"/>
        <family val="2"/>
      </rPr>
      <t>(I</t>
    </r>
    <r>
      <rPr>
        <vertAlign val="subscript"/>
        <sz val="10"/>
        <rFont val="Arial"/>
        <family val="2"/>
      </rPr>
      <t>IB</t>
    </r>
    <r>
      <rPr>
        <sz val="10"/>
        <rFont val="Arial"/>
        <family val="2"/>
      </rPr>
      <t>)</t>
    </r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</si>
  <si>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V</t>
    </r>
    <r>
      <rPr>
        <vertAlign val="subscript"/>
        <sz val="10"/>
        <rFont val="Arial"/>
        <family val="2"/>
      </rPr>
      <t>OD</t>
    </r>
    <r>
      <rPr>
        <sz val="10"/>
        <rFont val="Arial"/>
        <family val="2"/>
      </rPr>
      <t>(I</t>
    </r>
    <r>
      <rPr>
        <vertAlign val="subscript"/>
        <sz val="10"/>
        <rFont val="Arial"/>
        <family val="2"/>
      </rPr>
      <t>IO</t>
    </r>
    <r>
      <rPr>
        <sz val="10"/>
        <rFont val="Arial"/>
        <family val="2"/>
      </rPr>
      <t>)</t>
    </r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</si>
  <si>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V</t>
    </r>
    <r>
      <rPr>
        <vertAlign val="subscript"/>
        <sz val="10"/>
        <rFont val="Arial"/>
        <family val="2"/>
      </rPr>
      <t>OD</t>
    </r>
    <r>
      <rPr>
        <sz val="10"/>
        <rFont val="Arial"/>
        <family val="2"/>
      </rPr>
      <t>(V</t>
    </r>
    <r>
      <rPr>
        <vertAlign val="subscript"/>
        <sz val="10"/>
        <rFont val="Arial"/>
        <family val="2"/>
      </rPr>
      <t>OCM-</t>
    </r>
    <r>
      <rPr>
        <sz val="10"/>
        <rFont val="Arial"/>
        <family val="2"/>
      </rPr>
      <t>V</t>
    </r>
    <r>
      <rPr>
        <vertAlign val="subscript"/>
        <sz val="10"/>
        <rFont val="Arial"/>
        <family val="2"/>
      </rPr>
      <t>ICM</t>
    </r>
    <r>
      <rPr>
        <sz val="10"/>
        <rFont val="Arial"/>
        <family val="2"/>
      </rPr>
      <t>)</t>
    </r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</si>
  <si>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V</t>
    </r>
    <r>
      <rPr>
        <vertAlign val="subscript"/>
        <sz val="10"/>
        <rFont val="Arial"/>
        <family val="2"/>
      </rPr>
      <t>OD</t>
    </r>
    <r>
      <rPr>
        <sz val="10"/>
        <rFont val="Arial"/>
        <family val="2"/>
      </rPr>
      <t>(V</t>
    </r>
    <r>
      <rPr>
        <vertAlign val="subscript"/>
        <sz val="10"/>
        <rFont val="Arial"/>
        <family val="2"/>
      </rPr>
      <t>ICM</t>
    </r>
    <r>
      <rPr>
        <sz val="10"/>
        <rFont val="Arial"/>
        <family val="2"/>
      </rPr>
      <t>)</t>
    </r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</si>
  <si>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V</t>
    </r>
    <r>
      <rPr>
        <vertAlign val="subscript"/>
        <sz val="10"/>
        <rFont val="Arial"/>
        <family val="2"/>
      </rPr>
      <t>OD</t>
    </r>
    <r>
      <rPr>
        <sz val="10"/>
        <rFont val="Arial"/>
        <family val="2"/>
      </rPr>
      <t>(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V</t>
    </r>
    <r>
      <rPr>
        <vertAlign val="subscript"/>
        <sz val="10"/>
        <rFont val="Arial"/>
        <family val="2"/>
      </rPr>
      <t>S</t>
    </r>
    <r>
      <rPr>
        <sz val="10"/>
        <rFont val="Arial"/>
        <family val="2"/>
      </rPr>
      <t>)</t>
    </r>
  </si>
  <si>
    <r>
      <rPr>
        <sz val="10"/>
        <rFont val="Symbol"/>
        <family val="1"/>
        <charset val="2"/>
      </rPr>
      <t>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=R3/(R3+R4), </t>
    </r>
    <r>
      <rPr>
        <sz val="10"/>
        <rFont val="Symbol"/>
        <family val="1"/>
        <charset val="2"/>
      </rPr>
      <t>b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=R1/(R1+R2)</t>
    </r>
  </si>
  <si>
    <r>
      <t>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=(1+1/2*CMRR), b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=(1+1/2*CMRR)</t>
    </r>
  </si>
  <si>
    <r>
      <t>R</t>
    </r>
    <r>
      <rPr>
        <vertAlign val="subscript"/>
        <sz val="10"/>
        <rFont val="Arial"/>
        <family val="2"/>
      </rPr>
      <t>EQ1</t>
    </r>
    <r>
      <rPr>
        <sz val="10"/>
        <rFont val="Arial"/>
        <family val="2"/>
      </rPr>
      <t>=R1||R2, R</t>
    </r>
    <r>
      <rPr>
        <vertAlign val="subscript"/>
        <sz val="10"/>
        <rFont val="Arial"/>
        <family val="2"/>
      </rPr>
      <t>EQ3</t>
    </r>
    <r>
      <rPr>
        <sz val="10"/>
        <rFont val="Arial"/>
        <family val="2"/>
      </rPr>
      <t>=R3||R4</t>
    </r>
  </si>
  <si>
    <r>
      <t>V</t>
    </r>
    <r>
      <rPr>
        <vertAlign val="subscript"/>
        <sz val="10"/>
        <rFont val="Arial"/>
        <family val="2"/>
      </rPr>
      <t>ICM</t>
    </r>
    <r>
      <rPr>
        <sz val="10"/>
        <rFont val="Arial"/>
        <family val="2"/>
      </rPr>
      <t>=(V</t>
    </r>
    <r>
      <rPr>
        <vertAlign val="subscript"/>
        <sz val="10"/>
        <rFont val="Arial"/>
        <family val="2"/>
      </rPr>
      <t>IN-</t>
    </r>
    <r>
      <rPr>
        <sz val="10"/>
        <rFont val="Arial"/>
        <family val="2"/>
      </rPr>
      <t>+V</t>
    </r>
    <r>
      <rPr>
        <vertAlign val="subscript"/>
        <sz val="10"/>
        <rFont val="Arial"/>
        <family val="2"/>
      </rPr>
      <t>IN+</t>
    </r>
    <r>
      <rPr>
        <sz val="10"/>
        <rFont val="Arial"/>
        <family val="2"/>
      </rPr>
      <t>)/2</t>
    </r>
  </si>
  <si>
    <r>
      <t>V</t>
    </r>
    <r>
      <rPr>
        <vertAlign val="subscript"/>
        <sz val="10"/>
        <rFont val="Arial"/>
        <family val="2"/>
      </rPr>
      <t>id</t>
    </r>
    <r>
      <rPr>
        <sz val="10"/>
        <rFont val="Arial"/>
        <family val="2"/>
      </rPr>
      <t>*(2-(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1+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2)-1/2*CMRR*(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1-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2)) / ((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1+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2)+1/2*CMRR*(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1-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2)+2/a)</t>
    </r>
  </si>
  <si>
    <r>
      <t>2*V</t>
    </r>
    <r>
      <rPr>
        <vertAlign val="subscript"/>
        <sz val="10"/>
        <rFont val="Arial"/>
        <family val="2"/>
      </rPr>
      <t>IO</t>
    </r>
    <r>
      <rPr>
        <sz val="10"/>
        <rFont val="Arial"/>
        <family val="2"/>
      </rPr>
      <t xml:space="preserve"> / ((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1+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2)+1/2*CMRR*(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1-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2)+2/a)</t>
    </r>
  </si>
  <si>
    <r>
      <t>2*I</t>
    </r>
    <r>
      <rPr>
        <vertAlign val="subscript"/>
        <sz val="10"/>
        <rFont val="Arial"/>
        <family val="2"/>
      </rPr>
      <t>IB</t>
    </r>
    <r>
      <rPr>
        <sz val="10"/>
        <rFont val="Arial"/>
        <family val="2"/>
      </rPr>
      <t>*((R</t>
    </r>
    <r>
      <rPr>
        <vertAlign val="subscript"/>
        <sz val="10"/>
        <rFont val="Arial"/>
        <family val="2"/>
      </rPr>
      <t>EQ1</t>
    </r>
    <r>
      <rPr>
        <sz val="10"/>
        <rFont val="Arial"/>
        <family val="2"/>
      </rPr>
      <t>-R</t>
    </r>
    <r>
      <rPr>
        <vertAlign val="subscript"/>
        <sz val="10"/>
        <rFont val="Arial"/>
        <family val="2"/>
      </rPr>
      <t>EQ2</t>
    </r>
    <r>
      <rPr>
        <sz val="10"/>
        <rFont val="Arial"/>
        <family val="2"/>
      </rPr>
      <t>)+1/2*CMRR*(R</t>
    </r>
    <r>
      <rPr>
        <vertAlign val="subscript"/>
        <sz val="10"/>
        <rFont val="Arial"/>
        <family val="2"/>
      </rPr>
      <t>EQ1</t>
    </r>
    <r>
      <rPr>
        <sz val="10"/>
        <rFont val="Arial"/>
        <family val="2"/>
      </rPr>
      <t>-R</t>
    </r>
    <r>
      <rPr>
        <vertAlign val="subscript"/>
        <sz val="10"/>
        <rFont val="Arial"/>
        <family val="2"/>
      </rPr>
      <t>EQ2</t>
    </r>
    <r>
      <rPr>
        <sz val="10"/>
        <rFont val="Arial"/>
        <family val="2"/>
      </rPr>
      <t>)) / ((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1+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2)+1/2*CMRR*(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1-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2)+2/a)</t>
    </r>
  </si>
  <si>
    <r>
      <t>I</t>
    </r>
    <r>
      <rPr>
        <vertAlign val="subscript"/>
        <sz val="10"/>
        <rFont val="Arial"/>
        <family val="2"/>
      </rPr>
      <t>IO</t>
    </r>
    <r>
      <rPr>
        <sz val="10"/>
        <rFont val="Arial"/>
        <family val="2"/>
      </rPr>
      <t>*((R</t>
    </r>
    <r>
      <rPr>
        <vertAlign val="subscript"/>
        <sz val="10"/>
        <rFont val="Arial"/>
        <family val="2"/>
      </rPr>
      <t>EQ1</t>
    </r>
    <r>
      <rPr>
        <sz val="10"/>
        <rFont val="Arial"/>
        <family val="2"/>
      </rPr>
      <t>-R</t>
    </r>
    <r>
      <rPr>
        <vertAlign val="subscript"/>
        <sz val="10"/>
        <rFont val="Arial"/>
        <family val="2"/>
      </rPr>
      <t>EQ2</t>
    </r>
    <r>
      <rPr>
        <sz val="10"/>
        <rFont val="Arial"/>
        <family val="2"/>
      </rPr>
      <t>)+1/2*CMRR*(R</t>
    </r>
    <r>
      <rPr>
        <vertAlign val="subscript"/>
        <sz val="10"/>
        <rFont val="Arial"/>
        <family val="2"/>
      </rPr>
      <t>EQ1</t>
    </r>
    <r>
      <rPr>
        <sz val="10"/>
        <rFont val="Arial"/>
        <family val="2"/>
      </rPr>
      <t>-R</t>
    </r>
    <r>
      <rPr>
        <vertAlign val="subscript"/>
        <sz val="10"/>
        <rFont val="Arial"/>
        <family val="2"/>
      </rPr>
      <t>EQ2</t>
    </r>
    <r>
      <rPr>
        <sz val="10"/>
        <rFont val="Arial"/>
        <family val="2"/>
      </rPr>
      <t>)) / ((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1+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2)+1/2*CMRR*(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1-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2)+2/a)</t>
    </r>
  </si>
  <si>
    <r>
      <t>2*V</t>
    </r>
    <r>
      <rPr>
        <vertAlign val="subscript"/>
        <sz val="10"/>
        <rFont val="Arial"/>
        <family val="2"/>
      </rPr>
      <t>ICM</t>
    </r>
    <r>
      <rPr>
        <sz val="10"/>
        <rFont val="Arial"/>
        <family val="2"/>
      </rPr>
      <t>/CMRR / ((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1+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2)+1/2*CMRR*(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1-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2)+2/a)</t>
    </r>
  </si>
  <si>
    <r>
      <t>2*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V</t>
    </r>
    <r>
      <rPr>
        <vertAlign val="subscript"/>
        <sz val="10"/>
        <rFont val="Arial"/>
        <family val="2"/>
      </rPr>
      <t>S</t>
    </r>
    <r>
      <rPr>
        <sz val="10"/>
        <rFont val="Arial"/>
        <family val="2"/>
      </rPr>
      <t>/PSRR / ((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1+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2)+1/2*CMRR*(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1-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2)+2/a)</t>
    </r>
  </si>
  <si>
    <r>
      <t>2*((V</t>
    </r>
    <r>
      <rPr>
        <vertAlign val="subscript"/>
        <sz val="10"/>
        <rFont val="Arial"/>
        <family val="2"/>
      </rPr>
      <t>OCM</t>
    </r>
    <r>
      <rPr>
        <sz val="10"/>
        <rFont val="Arial"/>
        <family val="2"/>
      </rPr>
      <t>-V</t>
    </r>
    <r>
      <rPr>
        <vertAlign val="subscript"/>
        <sz val="10"/>
        <rFont val="Arial"/>
        <family val="2"/>
      </rPr>
      <t>ICM</t>
    </r>
    <r>
      <rPr>
        <sz val="10"/>
        <rFont val="Arial"/>
        <family val="2"/>
      </rPr>
      <t>)*(b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*</t>
    </r>
    <r>
      <rPr>
        <sz val="10"/>
        <rFont val="Symbol"/>
        <family val="1"/>
        <charset val="2"/>
      </rPr>
      <t>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-b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*</t>
    </r>
    <r>
      <rPr>
        <sz val="10"/>
        <rFont val="Symbol"/>
        <family val="1"/>
        <charset val="2"/>
      </rPr>
      <t>b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)) / ((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1+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2)+1/2*CMRR*(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1-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2)+2/a)</t>
    </r>
  </si>
  <si>
    <t>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</si>
</sst>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"/>
    <numFmt numFmtId="165" formatCode="0.0000E+00"/>
    <numFmt numFmtId="166" formatCode="##0.00E+0"/>
    <numFmt numFmtId="167" formatCode="##0.0000E+0"/>
    <numFmt numFmtId="168" formatCode="##0.000E+0"/>
    <numFmt numFmtId="169" formatCode="0.00000"/>
    <numFmt numFmtId="170" formatCode="0.0"/>
  </numFmts>
  <fonts count="8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5" fillId="0" borderId="0" applyNumberFormat="0" applyFill="0" applyBorder="0" applyAlignment="0" applyProtection="0"/>
  </cellStyleXfs>
  <cellXfs count="10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14" fontId="1" fillId="0" borderId="0" xfId="0" applyNumberFormat="1" applyFont="1" applyAlignment="1">
      <alignment horizontal="center"/>
    </xf>
    <xf numFmtId="11" fontId="2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166" fontId="0" fillId="0" borderId="0" xfId="0" applyNumberFormat="1" applyAlignment="1">
      <alignment horizontal="center"/>
    </xf>
    <xf numFmtId="166" fontId="2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center"/>
    </xf>
    <xf numFmtId="0" fontId="1" fillId="0" borderId="2" xfId="0" applyFont="1" applyBorder="1"/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1" fillId="0" borderId="5" xfId="0" applyFont="1" applyBorder="1"/>
    <xf numFmtId="0" fontId="1" fillId="0" borderId="6" xfId="0" applyFont="1" applyBorder="1"/>
    <xf numFmtId="165" fontId="0" fillId="0" borderId="7" xfId="0" applyNumberForma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2" borderId="0" xfId="0" applyFont="1" applyFill="1"/>
    <xf numFmtId="0" fontId="1" fillId="5" borderId="0" xfId="0" applyFont="1" applyFill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166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0" fillId="7" borderId="1" xfId="0" applyFill="1" applyBorder="1"/>
    <xf numFmtId="11" fontId="1" fillId="7" borderId="0" xfId="0" applyNumberFormat="1" applyFont="1" applyFill="1" applyAlignment="1">
      <alignment horizontal="center"/>
    </xf>
    <xf numFmtId="0" fontId="0" fillId="9" borderId="1" xfId="0" applyFill="1" applyBorder="1"/>
    <xf numFmtId="0" fontId="0" fillId="2" borderId="0" xfId="0" applyFill="1"/>
    <xf numFmtId="0" fontId="0" fillId="2" borderId="0" xfId="0" applyFill="1" applyAlignment="1">
      <alignment horizontal="center"/>
    </xf>
    <xf numFmtId="11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165" fontId="0" fillId="2" borderId="0" xfId="0" applyNumberFormat="1" applyFill="1" applyAlignment="1">
      <alignment horizontal="center"/>
    </xf>
    <xf numFmtId="0" fontId="1" fillId="0" borderId="4" xfId="0" applyFont="1" applyBorder="1"/>
    <xf numFmtId="2" fontId="0" fillId="2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165" fontId="0" fillId="10" borderId="0" xfId="0" applyNumberFormat="1" applyFill="1" applyAlignment="1">
      <alignment horizontal="center"/>
    </xf>
    <xf numFmtId="2" fontId="0" fillId="10" borderId="0" xfId="0" applyNumberFormat="1" applyFill="1" applyAlignment="1">
      <alignment horizontal="center"/>
    </xf>
    <xf numFmtId="0" fontId="0" fillId="10" borderId="0" xfId="0" applyFill="1"/>
    <xf numFmtId="0" fontId="0" fillId="10" borderId="0" xfId="0" applyFill="1" applyAlignment="1">
      <alignment horizontal="left"/>
    </xf>
    <xf numFmtId="11" fontId="1" fillId="10" borderId="0" xfId="0" applyNumberFormat="1" applyFont="1" applyFill="1" applyAlignment="1">
      <alignment horizontal="center"/>
    </xf>
    <xf numFmtId="164" fontId="0" fillId="10" borderId="0" xfId="0" applyNumberFormat="1" applyFill="1" applyAlignment="1">
      <alignment horizontal="left"/>
    </xf>
    <xf numFmtId="164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right"/>
    </xf>
    <xf numFmtId="0" fontId="2" fillId="10" borderId="0" xfId="0" applyFont="1" applyFill="1" applyAlignment="1">
      <alignment horizontal="left"/>
    </xf>
    <xf numFmtId="165" fontId="2" fillId="10" borderId="0" xfId="0" applyNumberFormat="1" applyFont="1" applyFill="1" applyAlignment="1">
      <alignment horizontal="center"/>
    </xf>
    <xf numFmtId="0" fontId="2" fillId="10" borderId="0" xfId="0" applyFont="1" applyFill="1" applyAlignment="1">
      <alignment horizontal="center"/>
    </xf>
    <xf numFmtId="164" fontId="2" fillId="10" borderId="0" xfId="0" applyNumberFormat="1" applyFont="1" applyFill="1" applyAlignment="1">
      <alignment horizontal="left"/>
    </xf>
    <xf numFmtId="164" fontId="2" fillId="10" borderId="0" xfId="0" applyNumberFormat="1" applyFont="1" applyFill="1" applyAlignment="1">
      <alignment horizontal="center"/>
    </xf>
    <xf numFmtId="0" fontId="2" fillId="10" borderId="0" xfId="0" applyFont="1" applyFill="1"/>
    <xf numFmtId="11" fontId="0" fillId="10" borderId="0" xfId="0" applyNumberFormat="1" applyFill="1" applyAlignment="1">
      <alignment horizontal="center"/>
    </xf>
    <xf numFmtId="11" fontId="2" fillId="10" borderId="0" xfId="0" applyNumberFormat="1" applyFont="1" applyFill="1" applyAlignment="1">
      <alignment horizontal="center"/>
    </xf>
    <xf numFmtId="0" fontId="2" fillId="10" borderId="0" xfId="0" applyFont="1" applyFill="1" applyAlignment="1">
      <alignment horizontal="right"/>
    </xf>
    <xf numFmtId="164" fontId="2" fillId="10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left"/>
    </xf>
    <xf numFmtId="166" fontId="1" fillId="2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3" fillId="0" borderId="0" xfId="0" applyFont="1"/>
    <xf numFmtId="165" fontId="1" fillId="0" borderId="4" xfId="0" applyNumberFormat="1" applyFont="1" applyBorder="1" applyAlignment="1">
      <alignment horizontal="left"/>
    </xf>
    <xf numFmtId="167" fontId="0" fillId="8" borderId="0" xfId="0" applyNumberFormat="1" applyFill="1" applyAlignment="1">
      <alignment horizontal="center"/>
    </xf>
    <xf numFmtId="167" fontId="0" fillId="3" borderId="0" xfId="0" applyNumberFormat="1" applyFill="1" applyAlignment="1">
      <alignment horizontal="center"/>
    </xf>
    <xf numFmtId="164" fontId="2" fillId="2" borderId="0" xfId="0" applyNumberFormat="1" applyFont="1" applyFill="1" applyAlignment="1">
      <alignment horizontal="right"/>
    </xf>
    <xf numFmtId="0" fontId="1" fillId="0" borderId="0" xfId="1" applyFont="1" applyAlignment="1">
      <alignment horizontal="right"/>
    </xf>
    <xf numFmtId="2" fontId="1" fillId="6" borderId="0" xfId="0" applyNumberFormat="1" applyFont="1" applyFill="1" applyAlignment="1">
      <alignment horizontal="center"/>
    </xf>
    <xf numFmtId="11" fontId="1" fillId="6" borderId="0" xfId="0" applyNumberFormat="1" applyFont="1" applyFill="1" applyAlignment="1">
      <alignment horizontal="center"/>
    </xf>
    <xf numFmtId="0" fontId="5" fillId="0" borderId="0" xfId="2"/>
    <xf numFmtId="168" fontId="0" fillId="3" borderId="0" xfId="0" applyNumberForma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11" borderId="0" xfId="0" applyFont="1" applyFill="1"/>
    <xf numFmtId="0" fontId="1" fillId="11" borderId="0" xfId="1" applyFont="1" applyFill="1"/>
    <xf numFmtId="169" fontId="0" fillId="8" borderId="0" xfId="0" applyNumberFormat="1" applyFill="1" applyAlignment="1">
      <alignment horizontal="center"/>
    </xf>
    <xf numFmtId="11" fontId="1" fillId="0" borderId="0" xfId="0" applyNumberFormat="1" applyFont="1" applyAlignment="1">
      <alignment horizontal="center"/>
    </xf>
    <xf numFmtId="170" fontId="1" fillId="0" borderId="10" xfId="0" applyNumberFormat="1" applyFont="1" applyBorder="1" applyAlignment="1">
      <alignment horizontal="center"/>
    </xf>
    <xf numFmtId="170" fontId="1" fillId="0" borderId="11" xfId="0" applyNumberFormat="1" applyFont="1" applyBorder="1" applyAlignment="1">
      <alignment horizontal="center"/>
    </xf>
    <xf numFmtId="170" fontId="1" fillId="0" borderId="12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2" fillId="0" borderId="11" xfId="0" applyFont="1" applyBorder="1"/>
    <xf numFmtId="0" fontId="2" fillId="0" borderId="12" xfId="0" applyFont="1" applyBorder="1"/>
    <xf numFmtId="0" fontId="2" fillId="0" borderId="18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6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0"/>
  <tableStyles count="0" defaultTableStyle="TableStyleMedium9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21</xdr:row>
      <xdr:rowOff>133350</xdr:rowOff>
    </xdr:from>
    <xdr:to>
      <xdr:col>15</xdr:col>
      <xdr:colOff>523875</xdr:colOff>
      <xdr:row>33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609975"/>
          <a:ext cx="8753475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466725</xdr:colOff>
      <xdr:row>31</xdr:row>
      <xdr:rowOff>133350</xdr:rowOff>
    </xdr:from>
    <xdr:ext cx="1871282" cy="749821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77400" y="5229225"/>
          <a:ext cx="1871282" cy="7498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*Input Source &amp;</a:t>
          </a:r>
        </a:p>
        <a:p>
          <a:r>
            <a:rPr lang="en-US" sz="1400" b="1"/>
            <a:t>  Balun Assumed Ideal</a:t>
          </a:r>
        </a:p>
        <a:p>
          <a:r>
            <a:rPr lang="en-US" sz="1400" b="1"/>
            <a:t>  -No Errors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12</xdr:col>
      <xdr:colOff>561746</xdr:colOff>
      <xdr:row>52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5"/>
          <a:ext cx="7267346" cy="803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332267</xdr:colOff>
      <xdr:row>26</xdr:row>
      <xdr:rowOff>37630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5"/>
          <a:ext cx="8866667" cy="37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39</xdr:col>
      <xdr:colOff>550781</xdr:colOff>
      <xdr:row>51</xdr:row>
      <xdr:rowOff>103790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485775"/>
          <a:ext cx="13352381" cy="78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17</xdr:col>
      <xdr:colOff>284495</xdr:colOff>
      <xdr:row>76</xdr:row>
      <xdr:rowOff>84743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4533900"/>
          <a:ext cx="10038095" cy="7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dc-online.com/technical_references/pdfs/electrical_engineering/Attenuator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16"/>
  <sheetViews>
    <sheetView workbookViewId="0">
      <selection activeCell="M25" sqref="M25"/>
    </sheetView>
  </sheetViews>
  <sheetFormatPr defaultRowHeight="12.75" x14ac:dyDescent="0.2"/>
  <sheetData>
    <row r="2" spans="1:3" ht="18" x14ac:dyDescent="0.25">
      <c r="B2" s="69" t="s">
        <v>1</v>
      </c>
    </row>
    <row r="3" spans="1:3" x14ac:dyDescent="0.2">
      <c r="A3" s="1">
        <v>1</v>
      </c>
      <c r="B3" s="1" t="s">
        <v>11</v>
      </c>
      <c r="C3" s="1"/>
    </row>
    <row r="4" spans="1:3" x14ac:dyDescent="0.2">
      <c r="A4" s="1">
        <v>2</v>
      </c>
      <c r="B4" s="1" t="s">
        <v>12</v>
      </c>
      <c r="C4" s="1"/>
    </row>
    <row r="5" spans="1:3" x14ac:dyDescent="0.2">
      <c r="A5" s="1">
        <v>3</v>
      </c>
      <c r="B5" s="1" t="s">
        <v>18</v>
      </c>
      <c r="C5" s="1"/>
    </row>
    <row r="6" spans="1:3" x14ac:dyDescent="0.2">
      <c r="A6" s="1">
        <v>4</v>
      </c>
      <c r="B6" s="1" t="s">
        <v>13</v>
      </c>
      <c r="C6" s="1"/>
    </row>
    <row r="7" spans="1:3" x14ac:dyDescent="0.2">
      <c r="A7" s="1">
        <v>5</v>
      </c>
      <c r="B7" s="1" t="s">
        <v>14</v>
      </c>
      <c r="C7" s="1"/>
    </row>
    <row r="8" spans="1:3" x14ac:dyDescent="0.2">
      <c r="A8" s="1">
        <v>6</v>
      </c>
      <c r="B8" s="1" t="s">
        <v>15</v>
      </c>
      <c r="C8" s="1"/>
    </row>
    <row r="9" spans="1:3" x14ac:dyDescent="0.2">
      <c r="A9" s="1">
        <v>7</v>
      </c>
      <c r="B9" s="1" t="s">
        <v>16</v>
      </c>
      <c r="C9" s="1"/>
    </row>
    <row r="10" spans="1:3" x14ac:dyDescent="0.2">
      <c r="A10" s="1">
        <v>8</v>
      </c>
      <c r="B10" s="1" t="s">
        <v>26</v>
      </c>
      <c r="C10" s="1"/>
    </row>
    <row r="11" spans="1:3" x14ac:dyDescent="0.2">
      <c r="A11" s="1">
        <v>9</v>
      </c>
      <c r="B11" s="1" t="s">
        <v>27</v>
      </c>
      <c r="C11" s="1"/>
    </row>
    <row r="12" spans="1:3" x14ac:dyDescent="0.2">
      <c r="A12" s="1">
        <v>10</v>
      </c>
      <c r="B12" s="1" t="s">
        <v>29</v>
      </c>
      <c r="C12" s="1"/>
    </row>
    <row r="13" spans="1:3" x14ac:dyDescent="0.2">
      <c r="A13" s="1">
        <v>11</v>
      </c>
      <c r="B13" s="1" t="s">
        <v>28</v>
      </c>
      <c r="C13" s="1"/>
    </row>
    <row r="14" spans="1:3" x14ac:dyDescent="0.2">
      <c r="A14" s="1">
        <v>12</v>
      </c>
      <c r="B14" s="1" t="s">
        <v>100</v>
      </c>
      <c r="C14" s="1" t="s">
        <v>99</v>
      </c>
    </row>
    <row r="15" spans="1:3" x14ac:dyDescent="0.2">
      <c r="A15" s="1">
        <v>13</v>
      </c>
      <c r="B15" s="1" t="s">
        <v>130</v>
      </c>
    </row>
    <row r="16" spans="1:3" x14ac:dyDescent="0.2">
      <c r="A16" s="1">
        <v>14</v>
      </c>
      <c r="B16" s="1" t="s">
        <v>131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344"/>
  <sheetViews>
    <sheetView tabSelected="1" workbookViewId="0"/>
  </sheetViews>
  <sheetFormatPr defaultRowHeight="12.75" x14ac:dyDescent="0.2"/>
  <cols>
    <col min="1" max="1" width="50.5703125" bestFit="1" customWidth="1"/>
    <col min="2" max="2" width="14.28515625" style="18" bestFit="1" customWidth="1"/>
    <col min="3" max="3" width="3" style="39" customWidth="1"/>
    <col min="4" max="4" width="41.5703125" bestFit="1" customWidth="1"/>
    <col min="5" max="5" width="12.5703125" style="16" bestFit="1" customWidth="1"/>
    <col min="6" max="6" width="9.5703125" style="3" bestFit="1" customWidth="1"/>
    <col min="7" max="7" width="13.28515625" style="16" bestFit="1" customWidth="1"/>
    <col min="8" max="8" width="2.85546875" style="40" customWidth="1"/>
    <col min="9" max="9" width="34.5703125" style="3" bestFit="1" customWidth="1"/>
    <col min="10" max="10" width="20.140625" style="13" bestFit="1" customWidth="1"/>
    <col min="11" max="11" width="2.85546875" style="40" customWidth="1"/>
    <col min="12" max="12" width="5.140625" style="13" customWidth="1"/>
    <col min="13" max="13" width="34.5703125" style="3" bestFit="1" customWidth="1"/>
    <col min="14" max="14" width="20.140625" style="6" bestFit="1" customWidth="1"/>
    <col min="19" max="19" width="2.28515625" style="39" customWidth="1"/>
  </cols>
  <sheetData>
    <row r="1" spans="1:17" ht="13.5" thickBot="1" x14ac:dyDescent="0.25">
      <c r="D1" s="1"/>
    </row>
    <row r="2" spans="1:17" ht="13.5" thickBot="1" x14ac:dyDescent="0.25">
      <c r="A2" s="1" t="s">
        <v>63</v>
      </c>
      <c r="B2" s="8">
        <v>43950</v>
      </c>
      <c r="M2" s="22" t="s">
        <v>41</v>
      </c>
      <c r="N2" s="23"/>
    </row>
    <row r="3" spans="1:17" ht="13.5" thickBot="1" x14ac:dyDescent="0.25">
      <c r="A3" s="1" t="s">
        <v>2</v>
      </c>
      <c r="D3" s="4"/>
      <c r="M3" s="36"/>
      <c r="N3" s="45" t="s">
        <v>127</v>
      </c>
    </row>
    <row r="4" spans="1:17" ht="13.5" thickBot="1" x14ac:dyDescent="0.25">
      <c r="D4" s="4"/>
      <c r="G4" s="18" t="s">
        <v>90</v>
      </c>
      <c r="M4" s="38"/>
      <c r="N4" s="45" t="s">
        <v>36</v>
      </c>
    </row>
    <row r="5" spans="1:17" ht="13.5" thickBot="1" x14ac:dyDescent="0.25">
      <c r="A5" s="30" t="s">
        <v>66</v>
      </c>
      <c r="B5" s="18" t="s">
        <v>173</v>
      </c>
      <c r="D5" s="30" t="s">
        <v>43</v>
      </c>
      <c r="E5" s="18" t="s">
        <v>74</v>
      </c>
      <c r="F5" s="4" t="s">
        <v>73</v>
      </c>
      <c r="G5" s="18" t="s">
        <v>75</v>
      </c>
      <c r="I5" s="30" t="s">
        <v>68</v>
      </c>
      <c r="J5" s="18" t="s">
        <v>74</v>
      </c>
      <c r="M5" s="31"/>
      <c r="N5" s="45" t="s">
        <v>35</v>
      </c>
    </row>
    <row r="6" spans="1:17" ht="13.5" thickBot="1" x14ac:dyDescent="0.25">
      <c r="A6" s="2" t="s">
        <v>20</v>
      </c>
      <c r="B6" s="34">
        <v>0.3</v>
      </c>
      <c r="D6" s="1" t="s">
        <v>34</v>
      </c>
      <c r="E6" s="34">
        <v>0.01</v>
      </c>
      <c r="F6" s="28" t="s">
        <v>0</v>
      </c>
      <c r="G6" s="18"/>
      <c r="I6" s="1" t="s">
        <v>22</v>
      </c>
      <c r="J6" s="35">
        <v>12</v>
      </c>
      <c r="M6" s="32"/>
      <c r="N6" s="45" t="s">
        <v>37</v>
      </c>
    </row>
    <row r="7" spans="1:17" ht="13.5" thickBot="1" x14ac:dyDescent="0.25">
      <c r="A7" s="1" t="s">
        <v>128</v>
      </c>
      <c r="B7" s="79">
        <v>1</v>
      </c>
      <c r="D7" s="1" t="s">
        <v>25</v>
      </c>
      <c r="E7" s="34">
        <v>1.4999999999999999E-4</v>
      </c>
      <c r="F7" s="28" t="s">
        <v>8</v>
      </c>
      <c r="G7" s="18"/>
      <c r="I7" s="1" t="s">
        <v>21</v>
      </c>
      <c r="J7" s="34">
        <v>0.8</v>
      </c>
      <c r="M7" s="33"/>
      <c r="N7" s="70" t="s">
        <v>72</v>
      </c>
    </row>
    <row r="8" spans="1:17" x14ac:dyDescent="0.2">
      <c r="A8" s="1" t="s">
        <v>31</v>
      </c>
      <c r="B8" s="18">
        <f>(25+B7)+273.15</f>
        <v>299.14999999999998</v>
      </c>
      <c r="D8" s="1" t="s">
        <v>33</v>
      </c>
      <c r="E8" s="34">
        <v>6.9999999999999994E-5</v>
      </c>
      <c r="F8" s="28" t="s">
        <v>8</v>
      </c>
      <c r="G8" s="18"/>
      <c r="I8" s="1" t="s">
        <v>71</v>
      </c>
      <c r="J8" s="18">
        <f>J7/(2^J6)</f>
        <v>1.9531250000000001E-4</v>
      </c>
      <c r="M8" s="25" t="s">
        <v>38</v>
      </c>
      <c r="N8" s="24"/>
    </row>
    <row r="9" spans="1:17" x14ac:dyDescent="0.2">
      <c r="A9" s="1" t="s">
        <v>32</v>
      </c>
      <c r="B9" s="18">
        <v>1.3800000000000001E-23</v>
      </c>
      <c r="D9" s="1" t="s">
        <v>89</v>
      </c>
      <c r="E9" s="34">
        <v>1.9999999999999999E-6</v>
      </c>
      <c r="F9" s="4" t="s">
        <v>8</v>
      </c>
      <c r="G9" s="18"/>
      <c r="I9" s="1" t="s">
        <v>51</v>
      </c>
      <c r="J9" s="35">
        <v>4</v>
      </c>
      <c r="M9" s="25" t="s">
        <v>39</v>
      </c>
      <c r="N9" s="24"/>
      <c r="Q9" s="3"/>
    </row>
    <row r="10" spans="1:17" x14ac:dyDescent="0.2">
      <c r="A10" s="1" t="s">
        <v>44</v>
      </c>
      <c r="B10" s="34">
        <v>0.05</v>
      </c>
      <c r="D10" s="1" t="s">
        <v>3</v>
      </c>
      <c r="E10" s="35">
        <v>80</v>
      </c>
      <c r="F10" s="28" t="s">
        <v>0</v>
      </c>
      <c r="G10" s="18">
        <f>(10^(E10/20))</f>
        <v>10000</v>
      </c>
      <c r="I10" s="1" t="s">
        <v>52</v>
      </c>
      <c r="J10" s="35">
        <v>10</v>
      </c>
      <c r="M10" s="25" t="s">
        <v>40</v>
      </c>
      <c r="N10" s="24"/>
      <c r="Q10" s="3"/>
    </row>
    <row r="11" spans="1:17" x14ac:dyDescent="0.2">
      <c r="A11" s="1" t="s">
        <v>47</v>
      </c>
      <c r="B11" s="35">
        <v>1.9</v>
      </c>
      <c r="D11" s="1" t="s">
        <v>19</v>
      </c>
      <c r="E11" s="34">
        <v>1E-3</v>
      </c>
      <c r="F11" s="28" t="s">
        <v>0</v>
      </c>
      <c r="G11" s="18"/>
      <c r="I11" s="1" t="s">
        <v>53</v>
      </c>
      <c r="J11" s="35">
        <v>0.1</v>
      </c>
      <c r="M11" s="25" t="s">
        <v>42</v>
      </c>
      <c r="N11" s="24"/>
      <c r="Q11" s="3"/>
    </row>
    <row r="12" spans="1:17" x14ac:dyDescent="0.2">
      <c r="A12" s="1" t="s">
        <v>48</v>
      </c>
      <c r="B12" s="35">
        <v>1.1000000000000001</v>
      </c>
      <c r="D12" s="1" t="s">
        <v>117</v>
      </c>
      <c r="E12" s="35">
        <v>60</v>
      </c>
      <c r="F12" s="28"/>
      <c r="G12" s="18"/>
      <c r="I12" s="1" t="s">
        <v>56</v>
      </c>
      <c r="J12" s="35">
        <v>30</v>
      </c>
      <c r="M12" s="25" t="s">
        <v>126</v>
      </c>
      <c r="N12" s="24"/>
      <c r="Q12" s="3"/>
    </row>
    <row r="13" spans="1:17" ht="13.5" thickBot="1" x14ac:dyDescent="0.25">
      <c r="A13" s="1" t="s">
        <v>49</v>
      </c>
      <c r="B13" s="35">
        <v>1.1000000000000001</v>
      </c>
      <c r="D13" s="1" t="s">
        <v>62</v>
      </c>
      <c r="E13" s="35">
        <v>72</v>
      </c>
      <c r="F13" s="28" t="s">
        <v>0</v>
      </c>
      <c r="G13" s="18">
        <f>(10^(E13/20))</f>
        <v>3981.0717055349769</v>
      </c>
      <c r="I13" s="1" t="s">
        <v>55</v>
      </c>
      <c r="J13" s="35">
        <v>40</v>
      </c>
      <c r="M13" s="26"/>
      <c r="N13" s="27"/>
      <c r="Q13" s="3"/>
    </row>
    <row r="14" spans="1:17" x14ac:dyDescent="0.2">
      <c r="A14" s="1" t="s">
        <v>50</v>
      </c>
      <c r="B14" s="35">
        <v>5</v>
      </c>
      <c r="D14" s="1" t="s">
        <v>113</v>
      </c>
      <c r="E14" s="37">
        <v>4.0000000000000002E-4</v>
      </c>
      <c r="F14" s="4" t="s">
        <v>0</v>
      </c>
      <c r="G14" s="18">
        <f>E14/(10^(B25/20))</f>
        <v>9.9999999999999978E-5</v>
      </c>
      <c r="I14" s="1" t="s">
        <v>54</v>
      </c>
      <c r="J14" s="35">
        <v>-60</v>
      </c>
    </row>
    <row r="15" spans="1:17" x14ac:dyDescent="0.2">
      <c r="A15" s="1" t="s">
        <v>30</v>
      </c>
      <c r="B15" s="34">
        <v>1000000000</v>
      </c>
      <c r="D15" s="1" t="s">
        <v>112</v>
      </c>
      <c r="E15" s="37">
        <v>-2.7E-2</v>
      </c>
      <c r="F15" s="4" t="s">
        <v>0</v>
      </c>
      <c r="I15" s="1" t="s">
        <v>24</v>
      </c>
      <c r="J15" s="37">
        <v>10400000000</v>
      </c>
    </row>
    <row r="16" spans="1:17" x14ac:dyDescent="0.2">
      <c r="A16" s="1" t="s">
        <v>45</v>
      </c>
      <c r="B16" s="18">
        <f>1.57*B15</f>
        <v>1570000000</v>
      </c>
      <c r="I16" s="1" t="s">
        <v>70</v>
      </c>
      <c r="J16" s="4">
        <f>6.02*J6+1.76</f>
        <v>74</v>
      </c>
    </row>
    <row r="17" spans="1:18" x14ac:dyDescent="0.2">
      <c r="A17" s="1" t="s">
        <v>46</v>
      </c>
      <c r="B17" s="18">
        <f>1.222*B15</f>
        <v>1222000000</v>
      </c>
      <c r="D17" s="1" t="s">
        <v>79</v>
      </c>
      <c r="E17" s="34">
        <v>1.25E-9</v>
      </c>
      <c r="F17" s="4" t="s">
        <v>0</v>
      </c>
      <c r="G17" s="18">
        <f>E17*B16</f>
        <v>1.9625000000000001</v>
      </c>
      <c r="I17" s="1" t="s">
        <v>57</v>
      </c>
      <c r="J17" s="35">
        <v>55</v>
      </c>
    </row>
    <row r="18" spans="1:18" x14ac:dyDescent="0.2">
      <c r="D18" s="1" t="s">
        <v>80</v>
      </c>
      <c r="E18" s="34">
        <v>3.5E-12</v>
      </c>
      <c r="F18" s="4" t="s">
        <v>8</v>
      </c>
      <c r="G18" s="18">
        <f>E18*B16</f>
        <v>5.4949999999999999E-3</v>
      </c>
      <c r="I18" s="1" t="s">
        <v>58</v>
      </c>
      <c r="J18" s="35">
        <v>53.4</v>
      </c>
    </row>
    <row r="19" spans="1:18" x14ac:dyDescent="0.2">
      <c r="D19" s="14"/>
      <c r="E19" s="17"/>
      <c r="F19" s="6"/>
      <c r="I19" s="1" t="s">
        <v>67</v>
      </c>
      <c r="J19" s="28">
        <f>(J18-1.76)/6.02</f>
        <v>8.5780730897009967</v>
      </c>
    </row>
    <row r="20" spans="1:18" x14ac:dyDescent="0.2">
      <c r="D20" s="14"/>
      <c r="E20" s="17"/>
      <c r="F20" s="6"/>
    </row>
    <row r="21" spans="1:18" s="39" customFormat="1" x14ac:dyDescent="0.2">
      <c r="A21" s="103"/>
      <c r="B21" s="104"/>
      <c r="C21" s="104"/>
      <c r="D21" s="104"/>
      <c r="E21" s="104"/>
      <c r="F21" s="104"/>
      <c r="G21" s="104"/>
      <c r="H21" s="40"/>
      <c r="I21" s="40"/>
      <c r="J21" s="44"/>
      <c r="K21" s="40"/>
      <c r="L21" s="44"/>
      <c r="M21" s="40"/>
      <c r="N21" s="46"/>
    </row>
    <row r="22" spans="1:18" x14ac:dyDescent="0.2">
      <c r="A22" s="1"/>
      <c r="H22" s="41"/>
      <c r="I22" s="47"/>
      <c r="J22" s="48"/>
      <c r="K22" s="47"/>
      <c r="L22" s="48"/>
      <c r="M22" s="47"/>
      <c r="N22" s="49"/>
      <c r="O22" s="50"/>
      <c r="P22" s="50"/>
      <c r="Q22" s="50"/>
      <c r="R22" s="50"/>
    </row>
    <row r="23" spans="1:18" x14ac:dyDescent="0.2">
      <c r="A23" s="30" t="s">
        <v>69</v>
      </c>
      <c r="B23" s="18" t="s">
        <v>173</v>
      </c>
      <c r="D23" s="30" t="s">
        <v>65</v>
      </c>
      <c r="E23" s="18" t="s">
        <v>6</v>
      </c>
      <c r="F23" s="4" t="s">
        <v>73</v>
      </c>
      <c r="G23" s="18" t="s">
        <v>7</v>
      </c>
      <c r="H23" s="41"/>
      <c r="I23" s="68" t="s">
        <v>64</v>
      </c>
      <c r="J23" s="48"/>
      <c r="K23" s="47"/>
      <c r="L23" s="48"/>
      <c r="M23" s="47"/>
      <c r="N23" s="49"/>
      <c r="O23" s="50"/>
      <c r="P23" s="50"/>
      <c r="Q23" s="50"/>
      <c r="R23" s="50"/>
    </row>
    <row r="24" spans="1:18" x14ac:dyDescent="0.2">
      <c r="A24" s="1" t="s">
        <v>77</v>
      </c>
      <c r="B24" s="4">
        <f>(B28+B29)/B27</f>
        <v>4</v>
      </c>
      <c r="D24" s="80" t="s">
        <v>98</v>
      </c>
      <c r="E24" s="19"/>
      <c r="F24" s="5"/>
      <c r="G24" s="19"/>
      <c r="H24" s="41"/>
      <c r="I24" s="47"/>
      <c r="J24" s="48"/>
      <c r="K24" s="47"/>
      <c r="L24" s="48"/>
      <c r="M24" s="47"/>
      <c r="N24" s="49"/>
      <c r="O24" s="50"/>
      <c r="P24" s="50"/>
      <c r="Q24" s="50"/>
      <c r="R24" s="50"/>
    </row>
    <row r="25" spans="1:18" x14ac:dyDescent="0.2">
      <c r="A25" s="1" t="s">
        <v>76</v>
      </c>
      <c r="B25" s="28">
        <f>20*LOG(B24)</f>
        <v>12.041199826559248</v>
      </c>
      <c r="D25" s="10" t="s">
        <v>95</v>
      </c>
      <c r="E25" s="6">
        <f>(B27-(($B$34/100)*B27)-((($B$33*0.000001)*$B$7)*B27)-(($B$35/100)*B27))</f>
        <v>46.45</v>
      </c>
      <c r="F25" s="5" t="s">
        <v>9</v>
      </c>
      <c r="G25" s="6">
        <f>(B27+(($B$34/100)*B27)+((($B$33*0.000001)*$B$7)*B27)+(($B$35/100)*B27))</f>
        <v>53.55</v>
      </c>
      <c r="H25" s="41"/>
      <c r="I25" s="47"/>
      <c r="J25" s="48"/>
      <c r="K25" s="47"/>
      <c r="L25" s="48"/>
      <c r="M25" s="47"/>
      <c r="N25" s="49"/>
      <c r="O25" s="50"/>
      <c r="P25" s="50"/>
      <c r="Q25" s="50"/>
      <c r="R25" s="50"/>
    </row>
    <row r="26" spans="1:18" x14ac:dyDescent="0.2">
      <c r="A26" s="1"/>
      <c r="B26" s="4"/>
      <c r="D26" s="10" t="s">
        <v>96</v>
      </c>
      <c r="E26" s="6">
        <f>(B28-(($B$34/100)*B28)-((($B$33*0.000001)*$B$7)*B28)-(($B$35/100)*B28))</f>
        <v>162.57499999999999</v>
      </c>
      <c r="F26" s="5" t="s">
        <v>9</v>
      </c>
      <c r="G26" s="6">
        <f>(B28+(($B$34/100)*B28)+((($B$33*0.000001)*$B$7)*B28)+(($B$35/100)*B28))</f>
        <v>187.42500000000001</v>
      </c>
      <c r="I26" s="47"/>
      <c r="J26" s="48"/>
      <c r="K26" s="47"/>
      <c r="L26" s="48"/>
      <c r="M26" s="47"/>
      <c r="N26" s="49"/>
      <c r="O26" s="50"/>
      <c r="P26" s="50"/>
      <c r="Q26" s="50"/>
      <c r="R26" s="50"/>
    </row>
    <row r="27" spans="1:18" x14ac:dyDescent="0.2">
      <c r="A27" s="1" t="s">
        <v>60</v>
      </c>
      <c r="B27" s="35">
        <v>50</v>
      </c>
      <c r="D27" s="10" t="s">
        <v>102</v>
      </c>
      <c r="E27" s="6">
        <f>G25/(G25+(E26+B29))</f>
        <v>0.22208398133748056</v>
      </c>
      <c r="F27" s="6"/>
      <c r="G27" s="6">
        <f>E25/(E25+(G26+B29))</f>
        <v>0.17943022694350558</v>
      </c>
      <c r="H27" s="41"/>
      <c r="I27" s="47"/>
      <c r="J27" s="48"/>
      <c r="K27" s="47"/>
      <c r="L27" s="48"/>
      <c r="M27" s="47"/>
      <c r="N27" s="49"/>
      <c r="O27" s="50"/>
      <c r="P27" s="50"/>
      <c r="Q27" s="50"/>
      <c r="R27" s="50"/>
    </row>
    <row r="28" spans="1:18" x14ac:dyDescent="0.2">
      <c r="A28" s="1" t="s">
        <v>61</v>
      </c>
      <c r="B28" s="35">
        <v>175</v>
      </c>
      <c r="D28" s="10" t="s">
        <v>104</v>
      </c>
      <c r="E28" s="5">
        <f>1+(1/(2*G13))</f>
        <v>1.0001255943215754</v>
      </c>
      <c r="F28" s="6"/>
      <c r="G28" s="5">
        <f>1-(1/(2*G13))</f>
        <v>0.99987440567842456</v>
      </c>
      <c r="H28" s="41"/>
      <c r="I28" s="47"/>
      <c r="J28" s="48"/>
      <c r="K28" s="47"/>
      <c r="L28" s="48"/>
      <c r="M28" s="47"/>
      <c r="N28" s="47"/>
      <c r="O28" s="50"/>
      <c r="P28" s="50"/>
      <c r="Q28" s="50"/>
      <c r="R28" s="50"/>
    </row>
    <row r="29" spans="1:18" x14ac:dyDescent="0.2">
      <c r="A29" s="1" t="s">
        <v>105</v>
      </c>
      <c r="B29" s="35">
        <v>25</v>
      </c>
      <c r="D29" s="10" t="s">
        <v>103</v>
      </c>
      <c r="E29" s="6">
        <f>1/(1/E25+1/E26)</f>
        <v>36.12777777777778</v>
      </c>
      <c r="F29" s="6"/>
      <c r="G29" s="6">
        <f>1/(1/G25+1/G26)</f>
        <v>41.65</v>
      </c>
      <c r="H29" s="41"/>
      <c r="I29" s="47"/>
      <c r="J29" s="48"/>
      <c r="K29" s="47"/>
      <c r="L29" s="48"/>
      <c r="M29" s="47"/>
      <c r="N29" s="47"/>
      <c r="O29" s="50"/>
      <c r="P29" s="50"/>
      <c r="Q29" s="50"/>
      <c r="R29" s="50"/>
    </row>
    <row r="30" spans="1:18" x14ac:dyDescent="0.2">
      <c r="A30" s="1" t="s">
        <v>116</v>
      </c>
      <c r="B30" s="35">
        <v>8.66</v>
      </c>
      <c r="D30" s="10" t="s">
        <v>78</v>
      </c>
      <c r="E30" s="6">
        <f>(E26+B29)/G25</f>
        <v>3.5028011204481793</v>
      </c>
      <c r="F30" s="5" t="s">
        <v>17</v>
      </c>
      <c r="G30" s="6">
        <f>(G26+B29)/E25</f>
        <v>4.573196986006459</v>
      </c>
      <c r="H30" s="41"/>
      <c r="I30" s="47"/>
      <c r="J30" s="48"/>
      <c r="K30" s="47"/>
      <c r="L30" s="48"/>
      <c r="M30" s="47"/>
      <c r="N30" s="47"/>
      <c r="O30" s="50"/>
      <c r="P30" s="50"/>
      <c r="Q30" s="50"/>
      <c r="R30" s="50"/>
    </row>
    <row r="31" spans="1:18" x14ac:dyDescent="0.2">
      <c r="A31" s="1" t="s">
        <v>59</v>
      </c>
      <c r="B31" s="35">
        <v>282</v>
      </c>
      <c r="D31" s="10" t="s">
        <v>101</v>
      </c>
      <c r="E31" s="82">
        <f>B6*((2-(E27+G27)-((1/(2*G13))*(E27-G27)))/((E27+G27)+((1/(2*G13))*(E27-G27))+(2/E12)))</f>
        <v>1.102773217900856</v>
      </c>
      <c r="F31" s="5" t="s">
        <v>0</v>
      </c>
      <c r="G31" s="82">
        <f>B6*((2-(E27+G27)-((1/(2*G13))*(-1*E27+G27)))/((E27+G27)+((1/(2*G13))*(-1*E27+G27))+(2/E12)))</f>
        <v>1.1028077810305235</v>
      </c>
      <c r="H31" s="41"/>
      <c r="I31" s="47"/>
      <c r="J31" s="48"/>
      <c r="K31" s="47"/>
      <c r="L31" s="48"/>
      <c r="M31" s="47"/>
      <c r="N31" s="47"/>
      <c r="O31" s="50"/>
      <c r="P31" s="50"/>
      <c r="Q31" s="50"/>
      <c r="R31" s="50"/>
    </row>
    <row r="32" spans="1:18" x14ac:dyDescent="0.2">
      <c r="A32" s="1" t="s">
        <v>121</v>
      </c>
      <c r="B32" s="35">
        <v>50</v>
      </c>
      <c r="H32" s="41"/>
      <c r="I32" s="47"/>
      <c r="J32" s="48"/>
      <c r="K32" s="47"/>
      <c r="L32" s="48"/>
      <c r="M32" s="47"/>
      <c r="N32" s="47"/>
      <c r="O32" s="50"/>
      <c r="P32" s="50"/>
      <c r="Q32" s="50"/>
      <c r="R32" s="50"/>
    </row>
    <row r="33" spans="1:18" x14ac:dyDescent="0.2">
      <c r="A33" s="1" t="s">
        <v>4</v>
      </c>
      <c r="B33" s="35">
        <v>1000</v>
      </c>
      <c r="D33" s="81" t="s">
        <v>97</v>
      </c>
      <c r="E33" s="6"/>
      <c r="G33" s="6"/>
      <c r="H33" s="41"/>
      <c r="I33" s="51"/>
      <c r="J33" s="48"/>
      <c r="K33" s="47"/>
      <c r="L33" s="48"/>
      <c r="M33" s="47"/>
      <c r="N33" s="47"/>
      <c r="O33" s="50"/>
      <c r="P33" s="50"/>
      <c r="Q33" s="50"/>
      <c r="R33" s="50"/>
    </row>
    <row r="34" spans="1:18" x14ac:dyDescent="0.2">
      <c r="A34" s="1" t="s">
        <v>5</v>
      </c>
      <c r="B34" s="35">
        <v>5</v>
      </c>
      <c r="D34" s="10" t="s">
        <v>109</v>
      </c>
      <c r="E34" s="13">
        <f>(2*E11)/((E27+G27)+((1/(2*G13))*(E27-G27))+(2/E12))</f>
        <v>4.5992564521339548E-3</v>
      </c>
      <c r="F34" s="5" t="s">
        <v>0</v>
      </c>
      <c r="G34" s="13">
        <f>(2*E11)/((E27+G27)+((1/(2*G13))*(-1*E27+G27))+(2/E12))</f>
        <v>4.599369773870569E-3</v>
      </c>
      <c r="H34" s="41"/>
      <c r="I34" s="47"/>
      <c r="J34" s="48"/>
      <c r="K34" s="47"/>
      <c r="L34" s="48"/>
      <c r="M34" s="47"/>
      <c r="N34" s="52"/>
      <c r="O34" s="50"/>
      <c r="P34" s="50"/>
      <c r="Q34" s="50"/>
      <c r="R34" s="50"/>
    </row>
    <row r="35" spans="1:18" x14ac:dyDescent="0.2">
      <c r="A35" s="1" t="s">
        <v>88</v>
      </c>
      <c r="B35" s="35">
        <v>2</v>
      </c>
      <c r="D35" s="10" t="s">
        <v>110</v>
      </c>
      <c r="E35" s="7">
        <f>(2*E8)*(((E29-G29)+(1/(2*G13))*(E29+G29))/((E27+G27)+(1/(2*G13))*(E27-G27)+(2/E12)))</f>
        <v>-1.7747232014194445E-3</v>
      </c>
      <c r="F35" s="5" t="s">
        <v>0</v>
      </c>
      <c r="G35" s="7">
        <f>(2*E8)*(((-1*E29+G29)+((1/(2*G13))*(E29+G29)))/((E27+G27)+((1/(2*G13))*(-1*E27+G27))+(2/E12)))</f>
        <v>1.7810569472100528E-3</v>
      </c>
      <c r="H35" s="41"/>
      <c r="I35" s="53"/>
      <c r="J35" s="48"/>
      <c r="K35" s="54"/>
      <c r="L35" s="48"/>
      <c r="M35" s="47"/>
      <c r="N35" s="54"/>
      <c r="O35" s="50"/>
      <c r="P35" s="50"/>
      <c r="Q35" s="50"/>
      <c r="R35" s="50"/>
    </row>
    <row r="36" spans="1:18" x14ac:dyDescent="0.2">
      <c r="D36" s="10" t="s">
        <v>111</v>
      </c>
      <c r="E36" s="7">
        <f>(E9)*(((E29+G29)+(1/(2*G13))*(E29-G29))/((E27+G27)+(1/(2*G13))*(E27-G27)+(2/E12)))</f>
        <v>3.5771675641791366E-4</v>
      </c>
      <c r="F36" s="5" t="s">
        <v>0</v>
      </c>
      <c r="G36" s="7">
        <f>(E9)*(((E29+G29)+((1/(2*G13))*(-E29+G29)))/((E27+G27)+((1/(2*G13))*(-E27+G27))+(2/E12)))</f>
        <v>3.5773195012770006E-4</v>
      </c>
      <c r="H36" s="41"/>
      <c r="I36" s="53"/>
      <c r="J36" s="48"/>
      <c r="K36" s="54"/>
      <c r="L36" s="48"/>
      <c r="M36" s="47"/>
      <c r="N36" s="54"/>
      <c r="O36" s="50"/>
      <c r="P36" s="50"/>
      <c r="Q36" s="50"/>
      <c r="R36" s="50"/>
    </row>
    <row r="37" spans="1:18" x14ac:dyDescent="0.2">
      <c r="D37" s="10" t="s">
        <v>106</v>
      </c>
      <c r="E37" s="16">
        <f>(2*(E15-E14)*((E28*E27)-(G28*G27)))/((E27+G27)+((1/(2*G13))*(E27-G27))+(2/E12))</f>
        <v>-5.3815651155722068E-3</v>
      </c>
      <c r="F37" s="5" t="s">
        <v>0</v>
      </c>
      <c r="G37" s="16">
        <f>(2*(E15-E14)*(-(E28*E27)+(G28*G27)))/((E27+G27)+((1/(2*G13))*(-E27+G27))+(2/E12))</f>
        <v>5.3816977127237129E-3</v>
      </c>
      <c r="H37" s="42"/>
      <c r="I37" s="56"/>
      <c r="J37" s="57"/>
      <c r="K37" s="58"/>
      <c r="L37" s="57"/>
      <c r="M37" s="47"/>
      <c r="N37" s="49"/>
      <c r="O37" s="50"/>
      <c r="P37" s="50"/>
      <c r="Q37" s="50"/>
      <c r="R37" s="50"/>
    </row>
    <row r="38" spans="1:18" x14ac:dyDescent="0.2">
      <c r="A38" s="1"/>
      <c r="D38" s="10" t="s">
        <v>107</v>
      </c>
      <c r="E38" s="16">
        <f>(2*(G14/G13))/((E27+G27)+((1/(2*G13))*(E27-G27))+(2/E12))</f>
        <v>1.1552809877148155E-7</v>
      </c>
      <c r="F38" s="5" t="s">
        <v>0</v>
      </c>
      <c r="G38" s="16">
        <f>(2*(G14/G13))/((E27+G27)+((1/(2*G13))*(-E27+G27))+(2/E12))</f>
        <v>1.1553094528480751E-7</v>
      </c>
      <c r="H38" s="41"/>
      <c r="I38" s="51"/>
      <c r="J38" s="48"/>
      <c r="K38" s="47"/>
      <c r="L38" s="48"/>
      <c r="M38" s="47"/>
      <c r="N38" s="49"/>
      <c r="O38" s="50"/>
      <c r="P38" s="50"/>
      <c r="Q38" s="50"/>
      <c r="R38" s="50"/>
    </row>
    <row r="39" spans="1:18" x14ac:dyDescent="0.2">
      <c r="A39" s="1"/>
      <c r="D39" s="10" t="s">
        <v>108</v>
      </c>
      <c r="E39" s="16">
        <f>(2*(B10/G10))/((E27+G27)+((1/(2*G13))*(E27-G27))+(2/E12))</f>
        <v>2.2996282260669774E-5</v>
      </c>
      <c r="F39" s="5" t="s">
        <v>0</v>
      </c>
      <c r="G39" s="16">
        <f>(2*(B10/G10))/((E27+G27)+((1/(2*G13))*(-E27+G27))+(2/E12))</f>
        <v>2.2996848869352846E-5</v>
      </c>
      <c r="H39" s="41"/>
      <c r="I39" s="59"/>
      <c r="J39" s="57"/>
      <c r="K39" s="60"/>
      <c r="L39" s="57"/>
      <c r="M39" s="53"/>
      <c r="N39" s="49"/>
      <c r="O39" s="50"/>
      <c r="P39" s="50"/>
      <c r="Q39" s="50"/>
      <c r="R39" s="50"/>
    </row>
    <row r="40" spans="1:18" x14ac:dyDescent="0.2">
      <c r="D40" s="74" t="s">
        <v>91</v>
      </c>
      <c r="E40" s="78">
        <f>SQRT(E39^2+E38^2+E37^2+E36^2+E35^2+E34^2)</f>
        <v>7.3070196090788408E-3</v>
      </c>
      <c r="F40" s="5" t="s">
        <v>0</v>
      </c>
      <c r="G40" s="78">
        <f>SQRT(G39^2+G38^2+G37^2+G36^2+G35^2+G34^2)</f>
        <v>7.3087302217062665E-3</v>
      </c>
      <c r="H40" s="42"/>
      <c r="I40" s="59"/>
      <c r="J40" s="57"/>
      <c r="K40" s="60"/>
      <c r="L40" s="57"/>
      <c r="M40" s="53"/>
      <c r="N40" s="49"/>
      <c r="O40" s="50"/>
      <c r="P40" s="50"/>
      <c r="Q40" s="50"/>
      <c r="R40" s="50"/>
    </row>
    <row r="41" spans="1:18" x14ac:dyDescent="0.2">
      <c r="D41" s="74" t="s">
        <v>118</v>
      </c>
      <c r="E41" s="71">
        <f>E40+E31</f>
        <v>1.1100802375099348</v>
      </c>
      <c r="F41" s="5" t="s">
        <v>0</v>
      </c>
      <c r="G41" s="71">
        <f>G40+G31</f>
        <v>1.1101165112522298</v>
      </c>
      <c r="H41" s="42"/>
      <c r="I41" s="51"/>
      <c r="J41" s="55"/>
      <c r="K41" s="47"/>
      <c r="L41" s="48"/>
      <c r="M41" s="47"/>
      <c r="N41" s="49"/>
      <c r="O41" s="50"/>
      <c r="P41" s="50"/>
      <c r="Q41" s="50"/>
      <c r="R41" s="50"/>
    </row>
    <row r="42" spans="1:18" x14ac:dyDescent="0.2">
      <c r="A42" s="1"/>
      <c r="H42" s="42"/>
      <c r="I42" s="51"/>
      <c r="J42" s="55"/>
      <c r="K42" s="47"/>
      <c r="L42" s="48"/>
      <c r="M42" s="47"/>
      <c r="N42" s="49"/>
      <c r="O42" s="50"/>
      <c r="P42" s="50"/>
      <c r="Q42" s="50"/>
      <c r="R42" s="50"/>
    </row>
    <row r="43" spans="1:18" x14ac:dyDescent="0.2">
      <c r="D43" s="80" t="s">
        <v>94</v>
      </c>
      <c r="H43" s="42"/>
      <c r="I43" s="47"/>
      <c r="J43" s="48"/>
      <c r="K43" s="47"/>
      <c r="L43" s="48"/>
      <c r="M43" s="47"/>
      <c r="N43" s="54"/>
      <c r="O43" s="50"/>
      <c r="P43" s="50"/>
      <c r="Q43" s="50"/>
      <c r="R43" s="50"/>
    </row>
    <row r="44" spans="1:18" x14ac:dyDescent="0.2">
      <c r="D44" s="10" t="s">
        <v>115</v>
      </c>
      <c r="E44" s="6">
        <f>(B30-(($B$34/100)*B30)-((($B$33*0.000001)*$B$7)*B30)-(($B$35/100)*B30))</f>
        <v>8.04514</v>
      </c>
      <c r="F44" s="5" t="s">
        <v>9</v>
      </c>
      <c r="G44" s="6">
        <f>(B30+(($B$34/100)*B30)+((($B$33*0.000001)*$B$7)*B30)+(($B$35/100)*B30))</f>
        <v>9.2748600000000003</v>
      </c>
      <c r="H44" s="42"/>
      <c r="I44" s="61"/>
      <c r="J44" s="58"/>
      <c r="K44" s="47"/>
      <c r="L44" s="48"/>
      <c r="M44" s="47"/>
      <c r="N44" s="62"/>
      <c r="O44" s="50"/>
      <c r="P44" s="50"/>
      <c r="Q44" s="50"/>
      <c r="R44" s="50"/>
    </row>
    <row r="45" spans="1:18" x14ac:dyDescent="0.2">
      <c r="D45" s="10" t="s">
        <v>114</v>
      </c>
      <c r="E45" s="6">
        <f>(B31-(($B$34/100)*B31)-((($B$33*0.000001)*$B$7)*B31)-(($B$35/100)*B31))</f>
        <v>261.97800000000001</v>
      </c>
      <c r="F45" s="5" t="s">
        <v>9</v>
      </c>
      <c r="G45" s="6">
        <f>(B31+(($B$34/100)*B31)+((($B$33*0.000001)*$B$7)*B31)+(($B$35/100)*B31))</f>
        <v>302.02199999999999</v>
      </c>
      <c r="H45" s="42"/>
      <c r="I45" s="61"/>
      <c r="J45" s="63"/>
      <c r="K45" s="60"/>
      <c r="L45" s="57"/>
      <c r="M45" s="47"/>
      <c r="N45" s="62"/>
      <c r="O45" s="50"/>
      <c r="P45" s="50"/>
      <c r="Q45" s="50"/>
      <c r="R45" s="50"/>
    </row>
    <row r="46" spans="1:18" x14ac:dyDescent="0.2">
      <c r="D46" s="10" t="s">
        <v>122</v>
      </c>
      <c r="E46" s="6">
        <f>((-1-(E44/B32))/((E44/B32)-1))</f>
        <v>1.3835140910969552</v>
      </c>
      <c r="F46" s="11"/>
      <c r="G46" s="6">
        <f>((-1-(G44/B32))/((G44/B32)-1))</f>
        <v>1.4554857269981147</v>
      </c>
      <c r="H46" s="42"/>
      <c r="I46" s="61"/>
      <c r="J46" s="63"/>
      <c r="K46" s="60"/>
      <c r="L46" s="57"/>
      <c r="M46" s="47"/>
      <c r="N46" s="54"/>
      <c r="O46" s="50"/>
      <c r="P46" s="50"/>
      <c r="Q46" s="50"/>
      <c r="R46" s="50"/>
    </row>
    <row r="47" spans="1:18" x14ac:dyDescent="0.2">
      <c r="D47" s="10" t="s">
        <v>123</v>
      </c>
      <c r="E47" s="6">
        <f>((B32+SQRT(B32^2+(E45/2)^2))/(E45/2))</f>
        <v>1.4520869010169069</v>
      </c>
      <c r="F47" s="11"/>
      <c r="G47" s="6">
        <f>((B32+SQRT(B32^2+(G45/2)^2))/(G45/2))</f>
        <v>1.3844906867487454</v>
      </c>
      <c r="H47" s="42"/>
      <c r="I47" s="61"/>
      <c r="J47" s="63"/>
      <c r="K47" s="47"/>
      <c r="L47" s="48"/>
      <c r="M47" s="47"/>
      <c r="N47" s="49"/>
      <c r="O47" s="50"/>
      <c r="P47" s="50"/>
      <c r="Q47" s="50"/>
      <c r="R47" s="50"/>
    </row>
    <row r="48" spans="1:18" x14ac:dyDescent="0.2">
      <c r="D48" s="10" t="s">
        <v>92</v>
      </c>
      <c r="E48" s="6">
        <f>20*LOG(AVERAGE(E46,G47))</f>
        <v>2.8227367951187707</v>
      </c>
      <c r="F48" s="12" t="s">
        <v>81</v>
      </c>
      <c r="G48" s="6">
        <f>20*LOG(AVERAGE(G46,E47))</f>
        <v>3.2500115215552743</v>
      </c>
      <c r="H48" s="42"/>
      <c r="I48" s="61"/>
      <c r="J48" s="63"/>
      <c r="K48" s="47"/>
      <c r="L48" s="48"/>
      <c r="M48" s="47"/>
      <c r="N48" s="54"/>
      <c r="O48" s="50"/>
      <c r="P48" s="50"/>
      <c r="Q48" s="50"/>
      <c r="R48" s="50"/>
    </row>
    <row r="49" spans="1:18" x14ac:dyDescent="0.2">
      <c r="D49" s="74" t="s">
        <v>119</v>
      </c>
      <c r="E49" s="82">
        <f>E41/(10^(E48/20))</f>
        <v>0.80207971199666406</v>
      </c>
      <c r="F49" s="5" t="s">
        <v>0</v>
      </c>
      <c r="G49" s="82">
        <f>G41/(10^(G48/20))</f>
        <v>0.76360363318600799</v>
      </c>
      <c r="H49" s="42"/>
      <c r="I49" s="61"/>
      <c r="J49" s="63"/>
      <c r="K49" s="47"/>
      <c r="L49" s="48"/>
      <c r="M49" s="47"/>
      <c r="N49" s="54"/>
      <c r="O49" s="50"/>
      <c r="P49" s="50"/>
      <c r="Q49" s="50"/>
      <c r="R49" s="50"/>
    </row>
    <row r="50" spans="1:18" x14ac:dyDescent="0.2">
      <c r="H50" s="42"/>
      <c r="I50" s="61"/>
      <c r="J50" s="63"/>
      <c r="K50" s="47"/>
      <c r="L50" s="48"/>
      <c r="M50" s="47"/>
      <c r="N50" s="54"/>
      <c r="O50" s="50"/>
      <c r="P50" s="50"/>
      <c r="Q50" s="50"/>
      <c r="R50" s="50"/>
    </row>
    <row r="51" spans="1:18" x14ac:dyDescent="0.2">
      <c r="D51" s="80" t="s">
        <v>93</v>
      </c>
      <c r="E51" s="19"/>
      <c r="G51" s="19"/>
      <c r="H51" s="42"/>
      <c r="I51" s="61"/>
      <c r="J51" s="63"/>
      <c r="K51" s="58"/>
      <c r="L51" s="57"/>
      <c r="M51" s="47"/>
      <c r="N51" s="54"/>
      <c r="O51" s="50"/>
      <c r="P51" s="50"/>
      <c r="Q51" s="50"/>
      <c r="R51" s="50"/>
    </row>
    <row r="52" spans="1:18" x14ac:dyDescent="0.2">
      <c r="D52" s="10" t="s">
        <v>82</v>
      </c>
      <c r="E52" s="19"/>
      <c r="F52" s="3" t="s">
        <v>0</v>
      </c>
      <c r="G52" s="19">
        <f>J8*J9</f>
        <v>7.8125000000000004E-4</v>
      </c>
      <c r="H52" s="42"/>
      <c r="I52" s="61"/>
      <c r="J52" s="63"/>
      <c r="K52" s="58"/>
      <c r="L52" s="57"/>
      <c r="M52" s="47"/>
      <c r="N52" s="54"/>
      <c r="O52" s="50"/>
      <c r="P52" s="50"/>
      <c r="Q52" s="50"/>
      <c r="R52" s="50"/>
    </row>
    <row r="53" spans="1:18" x14ac:dyDescent="0.2">
      <c r="D53" s="10" t="s">
        <v>83</v>
      </c>
      <c r="E53" s="19"/>
      <c r="F53" s="3" t="s">
        <v>0</v>
      </c>
      <c r="G53" s="19">
        <f>J10*J8</f>
        <v>1.953125E-3</v>
      </c>
      <c r="H53" s="42"/>
      <c r="I53" s="61"/>
      <c r="J53" s="63"/>
      <c r="K53" s="58"/>
      <c r="L53" s="57"/>
      <c r="M53" s="47"/>
      <c r="N53" s="54"/>
      <c r="O53" s="50"/>
      <c r="P53" s="50"/>
      <c r="Q53" s="50"/>
      <c r="R53" s="50"/>
    </row>
    <row r="54" spans="1:18" x14ac:dyDescent="0.2">
      <c r="D54" s="10" t="s">
        <v>84</v>
      </c>
      <c r="E54" s="19"/>
      <c r="F54" s="3" t="s">
        <v>0</v>
      </c>
      <c r="G54" s="19">
        <f>(J11/((J8/J7)*100))*J8</f>
        <v>8.0000000000000004E-4</v>
      </c>
      <c r="H54" s="42"/>
      <c r="I54" s="60"/>
      <c r="J54" s="64"/>
      <c r="K54" s="47"/>
      <c r="L54" s="57"/>
      <c r="M54" s="47"/>
      <c r="N54" s="54"/>
      <c r="O54" s="50"/>
      <c r="P54" s="50"/>
      <c r="Q54" s="50"/>
      <c r="R54" s="50"/>
    </row>
    <row r="55" spans="1:18" x14ac:dyDescent="0.2">
      <c r="D55" s="10" t="s">
        <v>85</v>
      </c>
      <c r="E55" s="19"/>
      <c r="F55" s="3" t="s">
        <v>0</v>
      </c>
      <c r="G55" s="19">
        <f>(((J8/((J8*1000000)/J7))*J12)*B7)</f>
        <v>2.4000000000000001E-5</v>
      </c>
      <c r="H55" s="42"/>
      <c r="I55" s="54"/>
      <c r="J55" s="48"/>
      <c r="K55" s="54"/>
      <c r="L55" s="48"/>
      <c r="M55" s="47"/>
      <c r="N55" s="49"/>
      <c r="O55" s="50"/>
      <c r="P55" s="50"/>
      <c r="Q55" s="50"/>
      <c r="R55" s="50"/>
    </row>
    <row r="56" spans="1:18" x14ac:dyDescent="0.2">
      <c r="A56" s="2"/>
      <c r="D56" s="10" t="s">
        <v>86</v>
      </c>
      <c r="E56" s="19"/>
      <c r="F56" s="3" t="s">
        <v>0</v>
      </c>
      <c r="G56" s="19">
        <f>(((J8/((J8*1000000)/J7))*J13)*B7)</f>
        <v>3.2000000000000005E-5</v>
      </c>
      <c r="H56" s="42"/>
      <c r="I56" s="54"/>
      <c r="J56" s="65"/>
      <c r="K56" s="48"/>
      <c r="L56" s="48"/>
      <c r="M56" s="47"/>
      <c r="N56" s="62"/>
      <c r="O56" s="50"/>
      <c r="P56" s="50"/>
      <c r="Q56" s="50"/>
      <c r="R56" s="50"/>
    </row>
    <row r="57" spans="1:18" x14ac:dyDescent="0.2">
      <c r="A57" s="2"/>
      <c r="D57" s="10" t="s">
        <v>87</v>
      </c>
      <c r="E57" s="19"/>
      <c r="F57" s="3" t="s">
        <v>0</v>
      </c>
      <c r="G57" s="19">
        <f>((10^(J14/20))*(((B10/100)*B12)))</f>
        <v>5.5000000000000003E-7</v>
      </c>
      <c r="H57" s="42"/>
      <c r="I57" s="54"/>
      <c r="J57" s="64"/>
      <c r="K57" s="48"/>
      <c r="L57" s="48"/>
      <c r="M57" s="47"/>
      <c r="N57" s="62"/>
      <c r="O57" s="50"/>
      <c r="P57" s="50"/>
      <c r="Q57" s="50"/>
      <c r="R57" s="50"/>
    </row>
    <row r="58" spans="1:18" x14ac:dyDescent="0.2">
      <c r="A58" s="2"/>
      <c r="D58" s="10" t="s">
        <v>10</v>
      </c>
      <c r="E58" s="19"/>
      <c r="F58" s="3" t="s">
        <v>0</v>
      </c>
      <c r="G58" s="72">
        <f>SQRT(G52^2+G53^2+G54^2+G55^2+G56^2+G57^2)</f>
        <v>2.2509218401857048E-3</v>
      </c>
      <c r="H58" s="42"/>
      <c r="I58" s="54"/>
      <c r="J58" s="64"/>
      <c r="K58" s="48"/>
      <c r="L58" s="48"/>
      <c r="M58" s="47"/>
      <c r="N58" s="62"/>
      <c r="O58" s="50"/>
      <c r="P58" s="50"/>
      <c r="Q58" s="50"/>
      <c r="R58" s="50"/>
    </row>
    <row r="59" spans="1:18" x14ac:dyDescent="0.2">
      <c r="A59" s="2"/>
      <c r="D59" s="10"/>
      <c r="E59" s="19"/>
      <c r="F59" s="7"/>
      <c r="G59" s="19"/>
      <c r="H59" s="42"/>
      <c r="I59" s="60"/>
      <c r="J59" s="65"/>
      <c r="K59" s="48"/>
      <c r="L59" s="48"/>
      <c r="M59" s="47"/>
      <c r="N59" s="62"/>
      <c r="O59" s="50"/>
      <c r="P59" s="50"/>
      <c r="Q59" s="50"/>
      <c r="R59" s="50"/>
    </row>
    <row r="60" spans="1:18" x14ac:dyDescent="0.2">
      <c r="A60" s="2"/>
      <c r="D60" s="74" t="s">
        <v>124</v>
      </c>
      <c r="E60" s="72">
        <f>SQRT(G58^2+E40^2)</f>
        <v>7.6458606250760092E-3</v>
      </c>
      <c r="F60" s="7" t="s">
        <v>0</v>
      </c>
      <c r="G60" s="72">
        <f>SQRT(G58^2+G40^2)</f>
        <v>7.647495445196913E-3</v>
      </c>
      <c r="H60" s="42"/>
      <c r="I60" s="60"/>
      <c r="J60" s="65"/>
      <c r="K60" s="48"/>
      <c r="L60" s="48"/>
      <c r="M60" s="47"/>
      <c r="N60" s="62"/>
      <c r="O60" s="50"/>
      <c r="P60" s="50"/>
      <c r="Q60" s="50"/>
      <c r="R60" s="50"/>
    </row>
    <row r="61" spans="1:18" s="39" customFormat="1" x14ac:dyDescent="0.2">
      <c r="A61" s="66"/>
      <c r="B61" s="67"/>
      <c r="D61" s="10" t="s">
        <v>125</v>
      </c>
      <c r="E61" s="71">
        <f>(E49+G58)</f>
        <v>0.80433063383684977</v>
      </c>
      <c r="F61" s="3" t="s">
        <v>0</v>
      </c>
      <c r="G61" s="71">
        <f>(G49+G58)</f>
        <v>0.76585455502619371</v>
      </c>
      <c r="H61" s="42"/>
      <c r="I61" s="43"/>
      <c r="J61" s="73"/>
      <c r="K61" s="44"/>
      <c r="L61" s="46"/>
      <c r="M61" s="40"/>
      <c r="N61" s="46"/>
    </row>
    <row r="62" spans="1:18" x14ac:dyDescent="0.2">
      <c r="A62" s="2"/>
      <c r="C62" s="29"/>
      <c r="D62" s="20" t="s">
        <v>129</v>
      </c>
      <c r="E62" s="75">
        <f>((ABS((E61-J7)-(G61-J7)))/J7)*100</f>
        <v>4.8095098513320087</v>
      </c>
      <c r="F62" s="76" t="s">
        <v>23</v>
      </c>
      <c r="G62" s="21"/>
      <c r="H62" s="42"/>
      <c r="J62" s="15"/>
      <c r="K62" s="13"/>
      <c r="L62" s="6"/>
      <c r="N62" s="5"/>
    </row>
    <row r="63" spans="1:18" x14ac:dyDescent="0.2">
      <c r="D63" s="39"/>
      <c r="E63" s="39"/>
      <c r="F63" s="39"/>
      <c r="G63" s="39"/>
      <c r="H63" s="42"/>
      <c r="J63" s="15"/>
      <c r="K63" s="13"/>
      <c r="L63" s="6"/>
      <c r="N63" s="5"/>
    </row>
    <row r="64" spans="1:18" x14ac:dyDescent="0.2">
      <c r="A64" s="2"/>
      <c r="C64"/>
      <c r="D64" s="20"/>
      <c r="E64" s="28"/>
      <c r="F64" s="83"/>
      <c r="G64"/>
      <c r="H64" s="5"/>
      <c r="J64" s="20"/>
      <c r="K64" s="13"/>
      <c r="L64" s="6"/>
      <c r="N64" s="5"/>
    </row>
    <row r="65" spans="1:14" x14ac:dyDescent="0.2">
      <c r="A65" s="2"/>
      <c r="C65"/>
      <c r="E65"/>
      <c r="F65"/>
      <c r="G65"/>
      <c r="H65" s="5"/>
      <c r="K65" s="3"/>
      <c r="M65" s="5"/>
      <c r="N65" s="5"/>
    </row>
    <row r="66" spans="1:14" x14ac:dyDescent="0.2">
      <c r="A66" s="2"/>
      <c r="C66"/>
      <c r="E66"/>
      <c r="F66"/>
      <c r="G66"/>
      <c r="H66" s="5"/>
      <c r="K66" s="3"/>
      <c r="M66" s="5"/>
      <c r="N66" s="5"/>
    </row>
    <row r="67" spans="1:14" x14ac:dyDescent="0.2">
      <c r="A67" s="2"/>
      <c r="C67"/>
      <c r="E67"/>
      <c r="F67"/>
      <c r="G67"/>
      <c r="H67" s="11"/>
      <c r="K67" s="3"/>
      <c r="M67" s="5"/>
      <c r="N67" s="5"/>
    </row>
    <row r="68" spans="1:14" x14ac:dyDescent="0.2">
      <c r="A68" s="2"/>
      <c r="C68"/>
      <c r="H68" s="5"/>
      <c r="K68" s="3"/>
      <c r="M68" s="5"/>
      <c r="N68" s="5"/>
    </row>
    <row r="69" spans="1:14" x14ac:dyDescent="0.2">
      <c r="A69" s="2"/>
      <c r="C69"/>
      <c r="H69" s="11"/>
      <c r="K69" s="3"/>
    </row>
    <row r="70" spans="1:14" x14ac:dyDescent="0.2">
      <c r="A70" s="2"/>
      <c r="C70"/>
      <c r="H70" s="9"/>
      <c r="K70" s="3"/>
    </row>
    <row r="71" spans="1:14" x14ac:dyDescent="0.2">
      <c r="C71"/>
      <c r="H71" s="7"/>
      <c r="K71" s="3"/>
    </row>
    <row r="72" spans="1:14" x14ac:dyDescent="0.2">
      <c r="C72"/>
      <c r="H72" s="3"/>
      <c r="K72" s="3"/>
    </row>
    <row r="73" spans="1:14" x14ac:dyDescent="0.2">
      <c r="C73"/>
      <c r="H73" s="3"/>
      <c r="K73" s="3"/>
    </row>
    <row r="74" spans="1:14" x14ac:dyDescent="0.2">
      <c r="C74"/>
      <c r="H74" s="3"/>
      <c r="K74" s="3"/>
    </row>
    <row r="75" spans="1:14" x14ac:dyDescent="0.2">
      <c r="C75"/>
      <c r="H75" s="3"/>
      <c r="K75" s="3"/>
    </row>
    <row r="76" spans="1:14" x14ac:dyDescent="0.2">
      <c r="C76"/>
      <c r="H76" s="3"/>
      <c r="K76" s="3"/>
    </row>
    <row r="77" spans="1:14" x14ac:dyDescent="0.2">
      <c r="C77"/>
      <c r="H77" s="3"/>
      <c r="K77" s="3"/>
    </row>
    <row r="78" spans="1:14" x14ac:dyDescent="0.2">
      <c r="C78"/>
      <c r="H78" s="3"/>
      <c r="K78" s="3"/>
    </row>
    <row r="79" spans="1:14" x14ac:dyDescent="0.2">
      <c r="C79"/>
      <c r="H79" s="3"/>
      <c r="K79" s="3"/>
    </row>
    <row r="80" spans="1:14" x14ac:dyDescent="0.2">
      <c r="C80"/>
      <c r="H80" s="3"/>
      <c r="K80" s="3"/>
    </row>
    <row r="81" spans="3:11" x14ac:dyDescent="0.2">
      <c r="C81"/>
      <c r="H81" s="3"/>
      <c r="K81" s="3"/>
    </row>
    <row r="82" spans="3:11" x14ac:dyDescent="0.2">
      <c r="C82"/>
      <c r="H82" s="3"/>
      <c r="K82" s="3"/>
    </row>
    <row r="83" spans="3:11" x14ac:dyDescent="0.2">
      <c r="C83"/>
      <c r="H83" s="3"/>
      <c r="K83" s="3"/>
    </row>
    <row r="84" spans="3:11" x14ac:dyDescent="0.2">
      <c r="C84"/>
      <c r="H84" s="3"/>
      <c r="K84" s="3"/>
    </row>
    <row r="85" spans="3:11" x14ac:dyDescent="0.2">
      <c r="C85"/>
      <c r="H85" s="3"/>
      <c r="K85" s="3"/>
    </row>
    <row r="86" spans="3:11" x14ac:dyDescent="0.2">
      <c r="C86"/>
      <c r="H86" s="3"/>
      <c r="K86" s="3"/>
    </row>
    <row r="87" spans="3:11" x14ac:dyDescent="0.2">
      <c r="C87"/>
      <c r="H87" s="3"/>
      <c r="K87" s="3"/>
    </row>
    <row r="88" spans="3:11" x14ac:dyDescent="0.2">
      <c r="C88"/>
      <c r="H88" s="3"/>
      <c r="K88" s="3"/>
    </row>
    <row r="89" spans="3:11" x14ac:dyDescent="0.2">
      <c r="C89"/>
      <c r="H89" s="3"/>
      <c r="K89" s="3"/>
    </row>
    <row r="90" spans="3:11" x14ac:dyDescent="0.2">
      <c r="C90"/>
      <c r="H90" s="3"/>
      <c r="K90" s="3"/>
    </row>
    <row r="91" spans="3:11" x14ac:dyDescent="0.2">
      <c r="C91"/>
      <c r="H91" s="3"/>
      <c r="K91" s="3"/>
    </row>
    <row r="92" spans="3:11" x14ac:dyDescent="0.2">
      <c r="C92"/>
      <c r="H92" s="3"/>
      <c r="K92" s="3"/>
    </row>
    <row r="93" spans="3:11" x14ac:dyDescent="0.2">
      <c r="C93"/>
      <c r="H93" s="3"/>
      <c r="K93" s="3"/>
    </row>
    <row r="94" spans="3:11" x14ac:dyDescent="0.2">
      <c r="C94"/>
      <c r="H94" s="3"/>
      <c r="K94" s="3"/>
    </row>
    <row r="95" spans="3:11" x14ac:dyDescent="0.2">
      <c r="C95"/>
      <c r="H95" s="3"/>
      <c r="K95" s="3"/>
    </row>
    <row r="96" spans="3:11" x14ac:dyDescent="0.2">
      <c r="C96"/>
      <c r="H96" s="3"/>
      <c r="K96" s="3"/>
    </row>
    <row r="97" spans="3:11" x14ac:dyDescent="0.2">
      <c r="C97"/>
      <c r="H97" s="3"/>
      <c r="K97" s="3"/>
    </row>
    <row r="98" spans="3:11" x14ac:dyDescent="0.2">
      <c r="C98"/>
      <c r="H98" s="3"/>
      <c r="K98" s="3"/>
    </row>
    <row r="99" spans="3:11" x14ac:dyDescent="0.2">
      <c r="C99"/>
      <c r="H99" s="3"/>
      <c r="K99" s="3"/>
    </row>
    <row r="100" spans="3:11" x14ac:dyDescent="0.2">
      <c r="C100"/>
      <c r="H100" s="3"/>
      <c r="K100" s="3"/>
    </row>
    <row r="101" spans="3:11" x14ac:dyDescent="0.2">
      <c r="C101"/>
      <c r="H101" s="3"/>
      <c r="K101" s="3"/>
    </row>
    <row r="102" spans="3:11" x14ac:dyDescent="0.2">
      <c r="C102"/>
      <c r="H102" s="3"/>
      <c r="K102" s="3"/>
    </row>
    <row r="103" spans="3:11" x14ac:dyDescent="0.2">
      <c r="C103"/>
      <c r="H103" s="3"/>
      <c r="K103" s="3"/>
    </row>
    <row r="104" spans="3:11" x14ac:dyDescent="0.2">
      <c r="C104"/>
      <c r="H104" s="3"/>
      <c r="K104" s="3"/>
    </row>
    <row r="105" spans="3:11" x14ac:dyDescent="0.2">
      <c r="C105"/>
      <c r="H105" s="3"/>
      <c r="K105" s="3"/>
    </row>
    <row r="106" spans="3:11" x14ac:dyDescent="0.2">
      <c r="C106"/>
      <c r="H106" s="3"/>
      <c r="K106" s="3"/>
    </row>
    <row r="107" spans="3:11" x14ac:dyDescent="0.2">
      <c r="C107"/>
      <c r="H107" s="3"/>
      <c r="K107" s="3"/>
    </row>
    <row r="108" spans="3:11" x14ac:dyDescent="0.2">
      <c r="C108"/>
      <c r="H108" s="3"/>
      <c r="K108" s="3"/>
    </row>
    <row r="109" spans="3:11" x14ac:dyDescent="0.2">
      <c r="C109"/>
      <c r="H109" s="3"/>
      <c r="K109" s="3"/>
    </row>
    <row r="110" spans="3:11" x14ac:dyDescent="0.2">
      <c r="C110"/>
      <c r="H110" s="3"/>
      <c r="K110" s="3"/>
    </row>
    <row r="111" spans="3:11" x14ac:dyDescent="0.2">
      <c r="C111"/>
      <c r="H111" s="3"/>
      <c r="K111" s="3"/>
    </row>
    <row r="112" spans="3:11" x14ac:dyDescent="0.2">
      <c r="C112"/>
      <c r="H112" s="3"/>
      <c r="K112" s="3"/>
    </row>
    <row r="113" spans="3:11" x14ac:dyDescent="0.2">
      <c r="C113"/>
      <c r="H113" s="3"/>
      <c r="K113" s="3"/>
    </row>
    <row r="114" spans="3:11" x14ac:dyDescent="0.2">
      <c r="C114"/>
      <c r="H114" s="3"/>
      <c r="K114" s="3"/>
    </row>
    <row r="115" spans="3:11" x14ac:dyDescent="0.2">
      <c r="C115"/>
      <c r="H115" s="3"/>
      <c r="K115" s="3"/>
    </row>
    <row r="116" spans="3:11" x14ac:dyDescent="0.2">
      <c r="C116"/>
      <c r="H116" s="3"/>
      <c r="K116" s="3"/>
    </row>
    <row r="117" spans="3:11" x14ac:dyDescent="0.2">
      <c r="C117"/>
      <c r="H117" s="3"/>
      <c r="K117" s="3"/>
    </row>
    <row r="118" spans="3:11" x14ac:dyDescent="0.2">
      <c r="C118"/>
      <c r="H118" s="3"/>
      <c r="K118" s="3"/>
    </row>
    <row r="119" spans="3:11" x14ac:dyDescent="0.2">
      <c r="C119"/>
      <c r="H119" s="3"/>
      <c r="K119" s="3"/>
    </row>
    <row r="120" spans="3:11" x14ac:dyDescent="0.2">
      <c r="C120"/>
      <c r="H120" s="3"/>
      <c r="K120" s="3"/>
    </row>
    <row r="121" spans="3:11" x14ac:dyDescent="0.2">
      <c r="C121"/>
      <c r="H121" s="3"/>
      <c r="K121" s="3"/>
    </row>
    <row r="122" spans="3:11" x14ac:dyDescent="0.2">
      <c r="C122"/>
      <c r="H122" s="3"/>
      <c r="K122" s="3"/>
    </row>
    <row r="123" spans="3:11" x14ac:dyDescent="0.2">
      <c r="C123"/>
      <c r="H123" s="3"/>
      <c r="K123" s="3"/>
    </row>
    <row r="124" spans="3:11" x14ac:dyDescent="0.2">
      <c r="C124"/>
      <c r="H124" s="3"/>
      <c r="K124" s="3"/>
    </row>
    <row r="125" spans="3:11" x14ac:dyDescent="0.2">
      <c r="C125"/>
      <c r="H125" s="3"/>
      <c r="K125" s="3"/>
    </row>
    <row r="126" spans="3:11" x14ac:dyDescent="0.2">
      <c r="C126"/>
      <c r="H126" s="3"/>
      <c r="K126" s="3"/>
    </row>
    <row r="127" spans="3:11" x14ac:dyDescent="0.2">
      <c r="C127"/>
      <c r="H127" s="3"/>
      <c r="K127" s="3"/>
    </row>
    <row r="128" spans="3:11" x14ac:dyDescent="0.2">
      <c r="C128"/>
      <c r="H128" s="3"/>
      <c r="K128" s="3"/>
    </row>
    <row r="129" spans="3:11" x14ac:dyDescent="0.2">
      <c r="C129"/>
      <c r="H129" s="3"/>
      <c r="K129" s="3"/>
    </row>
    <row r="130" spans="3:11" x14ac:dyDescent="0.2">
      <c r="C130"/>
      <c r="H130" s="3"/>
      <c r="K130" s="3"/>
    </row>
    <row r="131" spans="3:11" x14ac:dyDescent="0.2">
      <c r="C131"/>
      <c r="H131" s="3"/>
      <c r="K131" s="3"/>
    </row>
    <row r="132" spans="3:11" x14ac:dyDescent="0.2">
      <c r="C132"/>
      <c r="H132" s="3"/>
      <c r="K132" s="3"/>
    </row>
    <row r="133" spans="3:11" x14ac:dyDescent="0.2">
      <c r="C133"/>
      <c r="H133" s="3"/>
      <c r="K133" s="3"/>
    </row>
    <row r="134" spans="3:11" x14ac:dyDescent="0.2">
      <c r="C134"/>
      <c r="H134" s="3"/>
      <c r="K134" s="3"/>
    </row>
    <row r="135" spans="3:11" x14ac:dyDescent="0.2">
      <c r="C135"/>
      <c r="H135" s="3"/>
      <c r="K135" s="3"/>
    </row>
    <row r="136" spans="3:11" x14ac:dyDescent="0.2">
      <c r="C136"/>
      <c r="H136" s="3"/>
      <c r="K136" s="3"/>
    </row>
    <row r="137" spans="3:11" x14ac:dyDescent="0.2">
      <c r="C137"/>
      <c r="H137" s="3"/>
      <c r="K137" s="3"/>
    </row>
    <row r="138" spans="3:11" x14ac:dyDescent="0.2">
      <c r="C138"/>
      <c r="H138" s="3"/>
      <c r="K138" s="3"/>
    </row>
    <row r="139" spans="3:11" x14ac:dyDescent="0.2">
      <c r="C139"/>
      <c r="H139" s="3"/>
      <c r="K139" s="3"/>
    </row>
    <row r="140" spans="3:11" x14ac:dyDescent="0.2">
      <c r="C140"/>
      <c r="H140" s="3"/>
      <c r="K140" s="3"/>
    </row>
    <row r="141" spans="3:11" x14ac:dyDescent="0.2">
      <c r="C141"/>
      <c r="H141" s="3"/>
      <c r="K141" s="3"/>
    </row>
    <row r="142" spans="3:11" x14ac:dyDescent="0.2">
      <c r="C142"/>
      <c r="H142" s="3"/>
      <c r="K142" s="3"/>
    </row>
    <row r="143" spans="3:11" x14ac:dyDescent="0.2">
      <c r="C143"/>
      <c r="H143" s="3"/>
      <c r="K143" s="3"/>
    </row>
    <row r="144" spans="3:11" x14ac:dyDescent="0.2">
      <c r="C144"/>
      <c r="H144" s="3"/>
      <c r="K144" s="3"/>
    </row>
    <row r="145" spans="3:11" x14ac:dyDescent="0.2">
      <c r="C145"/>
      <c r="H145" s="3"/>
      <c r="K145" s="3"/>
    </row>
    <row r="146" spans="3:11" x14ac:dyDescent="0.2">
      <c r="C146"/>
      <c r="H146" s="3"/>
      <c r="K146" s="3"/>
    </row>
    <row r="147" spans="3:11" x14ac:dyDescent="0.2">
      <c r="C147"/>
      <c r="H147" s="3"/>
      <c r="K147" s="3"/>
    </row>
    <row r="148" spans="3:11" x14ac:dyDescent="0.2">
      <c r="C148"/>
      <c r="H148" s="3"/>
      <c r="K148" s="3"/>
    </row>
    <row r="149" spans="3:11" x14ac:dyDescent="0.2">
      <c r="C149"/>
      <c r="H149" s="3"/>
      <c r="K149" s="3"/>
    </row>
    <row r="150" spans="3:11" x14ac:dyDescent="0.2">
      <c r="C150"/>
      <c r="H150" s="3"/>
      <c r="K150" s="3"/>
    </row>
    <row r="151" spans="3:11" x14ac:dyDescent="0.2">
      <c r="C151"/>
      <c r="H151" s="3"/>
      <c r="K151" s="3"/>
    </row>
    <row r="152" spans="3:11" x14ac:dyDescent="0.2">
      <c r="C152"/>
      <c r="H152" s="3"/>
      <c r="K152" s="3"/>
    </row>
    <row r="153" spans="3:11" x14ac:dyDescent="0.2">
      <c r="C153"/>
      <c r="H153" s="3"/>
      <c r="K153" s="3"/>
    </row>
    <row r="154" spans="3:11" x14ac:dyDescent="0.2">
      <c r="C154"/>
      <c r="H154" s="3"/>
      <c r="K154" s="3"/>
    </row>
    <row r="155" spans="3:11" x14ac:dyDescent="0.2">
      <c r="C155"/>
      <c r="H155" s="3"/>
      <c r="K155" s="3"/>
    </row>
    <row r="156" spans="3:11" x14ac:dyDescent="0.2">
      <c r="C156"/>
      <c r="H156" s="3"/>
      <c r="K156" s="3"/>
    </row>
    <row r="157" spans="3:11" x14ac:dyDescent="0.2">
      <c r="C157"/>
      <c r="H157" s="3"/>
      <c r="K157" s="3"/>
    </row>
    <row r="158" spans="3:11" x14ac:dyDescent="0.2">
      <c r="C158"/>
      <c r="H158" s="3"/>
      <c r="K158" s="3"/>
    </row>
    <row r="159" spans="3:11" x14ac:dyDescent="0.2">
      <c r="C159"/>
      <c r="H159" s="3"/>
      <c r="K159" s="3"/>
    </row>
    <row r="160" spans="3:11" x14ac:dyDescent="0.2">
      <c r="C160"/>
      <c r="H160" s="3"/>
      <c r="K160" s="3"/>
    </row>
    <row r="161" spans="3:11" x14ac:dyDescent="0.2">
      <c r="C161"/>
      <c r="H161" s="3"/>
      <c r="K161" s="3"/>
    </row>
    <row r="162" spans="3:11" x14ac:dyDescent="0.2">
      <c r="C162"/>
      <c r="H162" s="3"/>
      <c r="K162" s="3"/>
    </row>
    <row r="163" spans="3:11" x14ac:dyDescent="0.2">
      <c r="C163"/>
      <c r="H163" s="3"/>
      <c r="K163" s="3"/>
    </row>
    <row r="164" spans="3:11" x14ac:dyDescent="0.2">
      <c r="C164"/>
      <c r="H164" s="3"/>
      <c r="K164" s="3"/>
    </row>
    <row r="165" spans="3:11" x14ac:dyDescent="0.2">
      <c r="C165"/>
      <c r="H165" s="3"/>
      <c r="K165" s="3"/>
    </row>
    <row r="166" spans="3:11" x14ac:dyDescent="0.2">
      <c r="C166"/>
      <c r="H166" s="3"/>
      <c r="K166" s="3"/>
    </row>
    <row r="167" spans="3:11" x14ac:dyDescent="0.2">
      <c r="C167"/>
      <c r="H167" s="3"/>
      <c r="K167" s="3"/>
    </row>
    <row r="168" spans="3:11" x14ac:dyDescent="0.2">
      <c r="C168"/>
      <c r="H168" s="3"/>
      <c r="K168" s="3"/>
    </row>
    <row r="169" spans="3:11" x14ac:dyDescent="0.2">
      <c r="C169"/>
      <c r="H169" s="3"/>
      <c r="K169" s="3"/>
    </row>
    <row r="170" spans="3:11" x14ac:dyDescent="0.2">
      <c r="C170"/>
      <c r="H170" s="3"/>
      <c r="K170" s="3"/>
    </row>
    <row r="171" spans="3:11" x14ac:dyDescent="0.2">
      <c r="C171"/>
      <c r="H171" s="3"/>
      <c r="K171" s="3"/>
    </row>
    <row r="172" spans="3:11" x14ac:dyDescent="0.2">
      <c r="C172"/>
      <c r="H172" s="3"/>
      <c r="K172" s="3"/>
    </row>
    <row r="173" spans="3:11" x14ac:dyDescent="0.2">
      <c r="C173"/>
      <c r="H173" s="3"/>
      <c r="K173" s="3"/>
    </row>
    <row r="174" spans="3:11" x14ac:dyDescent="0.2">
      <c r="C174"/>
      <c r="H174" s="3"/>
      <c r="K174" s="3"/>
    </row>
    <row r="175" spans="3:11" x14ac:dyDescent="0.2">
      <c r="C175"/>
      <c r="H175" s="3"/>
      <c r="K175" s="3"/>
    </row>
    <row r="176" spans="3:11" x14ac:dyDescent="0.2">
      <c r="C176"/>
      <c r="H176" s="3"/>
      <c r="K176" s="3"/>
    </row>
    <row r="177" spans="3:11" x14ac:dyDescent="0.2">
      <c r="C177"/>
      <c r="H177" s="3"/>
      <c r="K177" s="3"/>
    </row>
    <row r="178" spans="3:11" x14ac:dyDescent="0.2">
      <c r="C178"/>
      <c r="H178" s="3"/>
      <c r="K178" s="3"/>
    </row>
    <row r="179" spans="3:11" x14ac:dyDescent="0.2">
      <c r="C179"/>
      <c r="H179" s="3"/>
      <c r="K179" s="3"/>
    </row>
    <row r="180" spans="3:11" x14ac:dyDescent="0.2">
      <c r="C180"/>
      <c r="H180" s="3"/>
      <c r="K180" s="3"/>
    </row>
    <row r="181" spans="3:11" x14ac:dyDescent="0.2">
      <c r="C181"/>
      <c r="H181" s="3"/>
      <c r="K181" s="3"/>
    </row>
    <row r="182" spans="3:11" x14ac:dyDescent="0.2">
      <c r="C182"/>
      <c r="H182" s="3"/>
      <c r="K182" s="3"/>
    </row>
    <row r="183" spans="3:11" x14ac:dyDescent="0.2">
      <c r="C183"/>
      <c r="H183" s="3"/>
      <c r="K183" s="3"/>
    </row>
    <row r="184" spans="3:11" x14ac:dyDescent="0.2">
      <c r="C184"/>
      <c r="H184" s="3"/>
      <c r="K184" s="3"/>
    </row>
    <row r="185" spans="3:11" x14ac:dyDescent="0.2">
      <c r="C185"/>
      <c r="H185" s="3"/>
      <c r="K185" s="3"/>
    </row>
    <row r="186" spans="3:11" x14ac:dyDescent="0.2">
      <c r="C186"/>
      <c r="H186" s="3"/>
      <c r="K186" s="3"/>
    </row>
    <row r="187" spans="3:11" x14ac:dyDescent="0.2">
      <c r="C187"/>
      <c r="H187" s="3"/>
      <c r="K187" s="3"/>
    </row>
    <row r="188" spans="3:11" x14ac:dyDescent="0.2">
      <c r="C188"/>
      <c r="H188" s="3"/>
      <c r="K188" s="3"/>
    </row>
    <row r="189" spans="3:11" x14ac:dyDescent="0.2">
      <c r="C189"/>
      <c r="H189" s="3"/>
      <c r="K189" s="3"/>
    </row>
    <row r="190" spans="3:11" x14ac:dyDescent="0.2">
      <c r="C190"/>
      <c r="H190" s="3"/>
      <c r="K190" s="3"/>
    </row>
    <row r="191" spans="3:11" x14ac:dyDescent="0.2">
      <c r="C191"/>
      <c r="H191" s="3"/>
      <c r="K191" s="3"/>
    </row>
    <row r="192" spans="3:11" x14ac:dyDescent="0.2">
      <c r="C192"/>
      <c r="H192" s="3"/>
      <c r="K192" s="3"/>
    </row>
    <row r="193" spans="3:11" x14ac:dyDescent="0.2">
      <c r="C193"/>
      <c r="H193" s="3"/>
      <c r="K193" s="3"/>
    </row>
    <row r="194" spans="3:11" x14ac:dyDescent="0.2">
      <c r="C194"/>
      <c r="H194" s="3"/>
      <c r="K194" s="3"/>
    </row>
    <row r="195" spans="3:11" x14ac:dyDescent="0.2">
      <c r="C195"/>
      <c r="H195" s="3"/>
      <c r="K195" s="3"/>
    </row>
    <row r="196" spans="3:11" x14ac:dyDescent="0.2">
      <c r="C196"/>
      <c r="H196" s="3"/>
      <c r="K196" s="3"/>
    </row>
    <row r="197" spans="3:11" x14ac:dyDescent="0.2">
      <c r="C197"/>
      <c r="H197" s="3"/>
      <c r="K197" s="3"/>
    </row>
    <row r="198" spans="3:11" x14ac:dyDescent="0.2">
      <c r="C198"/>
      <c r="H198" s="3"/>
      <c r="K198" s="3"/>
    </row>
    <row r="199" spans="3:11" x14ac:dyDescent="0.2">
      <c r="C199"/>
      <c r="H199" s="3"/>
      <c r="K199" s="3"/>
    </row>
    <row r="200" spans="3:11" x14ac:dyDescent="0.2">
      <c r="C200"/>
      <c r="H200" s="3"/>
      <c r="K200" s="3"/>
    </row>
    <row r="201" spans="3:11" x14ac:dyDescent="0.2">
      <c r="C201"/>
      <c r="H201" s="3"/>
      <c r="K201" s="3"/>
    </row>
    <row r="202" spans="3:11" x14ac:dyDescent="0.2">
      <c r="C202"/>
      <c r="H202" s="3"/>
      <c r="K202" s="3"/>
    </row>
    <row r="203" spans="3:11" x14ac:dyDescent="0.2">
      <c r="C203"/>
      <c r="H203" s="3"/>
      <c r="K203" s="3"/>
    </row>
    <row r="204" spans="3:11" x14ac:dyDescent="0.2">
      <c r="C204"/>
      <c r="H204" s="3"/>
      <c r="K204" s="3"/>
    </row>
    <row r="205" spans="3:11" x14ac:dyDescent="0.2">
      <c r="C205"/>
      <c r="H205" s="3"/>
      <c r="K205" s="3"/>
    </row>
    <row r="206" spans="3:11" x14ac:dyDescent="0.2">
      <c r="C206"/>
      <c r="H206" s="3"/>
      <c r="K206" s="3"/>
    </row>
    <row r="207" spans="3:11" x14ac:dyDescent="0.2">
      <c r="C207"/>
      <c r="H207" s="3"/>
      <c r="K207" s="3"/>
    </row>
    <row r="208" spans="3:11" x14ac:dyDescent="0.2">
      <c r="C208"/>
      <c r="H208" s="3"/>
      <c r="K208" s="3"/>
    </row>
    <row r="209" spans="3:11" x14ac:dyDescent="0.2">
      <c r="C209"/>
      <c r="H209" s="3"/>
      <c r="K209" s="3"/>
    </row>
    <row r="210" spans="3:11" x14ac:dyDescent="0.2">
      <c r="C210"/>
      <c r="H210" s="3"/>
      <c r="K210" s="3"/>
    </row>
    <row r="211" spans="3:11" x14ac:dyDescent="0.2">
      <c r="C211"/>
      <c r="H211" s="3"/>
      <c r="K211" s="3"/>
    </row>
    <row r="212" spans="3:11" x14ac:dyDescent="0.2">
      <c r="C212"/>
      <c r="H212" s="3"/>
      <c r="K212" s="3"/>
    </row>
    <row r="213" spans="3:11" x14ac:dyDescent="0.2">
      <c r="C213"/>
      <c r="H213" s="3"/>
      <c r="K213" s="3"/>
    </row>
    <row r="214" spans="3:11" x14ac:dyDescent="0.2">
      <c r="C214"/>
      <c r="H214" s="3"/>
      <c r="K214" s="3"/>
    </row>
    <row r="215" spans="3:11" x14ac:dyDescent="0.2">
      <c r="C215"/>
      <c r="H215" s="3"/>
      <c r="K215" s="3"/>
    </row>
    <row r="216" spans="3:11" x14ac:dyDescent="0.2">
      <c r="C216"/>
      <c r="H216" s="3"/>
      <c r="K216" s="3"/>
    </row>
    <row r="217" spans="3:11" x14ac:dyDescent="0.2">
      <c r="C217"/>
      <c r="H217" s="3"/>
      <c r="K217" s="3"/>
    </row>
    <row r="218" spans="3:11" x14ac:dyDescent="0.2">
      <c r="C218"/>
      <c r="H218" s="3"/>
      <c r="K218" s="3"/>
    </row>
    <row r="219" spans="3:11" x14ac:dyDescent="0.2">
      <c r="C219"/>
      <c r="H219" s="3"/>
      <c r="K219" s="3"/>
    </row>
    <row r="220" spans="3:11" x14ac:dyDescent="0.2">
      <c r="C220"/>
      <c r="H220" s="3"/>
      <c r="K220" s="3"/>
    </row>
    <row r="221" spans="3:11" x14ac:dyDescent="0.2">
      <c r="C221"/>
      <c r="H221" s="3"/>
      <c r="K221" s="3"/>
    </row>
    <row r="222" spans="3:11" x14ac:dyDescent="0.2">
      <c r="C222"/>
      <c r="H222" s="3"/>
      <c r="K222" s="3"/>
    </row>
    <row r="223" spans="3:11" x14ac:dyDescent="0.2">
      <c r="C223"/>
      <c r="H223" s="3"/>
      <c r="K223" s="3"/>
    </row>
    <row r="224" spans="3:11" x14ac:dyDescent="0.2">
      <c r="C224"/>
      <c r="H224" s="3"/>
      <c r="K224" s="3"/>
    </row>
    <row r="225" spans="3:11" x14ac:dyDescent="0.2">
      <c r="C225"/>
      <c r="H225" s="3"/>
      <c r="K225" s="3"/>
    </row>
    <row r="226" spans="3:11" x14ac:dyDescent="0.2">
      <c r="C226"/>
      <c r="H226" s="3"/>
      <c r="K226" s="3"/>
    </row>
    <row r="227" spans="3:11" x14ac:dyDescent="0.2">
      <c r="C227"/>
      <c r="H227" s="3"/>
      <c r="K227" s="3"/>
    </row>
    <row r="228" spans="3:11" x14ac:dyDescent="0.2">
      <c r="C228"/>
      <c r="H228" s="3"/>
      <c r="K228" s="3"/>
    </row>
    <row r="229" spans="3:11" x14ac:dyDescent="0.2">
      <c r="C229"/>
      <c r="H229" s="3"/>
      <c r="K229" s="3"/>
    </row>
    <row r="230" spans="3:11" x14ac:dyDescent="0.2">
      <c r="C230"/>
      <c r="H230" s="3"/>
      <c r="K230" s="3"/>
    </row>
    <row r="231" spans="3:11" x14ac:dyDescent="0.2">
      <c r="C231"/>
      <c r="H231" s="3"/>
      <c r="K231" s="3"/>
    </row>
    <row r="232" spans="3:11" x14ac:dyDescent="0.2">
      <c r="C232"/>
      <c r="H232" s="3"/>
      <c r="K232" s="3"/>
    </row>
    <row r="233" spans="3:11" x14ac:dyDescent="0.2">
      <c r="C233"/>
      <c r="H233" s="3"/>
      <c r="K233" s="3"/>
    </row>
    <row r="234" spans="3:11" x14ac:dyDescent="0.2">
      <c r="C234"/>
      <c r="H234" s="3"/>
      <c r="K234" s="3"/>
    </row>
    <row r="235" spans="3:11" x14ac:dyDescent="0.2">
      <c r="C235"/>
      <c r="H235" s="3"/>
      <c r="K235" s="3"/>
    </row>
    <row r="236" spans="3:11" x14ac:dyDescent="0.2">
      <c r="C236"/>
      <c r="H236" s="3"/>
      <c r="K236" s="3"/>
    </row>
    <row r="237" spans="3:11" x14ac:dyDescent="0.2">
      <c r="C237"/>
      <c r="H237" s="3"/>
      <c r="K237" s="3"/>
    </row>
    <row r="238" spans="3:11" x14ac:dyDescent="0.2">
      <c r="C238"/>
      <c r="H238" s="3"/>
      <c r="K238" s="3"/>
    </row>
    <row r="239" spans="3:11" x14ac:dyDescent="0.2">
      <c r="C239"/>
      <c r="H239" s="3"/>
      <c r="K239" s="3"/>
    </row>
    <row r="240" spans="3:11" x14ac:dyDescent="0.2">
      <c r="C240"/>
      <c r="H240" s="3"/>
      <c r="K240" s="3"/>
    </row>
    <row r="241" spans="3:11" x14ac:dyDescent="0.2">
      <c r="C241"/>
      <c r="H241" s="3"/>
      <c r="K241" s="3"/>
    </row>
    <row r="242" spans="3:11" x14ac:dyDescent="0.2">
      <c r="C242"/>
      <c r="H242" s="3"/>
      <c r="K242" s="3"/>
    </row>
    <row r="243" spans="3:11" x14ac:dyDescent="0.2">
      <c r="C243"/>
      <c r="H243" s="3"/>
      <c r="K243" s="3"/>
    </row>
    <row r="244" spans="3:11" x14ac:dyDescent="0.2">
      <c r="C244"/>
      <c r="H244" s="3"/>
      <c r="K244" s="3"/>
    </row>
    <row r="245" spans="3:11" x14ac:dyDescent="0.2">
      <c r="C245"/>
      <c r="H245" s="3"/>
      <c r="K245" s="3"/>
    </row>
    <row r="246" spans="3:11" x14ac:dyDescent="0.2">
      <c r="C246"/>
      <c r="H246" s="3"/>
      <c r="K246" s="3"/>
    </row>
    <row r="247" spans="3:11" x14ac:dyDescent="0.2">
      <c r="C247"/>
      <c r="H247" s="3"/>
      <c r="K247" s="3"/>
    </row>
    <row r="248" spans="3:11" x14ac:dyDescent="0.2">
      <c r="C248"/>
      <c r="H248" s="3"/>
      <c r="K248" s="3"/>
    </row>
    <row r="249" spans="3:11" x14ac:dyDescent="0.2">
      <c r="C249"/>
      <c r="H249" s="3"/>
      <c r="K249" s="3"/>
    </row>
    <row r="250" spans="3:11" x14ac:dyDescent="0.2">
      <c r="C250"/>
      <c r="H250" s="3"/>
      <c r="K250" s="3"/>
    </row>
    <row r="251" spans="3:11" x14ac:dyDescent="0.2">
      <c r="C251"/>
      <c r="H251" s="3"/>
      <c r="K251" s="3"/>
    </row>
    <row r="252" spans="3:11" x14ac:dyDescent="0.2">
      <c r="C252"/>
      <c r="H252" s="3"/>
      <c r="K252" s="3"/>
    </row>
    <row r="253" spans="3:11" x14ac:dyDescent="0.2">
      <c r="C253"/>
      <c r="H253" s="3"/>
      <c r="K253" s="3"/>
    </row>
    <row r="254" spans="3:11" x14ac:dyDescent="0.2">
      <c r="C254"/>
      <c r="H254" s="3"/>
      <c r="K254" s="3"/>
    </row>
    <row r="255" spans="3:11" x14ac:dyDescent="0.2">
      <c r="C255"/>
      <c r="H255" s="3"/>
      <c r="K255" s="3"/>
    </row>
    <row r="256" spans="3:11" x14ac:dyDescent="0.2">
      <c r="C256"/>
      <c r="H256" s="3"/>
      <c r="K256" s="3"/>
    </row>
    <row r="257" spans="3:11" x14ac:dyDescent="0.2">
      <c r="C257"/>
      <c r="H257" s="3"/>
      <c r="K257" s="3"/>
    </row>
    <row r="258" spans="3:11" x14ac:dyDescent="0.2">
      <c r="C258"/>
      <c r="H258" s="3"/>
      <c r="K258" s="3"/>
    </row>
    <row r="259" spans="3:11" x14ac:dyDescent="0.2">
      <c r="C259"/>
      <c r="H259" s="3"/>
      <c r="K259" s="3"/>
    </row>
    <row r="260" spans="3:11" x14ac:dyDescent="0.2">
      <c r="C260"/>
      <c r="H260" s="3"/>
      <c r="K260" s="3"/>
    </row>
    <row r="261" spans="3:11" x14ac:dyDescent="0.2">
      <c r="C261"/>
      <c r="H261" s="3"/>
      <c r="K261" s="3"/>
    </row>
    <row r="262" spans="3:11" x14ac:dyDescent="0.2">
      <c r="C262"/>
      <c r="H262" s="3"/>
      <c r="K262" s="3"/>
    </row>
    <row r="263" spans="3:11" x14ac:dyDescent="0.2">
      <c r="C263"/>
      <c r="H263" s="3"/>
      <c r="K263" s="3"/>
    </row>
    <row r="264" spans="3:11" x14ac:dyDescent="0.2">
      <c r="C264"/>
      <c r="H264" s="3"/>
      <c r="K264" s="3"/>
    </row>
    <row r="265" spans="3:11" x14ac:dyDescent="0.2">
      <c r="C265"/>
      <c r="H265" s="3"/>
      <c r="K265" s="3"/>
    </row>
    <row r="266" spans="3:11" x14ac:dyDescent="0.2">
      <c r="C266"/>
      <c r="H266" s="3"/>
      <c r="K266" s="3"/>
    </row>
    <row r="267" spans="3:11" x14ac:dyDescent="0.2">
      <c r="C267"/>
      <c r="H267" s="3"/>
      <c r="K267" s="3"/>
    </row>
    <row r="268" spans="3:11" x14ac:dyDescent="0.2">
      <c r="C268"/>
      <c r="H268" s="3"/>
      <c r="K268" s="3"/>
    </row>
    <row r="269" spans="3:11" x14ac:dyDescent="0.2">
      <c r="C269"/>
      <c r="H269" s="3"/>
      <c r="K269" s="3"/>
    </row>
    <row r="270" spans="3:11" x14ac:dyDescent="0.2">
      <c r="C270"/>
      <c r="H270" s="3"/>
      <c r="K270" s="3"/>
    </row>
    <row r="271" spans="3:11" x14ac:dyDescent="0.2">
      <c r="C271"/>
      <c r="H271" s="3"/>
      <c r="K271" s="3"/>
    </row>
    <row r="272" spans="3:11" x14ac:dyDescent="0.2">
      <c r="C272"/>
      <c r="H272" s="3"/>
      <c r="K272" s="3"/>
    </row>
    <row r="273" spans="3:11" x14ac:dyDescent="0.2">
      <c r="C273"/>
      <c r="H273" s="3"/>
      <c r="K273" s="3"/>
    </row>
    <row r="274" spans="3:11" x14ac:dyDescent="0.2">
      <c r="C274"/>
      <c r="H274" s="3"/>
      <c r="K274" s="3"/>
    </row>
    <row r="275" spans="3:11" x14ac:dyDescent="0.2">
      <c r="C275"/>
      <c r="H275" s="3"/>
      <c r="K275" s="3"/>
    </row>
    <row r="276" spans="3:11" x14ac:dyDescent="0.2">
      <c r="C276"/>
      <c r="H276" s="3"/>
      <c r="K276" s="3"/>
    </row>
    <row r="277" spans="3:11" x14ac:dyDescent="0.2">
      <c r="C277"/>
      <c r="H277" s="3"/>
      <c r="K277" s="3"/>
    </row>
    <row r="278" spans="3:11" x14ac:dyDescent="0.2">
      <c r="C278"/>
      <c r="H278" s="3"/>
      <c r="K278" s="3"/>
    </row>
    <row r="279" spans="3:11" x14ac:dyDescent="0.2">
      <c r="C279"/>
      <c r="H279" s="3"/>
      <c r="K279" s="3"/>
    </row>
    <row r="280" spans="3:11" x14ac:dyDescent="0.2">
      <c r="C280"/>
      <c r="H280" s="3"/>
      <c r="K280" s="3"/>
    </row>
    <row r="281" spans="3:11" x14ac:dyDescent="0.2">
      <c r="C281"/>
      <c r="H281" s="3"/>
      <c r="K281" s="3"/>
    </row>
    <row r="282" spans="3:11" x14ac:dyDescent="0.2">
      <c r="C282"/>
      <c r="H282" s="3"/>
      <c r="K282" s="3"/>
    </row>
    <row r="283" spans="3:11" x14ac:dyDescent="0.2">
      <c r="C283"/>
      <c r="H283" s="3"/>
      <c r="K283" s="3"/>
    </row>
    <row r="284" spans="3:11" x14ac:dyDescent="0.2">
      <c r="C284"/>
      <c r="H284" s="3"/>
      <c r="K284" s="3"/>
    </row>
    <row r="285" spans="3:11" x14ac:dyDescent="0.2">
      <c r="C285"/>
      <c r="H285" s="3"/>
      <c r="K285" s="3"/>
    </row>
    <row r="286" spans="3:11" x14ac:dyDescent="0.2">
      <c r="C286"/>
      <c r="H286" s="3"/>
      <c r="K286" s="3"/>
    </row>
    <row r="287" spans="3:11" x14ac:dyDescent="0.2">
      <c r="C287"/>
      <c r="H287" s="3"/>
      <c r="K287" s="3"/>
    </row>
    <row r="288" spans="3:11" x14ac:dyDescent="0.2">
      <c r="C288"/>
      <c r="H288" s="3"/>
      <c r="K288" s="3"/>
    </row>
    <row r="289" spans="3:11" x14ac:dyDescent="0.2">
      <c r="C289"/>
      <c r="H289" s="3"/>
      <c r="K289" s="3"/>
    </row>
    <row r="290" spans="3:11" x14ac:dyDescent="0.2">
      <c r="C290"/>
      <c r="H290" s="3"/>
      <c r="K290" s="3"/>
    </row>
    <row r="291" spans="3:11" x14ac:dyDescent="0.2">
      <c r="C291"/>
      <c r="H291" s="3"/>
      <c r="K291" s="3"/>
    </row>
    <row r="292" spans="3:11" x14ac:dyDescent="0.2">
      <c r="C292"/>
      <c r="H292" s="3"/>
      <c r="K292" s="3"/>
    </row>
    <row r="293" spans="3:11" x14ac:dyDescent="0.2">
      <c r="C293"/>
      <c r="H293" s="3"/>
      <c r="K293" s="3"/>
    </row>
    <row r="294" spans="3:11" x14ac:dyDescent="0.2">
      <c r="C294"/>
      <c r="H294" s="3"/>
      <c r="K294" s="3"/>
    </row>
    <row r="295" spans="3:11" x14ac:dyDescent="0.2">
      <c r="C295"/>
      <c r="H295" s="3"/>
      <c r="K295" s="3"/>
    </row>
    <row r="296" spans="3:11" x14ac:dyDescent="0.2">
      <c r="C296"/>
      <c r="H296" s="3"/>
      <c r="K296" s="3"/>
    </row>
    <row r="297" spans="3:11" x14ac:dyDescent="0.2">
      <c r="C297"/>
      <c r="H297" s="3"/>
      <c r="K297" s="3"/>
    </row>
    <row r="298" spans="3:11" x14ac:dyDescent="0.2">
      <c r="C298"/>
      <c r="H298" s="3"/>
      <c r="K298" s="3"/>
    </row>
    <row r="299" spans="3:11" x14ac:dyDescent="0.2">
      <c r="C299"/>
      <c r="H299" s="3"/>
      <c r="K299" s="3"/>
    </row>
    <row r="300" spans="3:11" x14ac:dyDescent="0.2">
      <c r="C300"/>
      <c r="H300" s="3"/>
      <c r="K300" s="3"/>
    </row>
    <row r="301" spans="3:11" x14ac:dyDescent="0.2">
      <c r="C301"/>
      <c r="H301" s="3"/>
      <c r="K301" s="3"/>
    </row>
    <row r="302" spans="3:11" x14ac:dyDescent="0.2">
      <c r="C302"/>
      <c r="H302" s="3"/>
      <c r="K302" s="3"/>
    </row>
    <row r="303" spans="3:11" x14ac:dyDescent="0.2">
      <c r="C303"/>
      <c r="H303" s="3"/>
      <c r="K303" s="3"/>
    </row>
    <row r="304" spans="3:11" x14ac:dyDescent="0.2">
      <c r="C304"/>
      <c r="H304" s="3"/>
      <c r="K304" s="3"/>
    </row>
    <row r="305" spans="3:11" x14ac:dyDescent="0.2">
      <c r="C305"/>
      <c r="H305" s="3"/>
      <c r="K305" s="3"/>
    </row>
    <row r="306" spans="3:11" x14ac:dyDescent="0.2">
      <c r="C306"/>
      <c r="H306" s="3"/>
      <c r="K306" s="3"/>
    </row>
    <row r="307" spans="3:11" x14ac:dyDescent="0.2">
      <c r="C307"/>
      <c r="H307" s="3"/>
      <c r="K307" s="3"/>
    </row>
    <row r="308" spans="3:11" x14ac:dyDescent="0.2">
      <c r="C308"/>
      <c r="H308" s="3"/>
      <c r="K308" s="3"/>
    </row>
    <row r="309" spans="3:11" x14ac:dyDescent="0.2">
      <c r="C309"/>
      <c r="H309" s="3"/>
      <c r="K309" s="3"/>
    </row>
    <row r="310" spans="3:11" x14ac:dyDescent="0.2">
      <c r="C310"/>
      <c r="H310" s="3"/>
      <c r="K310" s="3"/>
    </row>
    <row r="311" spans="3:11" x14ac:dyDescent="0.2">
      <c r="C311"/>
      <c r="H311" s="3"/>
      <c r="K311" s="3"/>
    </row>
    <row r="312" spans="3:11" x14ac:dyDescent="0.2">
      <c r="C312"/>
      <c r="H312" s="3"/>
      <c r="K312" s="3"/>
    </row>
    <row r="313" spans="3:11" x14ac:dyDescent="0.2">
      <c r="C313"/>
      <c r="H313" s="3"/>
      <c r="K313" s="3"/>
    </row>
    <row r="314" spans="3:11" x14ac:dyDescent="0.2">
      <c r="C314"/>
      <c r="H314" s="3"/>
      <c r="K314" s="3"/>
    </row>
    <row r="315" spans="3:11" x14ac:dyDescent="0.2">
      <c r="C315"/>
      <c r="H315" s="3"/>
      <c r="K315" s="3"/>
    </row>
    <row r="316" spans="3:11" x14ac:dyDescent="0.2">
      <c r="C316"/>
      <c r="H316" s="3"/>
      <c r="K316" s="3"/>
    </row>
    <row r="317" spans="3:11" x14ac:dyDescent="0.2">
      <c r="C317"/>
      <c r="H317" s="3"/>
      <c r="K317" s="3"/>
    </row>
    <row r="318" spans="3:11" x14ac:dyDescent="0.2">
      <c r="C318"/>
      <c r="H318" s="3"/>
      <c r="K318" s="3"/>
    </row>
    <row r="319" spans="3:11" x14ac:dyDescent="0.2">
      <c r="C319"/>
      <c r="H319" s="3"/>
      <c r="K319" s="3"/>
    </row>
    <row r="320" spans="3:11" x14ac:dyDescent="0.2">
      <c r="C320"/>
      <c r="H320" s="3"/>
      <c r="K320" s="3"/>
    </row>
    <row r="321" spans="3:11" x14ac:dyDescent="0.2">
      <c r="C321"/>
      <c r="H321" s="3"/>
      <c r="K321" s="3"/>
    </row>
    <row r="322" spans="3:11" x14ac:dyDescent="0.2">
      <c r="C322"/>
      <c r="H322" s="3"/>
      <c r="K322" s="3"/>
    </row>
    <row r="323" spans="3:11" x14ac:dyDescent="0.2">
      <c r="C323"/>
      <c r="H323" s="3"/>
      <c r="K323" s="3"/>
    </row>
    <row r="324" spans="3:11" x14ac:dyDescent="0.2">
      <c r="C324"/>
      <c r="H324" s="3"/>
      <c r="K324" s="3"/>
    </row>
    <row r="325" spans="3:11" x14ac:dyDescent="0.2">
      <c r="C325"/>
      <c r="H325" s="3"/>
      <c r="K325" s="3"/>
    </row>
    <row r="326" spans="3:11" x14ac:dyDescent="0.2">
      <c r="C326"/>
      <c r="H326" s="3"/>
      <c r="K326" s="3"/>
    </row>
    <row r="327" spans="3:11" x14ac:dyDescent="0.2">
      <c r="C327"/>
      <c r="H327" s="3"/>
      <c r="K327" s="3"/>
    </row>
    <row r="328" spans="3:11" x14ac:dyDescent="0.2">
      <c r="C328"/>
      <c r="H328" s="3"/>
      <c r="K328" s="3"/>
    </row>
    <row r="329" spans="3:11" x14ac:dyDescent="0.2">
      <c r="C329"/>
      <c r="H329" s="3"/>
      <c r="K329" s="3"/>
    </row>
    <row r="330" spans="3:11" x14ac:dyDescent="0.2">
      <c r="C330"/>
      <c r="H330" s="3"/>
      <c r="K330" s="3"/>
    </row>
    <row r="331" spans="3:11" x14ac:dyDescent="0.2">
      <c r="C331"/>
      <c r="H331" s="3"/>
      <c r="K331" s="3"/>
    </row>
    <row r="332" spans="3:11" x14ac:dyDescent="0.2">
      <c r="C332"/>
      <c r="H332" s="3"/>
      <c r="K332" s="3"/>
    </row>
    <row r="333" spans="3:11" x14ac:dyDescent="0.2">
      <c r="C333"/>
      <c r="H333" s="3"/>
      <c r="K333" s="3"/>
    </row>
    <row r="334" spans="3:11" x14ac:dyDescent="0.2">
      <c r="C334"/>
      <c r="H334" s="3"/>
      <c r="K334" s="3"/>
    </row>
    <row r="335" spans="3:11" x14ac:dyDescent="0.2">
      <c r="C335"/>
      <c r="H335" s="3"/>
      <c r="K335" s="3"/>
    </row>
    <row r="336" spans="3:11" x14ac:dyDescent="0.2">
      <c r="C336"/>
      <c r="H336" s="3"/>
      <c r="K336" s="3"/>
    </row>
    <row r="337" spans="3:11" x14ac:dyDescent="0.2">
      <c r="C337"/>
      <c r="H337" s="3"/>
      <c r="K337" s="3"/>
    </row>
    <row r="338" spans="3:11" x14ac:dyDescent="0.2">
      <c r="C338"/>
      <c r="H338" s="3"/>
      <c r="K338" s="3"/>
    </row>
    <row r="339" spans="3:11" x14ac:dyDescent="0.2">
      <c r="C339"/>
      <c r="H339" s="3"/>
      <c r="K339" s="3"/>
    </row>
    <row r="340" spans="3:11" x14ac:dyDescent="0.2">
      <c r="C340"/>
      <c r="H340" s="3"/>
      <c r="K340" s="3"/>
    </row>
    <row r="341" spans="3:11" x14ac:dyDescent="0.2">
      <c r="C341"/>
      <c r="H341" s="3"/>
      <c r="K341" s="3"/>
    </row>
    <row r="342" spans="3:11" x14ac:dyDescent="0.2">
      <c r="C342"/>
      <c r="H342" s="3"/>
      <c r="K342" s="3"/>
    </row>
    <row r="343" spans="3:11" x14ac:dyDescent="0.2">
      <c r="C343"/>
      <c r="H343" s="3"/>
      <c r="K343" s="3"/>
    </row>
    <row r="344" spans="3:11" x14ac:dyDescent="0.2">
      <c r="C344"/>
      <c r="H344" s="3"/>
      <c r="K344" s="3"/>
    </row>
    <row r="345" spans="3:11" x14ac:dyDescent="0.2">
      <c r="C345"/>
      <c r="H345" s="3"/>
      <c r="K345" s="3"/>
    </row>
    <row r="346" spans="3:11" x14ac:dyDescent="0.2">
      <c r="C346"/>
      <c r="H346" s="3"/>
      <c r="K346" s="3"/>
    </row>
    <row r="347" spans="3:11" x14ac:dyDescent="0.2">
      <c r="C347"/>
      <c r="H347" s="3"/>
      <c r="K347" s="3"/>
    </row>
    <row r="348" spans="3:11" x14ac:dyDescent="0.2">
      <c r="C348"/>
      <c r="H348" s="3"/>
      <c r="K348" s="3"/>
    </row>
    <row r="349" spans="3:11" x14ac:dyDescent="0.2">
      <c r="C349"/>
      <c r="H349" s="3"/>
      <c r="K349" s="3"/>
    </row>
    <row r="350" spans="3:11" x14ac:dyDescent="0.2">
      <c r="C350"/>
      <c r="H350" s="3"/>
      <c r="K350" s="3"/>
    </row>
    <row r="351" spans="3:11" x14ac:dyDescent="0.2">
      <c r="C351"/>
      <c r="H351" s="3"/>
      <c r="K351" s="3"/>
    </row>
    <row r="352" spans="3:11" x14ac:dyDescent="0.2">
      <c r="C352"/>
      <c r="H352" s="3"/>
      <c r="K352" s="3"/>
    </row>
    <row r="353" spans="3:11" x14ac:dyDescent="0.2">
      <c r="C353"/>
      <c r="H353" s="3"/>
      <c r="K353" s="3"/>
    </row>
    <row r="354" spans="3:11" x14ac:dyDescent="0.2">
      <c r="C354"/>
      <c r="H354" s="3"/>
      <c r="K354" s="3"/>
    </row>
    <row r="355" spans="3:11" x14ac:dyDescent="0.2">
      <c r="C355"/>
      <c r="H355" s="3"/>
      <c r="K355" s="3"/>
    </row>
    <row r="356" spans="3:11" x14ac:dyDescent="0.2">
      <c r="C356"/>
      <c r="H356" s="3"/>
      <c r="K356" s="3"/>
    </row>
    <row r="357" spans="3:11" x14ac:dyDescent="0.2">
      <c r="C357"/>
      <c r="H357" s="3"/>
      <c r="K357" s="3"/>
    </row>
    <row r="358" spans="3:11" x14ac:dyDescent="0.2">
      <c r="C358"/>
      <c r="H358" s="3"/>
      <c r="K358" s="3"/>
    </row>
    <row r="359" spans="3:11" x14ac:dyDescent="0.2">
      <c r="C359"/>
      <c r="H359" s="3"/>
      <c r="K359" s="3"/>
    </row>
    <row r="360" spans="3:11" x14ac:dyDescent="0.2">
      <c r="C360"/>
      <c r="H360" s="3"/>
      <c r="K360" s="3"/>
    </row>
    <row r="361" spans="3:11" x14ac:dyDescent="0.2">
      <c r="C361"/>
      <c r="H361" s="3"/>
      <c r="K361" s="3"/>
    </row>
    <row r="362" spans="3:11" x14ac:dyDescent="0.2">
      <c r="C362"/>
      <c r="H362" s="3"/>
      <c r="K362" s="3"/>
    </row>
    <row r="363" spans="3:11" x14ac:dyDescent="0.2">
      <c r="C363"/>
      <c r="H363" s="3"/>
      <c r="K363" s="3"/>
    </row>
    <row r="364" spans="3:11" x14ac:dyDescent="0.2">
      <c r="C364"/>
      <c r="H364" s="3"/>
      <c r="K364" s="3"/>
    </row>
    <row r="365" spans="3:11" x14ac:dyDescent="0.2">
      <c r="C365"/>
      <c r="H365" s="3"/>
      <c r="K365" s="3"/>
    </row>
    <row r="366" spans="3:11" x14ac:dyDescent="0.2">
      <c r="C366"/>
      <c r="H366" s="3"/>
      <c r="K366" s="3"/>
    </row>
    <row r="367" spans="3:11" x14ac:dyDescent="0.2">
      <c r="C367"/>
      <c r="H367" s="3"/>
      <c r="K367" s="3"/>
    </row>
    <row r="368" spans="3:11" x14ac:dyDescent="0.2">
      <c r="C368"/>
      <c r="H368" s="3"/>
      <c r="K368" s="3"/>
    </row>
    <row r="369" spans="3:11" x14ac:dyDescent="0.2">
      <c r="C369"/>
      <c r="H369" s="3"/>
      <c r="K369" s="3"/>
    </row>
    <row r="370" spans="3:11" x14ac:dyDescent="0.2">
      <c r="C370"/>
      <c r="H370" s="3"/>
      <c r="K370" s="3"/>
    </row>
    <row r="371" spans="3:11" x14ac:dyDescent="0.2">
      <c r="C371"/>
      <c r="H371" s="3"/>
      <c r="K371" s="3"/>
    </row>
    <row r="372" spans="3:11" x14ac:dyDescent="0.2">
      <c r="C372"/>
      <c r="H372" s="3"/>
      <c r="K372" s="3"/>
    </row>
    <row r="373" spans="3:11" x14ac:dyDescent="0.2">
      <c r="C373"/>
      <c r="H373" s="3"/>
      <c r="K373" s="3"/>
    </row>
    <row r="374" spans="3:11" x14ac:dyDescent="0.2">
      <c r="C374"/>
      <c r="H374" s="3"/>
      <c r="K374" s="3"/>
    </row>
    <row r="375" spans="3:11" x14ac:dyDescent="0.2">
      <c r="C375"/>
      <c r="H375" s="3"/>
      <c r="K375" s="3"/>
    </row>
    <row r="376" spans="3:11" x14ac:dyDescent="0.2">
      <c r="C376"/>
      <c r="H376" s="3"/>
      <c r="K376" s="3"/>
    </row>
    <row r="377" spans="3:11" x14ac:dyDescent="0.2">
      <c r="C377"/>
      <c r="H377" s="3"/>
      <c r="K377" s="3"/>
    </row>
    <row r="378" spans="3:11" x14ac:dyDescent="0.2">
      <c r="C378"/>
      <c r="H378" s="3"/>
      <c r="K378" s="3"/>
    </row>
    <row r="379" spans="3:11" x14ac:dyDescent="0.2">
      <c r="C379"/>
      <c r="H379" s="3"/>
      <c r="K379" s="3"/>
    </row>
    <row r="380" spans="3:11" x14ac:dyDescent="0.2">
      <c r="C380"/>
      <c r="H380" s="3"/>
      <c r="K380" s="3"/>
    </row>
    <row r="381" spans="3:11" x14ac:dyDescent="0.2">
      <c r="C381"/>
      <c r="H381" s="3"/>
      <c r="K381" s="3"/>
    </row>
    <row r="382" spans="3:11" x14ac:dyDescent="0.2">
      <c r="C382"/>
      <c r="H382" s="3"/>
      <c r="K382" s="3"/>
    </row>
    <row r="383" spans="3:11" x14ac:dyDescent="0.2">
      <c r="C383"/>
      <c r="H383" s="3"/>
      <c r="K383" s="3"/>
    </row>
    <row r="384" spans="3:11" x14ac:dyDescent="0.2">
      <c r="C384"/>
      <c r="H384" s="3"/>
      <c r="K384" s="3"/>
    </row>
    <row r="385" spans="3:11" x14ac:dyDescent="0.2">
      <c r="C385"/>
      <c r="H385" s="3"/>
      <c r="K385" s="3"/>
    </row>
    <row r="386" spans="3:11" x14ac:dyDescent="0.2">
      <c r="C386"/>
      <c r="H386" s="3"/>
      <c r="K386" s="3"/>
    </row>
    <row r="387" spans="3:11" x14ac:dyDescent="0.2">
      <c r="C387"/>
      <c r="H387" s="3"/>
      <c r="K387" s="3"/>
    </row>
    <row r="388" spans="3:11" x14ac:dyDescent="0.2">
      <c r="C388"/>
      <c r="H388" s="3"/>
      <c r="K388" s="3"/>
    </row>
    <row r="389" spans="3:11" x14ac:dyDescent="0.2">
      <c r="C389"/>
      <c r="H389" s="3"/>
      <c r="K389" s="3"/>
    </row>
    <row r="390" spans="3:11" x14ac:dyDescent="0.2">
      <c r="C390"/>
      <c r="H390" s="3"/>
      <c r="K390" s="3"/>
    </row>
    <row r="391" spans="3:11" x14ac:dyDescent="0.2">
      <c r="C391"/>
      <c r="H391" s="3"/>
      <c r="K391" s="3"/>
    </row>
    <row r="392" spans="3:11" x14ac:dyDescent="0.2">
      <c r="C392"/>
      <c r="H392" s="3"/>
      <c r="K392" s="3"/>
    </row>
    <row r="393" spans="3:11" x14ac:dyDescent="0.2">
      <c r="C393"/>
      <c r="H393" s="3"/>
      <c r="K393" s="3"/>
    </row>
    <row r="394" spans="3:11" x14ac:dyDescent="0.2">
      <c r="C394"/>
      <c r="H394" s="3"/>
      <c r="K394" s="3"/>
    </row>
    <row r="395" spans="3:11" x14ac:dyDescent="0.2">
      <c r="C395"/>
      <c r="H395" s="3"/>
      <c r="K395" s="3"/>
    </row>
    <row r="396" spans="3:11" x14ac:dyDescent="0.2">
      <c r="C396"/>
      <c r="H396" s="3"/>
      <c r="K396" s="3"/>
    </row>
    <row r="397" spans="3:11" x14ac:dyDescent="0.2">
      <c r="C397"/>
      <c r="H397" s="3"/>
      <c r="K397" s="3"/>
    </row>
    <row r="398" spans="3:11" x14ac:dyDescent="0.2">
      <c r="C398"/>
      <c r="H398" s="3"/>
      <c r="K398" s="3"/>
    </row>
    <row r="399" spans="3:11" x14ac:dyDescent="0.2">
      <c r="C399"/>
      <c r="H399" s="3"/>
      <c r="K399" s="3"/>
    </row>
    <row r="400" spans="3:11" x14ac:dyDescent="0.2">
      <c r="C400"/>
      <c r="H400" s="3"/>
      <c r="K400" s="3"/>
    </row>
    <row r="401" spans="3:11" x14ac:dyDescent="0.2">
      <c r="C401"/>
      <c r="H401" s="3"/>
      <c r="K401" s="3"/>
    </row>
    <row r="402" spans="3:11" x14ac:dyDescent="0.2">
      <c r="C402"/>
      <c r="H402" s="3"/>
      <c r="K402" s="3"/>
    </row>
    <row r="403" spans="3:11" x14ac:dyDescent="0.2">
      <c r="C403"/>
      <c r="H403" s="3"/>
      <c r="K403" s="3"/>
    </row>
    <row r="404" spans="3:11" x14ac:dyDescent="0.2">
      <c r="C404"/>
      <c r="H404" s="3"/>
      <c r="K404" s="3"/>
    </row>
    <row r="405" spans="3:11" x14ac:dyDescent="0.2">
      <c r="C405"/>
      <c r="H405" s="3"/>
      <c r="K405" s="3"/>
    </row>
    <row r="406" spans="3:11" x14ac:dyDescent="0.2">
      <c r="C406"/>
      <c r="H406" s="3"/>
      <c r="K406" s="3"/>
    </row>
    <row r="407" spans="3:11" x14ac:dyDescent="0.2">
      <c r="C407"/>
      <c r="H407" s="3"/>
      <c r="K407" s="3"/>
    </row>
    <row r="408" spans="3:11" x14ac:dyDescent="0.2">
      <c r="C408"/>
      <c r="H408" s="3"/>
      <c r="K408" s="3"/>
    </row>
    <row r="409" spans="3:11" x14ac:dyDescent="0.2">
      <c r="C409"/>
      <c r="H409" s="3"/>
      <c r="K409" s="3"/>
    </row>
    <row r="410" spans="3:11" x14ac:dyDescent="0.2">
      <c r="C410"/>
      <c r="H410" s="3"/>
      <c r="K410" s="3"/>
    </row>
    <row r="411" spans="3:11" x14ac:dyDescent="0.2">
      <c r="C411"/>
      <c r="H411" s="3"/>
      <c r="K411" s="3"/>
    </row>
    <row r="412" spans="3:11" x14ac:dyDescent="0.2">
      <c r="C412"/>
      <c r="H412" s="3"/>
      <c r="K412" s="3"/>
    </row>
    <row r="413" spans="3:11" x14ac:dyDescent="0.2">
      <c r="C413"/>
      <c r="H413" s="3"/>
      <c r="K413" s="3"/>
    </row>
    <row r="414" spans="3:11" x14ac:dyDescent="0.2">
      <c r="C414"/>
      <c r="H414" s="3"/>
      <c r="K414" s="3"/>
    </row>
    <row r="415" spans="3:11" x14ac:dyDescent="0.2">
      <c r="C415"/>
      <c r="H415" s="3"/>
      <c r="K415" s="3"/>
    </row>
    <row r="416" spans="3:11" x14ac:dyDescent="0.2">
      <c r="C416"/>
      <c r="H416" s="3"/>
      <c r="K416" s="3"/>
    </row>
    <row r="417" spans="3:11" x14ac:dyDescent="0.2">
      <c r="C417"/>
      <c r="H417" s="3"/>
      <c r="K417" s="3"/>
    </row>
    <row r="418" spans="3:11" x14ac:dyDescent="0.2">
      <c r="C418"/>
      <c r="H418" s="3"/>
      <c r="K418" s="3"/>
    </row>
    <row r="419" spans="3:11" x14ac:dyDescent="0.2">
      <c r="C419"/>
      <c r="H419" s="3"/>
      <c r="K419" s="3"/>
    </row>
    <row r="420" spans="3:11" x14ac:dyDescent="0.2">
      <c r="C420"/>
      <c r="H420" s="3"/>
      <c r="K420" s="3"/>
    </row>
    <row r="421" spans="3:11" x14ac:dyDescent="0.2">
      <c r="C421"/>
      <c r="H421" s="3"/>
      <c r="K421" s="3"/>
    </row>
    <row r="422" spans="3:11" x14ac:dyDescent="0.2">
      <c r="C422"/>
      <c r="H422" s="3"/>
      <c r="K422" s="3"/>
    </row>
    <row r="423" spans="3:11" x14ac:dyDescent="0.2">
      <c r="C423"/>
      <c r="H423" s="3"/>
      <c r="K423" s="3"/>
    </row>
    <row r="424" spans="3:11" x14ac:dyDescent="0.2">
      <c r="C424"/>
      <c r="H424" s="3"/>
      <c r="K424" s="3"/>
    </row>
    <row r="425" spans="3:11" x14ac:dyDescent="0.2">
      <c r="C425"/>
      <c r="H425" s="3"/>
      <c r="K425" s="3"/>
    </row>
    <row r="426" spans="3:11" x14ac:dyDescent="0.2">
      <c r="C426"/>
      <c r="H426" s="3"/>
      <c r="K426" s="3"/>
    </row>
    <row r="427" spans="3:11" x14ac:dyDescent="0.2">
      <c r="C427"/>
      <c r="H427" s="3"/>
      <c r="K427" s="3"/>
    </row>
    <row r="428" spans="3:11" x14ac:dyDescent="0.2">
      <c r="C428"/>
      <c r="H428" s="3"/>
      <c r="K428" s="3"/>
    </row>
    <row r="429" spans="3:11" x14ac:dyDescent="0.2">
      <c r="C429"/>
      <c r="H429" s="3"/>
      <c r="K429" s="3"/>
    </row>
    <row r="430" spans="3:11" x14ac:dyDescent="0.2">
      <c r="C430"/>
      <c r="H430" s="3"/>
      <c r="K430" s="3"/>
    </row>
    <row r="431" spans="3:11" x14ac:dyDescent="0.2">
      <c r="C431"/>
      <c r="H431" s="3"/>
      <c r="K431" s="3"/>
    </row>
    <row r="432" spans="3:11" x14ac:dyDescent="0.2">
      <c r="C432"/>
      <c r="H432" s="3"/>
      <c r="K432" s="3"/>
    </row>
    <row r="433" spans="3:11" x14ac:dyDescent="0.2">
      <c r="C433"/>
      <c r="H433" s="3"/>
      <c r="K433" s="3"/>
    </row>
    <row r="434" spans="3:11" x14ac:dyDescent="0.2">
      <c r="C434"/>
      <c r="H434" s="3"/>
      <c r="K434" s="3"/>
    </row>
    <row r="435" spans="3:11" x14ac:dyDescent="0.2">
      <c r="C435"/>
      <c r="H435" s="3"/>
      <c r="K435" s="3"/>
    </row>
    <row r="436" spans="3:11" x14ac:dyDescent="0.2">
      <c r="C436"/>
      <c r="H436" s="3"/>
      <c r="K436" s="3"/>
    </row>
    <row r="437" spans="3:11" x14ac:dyDescent="0.2">
      <c r="C437"/>
      <c r="H437" s="3"/>
      <c r="K437" s="3"/>
    </row>
    <row r="438" spans="3:11" x14ac:dyDescent="0.2">
      <c r="C438"/>
      <c r="H438" s="3"/>
      <c r="K438" s="3"/>
    </row>
    <row r="439" spans="3:11" x14ac:dyDescent="0.2">
      <c r="C439"/>
      <c r="H439" s="3"/>
      <c r="K439" s="3"/>
    </row>
    <row r="440" spans="3:11" x14ac:dyDescent="0.2">
      <c r="C440"/>
      <c r="H440" s="3"/>
      <c r="K440" s="3"/>
    </row>
    <row r="441" spans="3:11" x14ac:dyDescent="0.2">
      <c r="C441"/>
      <c r="H441" s="3"/>
      <c r="K441" s="3"/>
    </row>
    <row r="442" spans="3:11" x14ac:dyDescent="0.2">
      <c r="C442"/>
      <c r="H442" s="3"/>
      <c r="K442" s="3"/>
    </row>
    <row r="443" spans="3:11" x14ac:dyDescent="0.2">
      <c r="C443"/>
      <c r="H443" s="3"/>
      <c r="K443" s="3"/>
    </row>
    <row r="444" spans="3:11" x14ac:dyDescent="0.2">
      <c r="C444"/>
      <c r="H444" s="3"/>
      <c r="K444" s="3"/>
    </row>
    <row r="445" spans="3:11" x14ac:dyDescent="0.2">
      <c r="C445"/>
      <c r="H445" s="3"/>
      <c r="K445" s="3"/>
    </row>
    <row r="446" spans="3:11" x14ac:dyDescent="0.2">
      <c r="C446"/>
      <c r="H446" s="3"/>
      <c r="K446" s="3"/>
    </row>
    <row r="447" spans="3:11" x14ac:dyDescent="0.2">
      <c r="C447"/>
      <c r="H447" s="3"/>
      <c r="K447" s="3"/>
    </row>
    <row r="448" spans="3:11" x14ac:dyDescent="0.2">
      <c r="C448"/>
      <c r="H448" s="3"/>
      <c r="K448" s="3"/>
    </row>
    <row r="449" spans="3:11" x14ac:dyDescent="0.2">
      <c r="C449"/>
      <c r="H449" s="3"/>
      <c r="K449" s="3"/>
    </row>
    <row r="450" spans="3:11" x14ac:dyDescent="0.2">
      <c r="C450"/>
      <c r="H450" s="3"/>
      <c r="K450" s="3"/>
    </row>
    <row r="451" spans="3:11" x14ac:dyDescent="0.2">
      <c r="C451"/>
      <c r="H451" s="3"/>
      <c r="K451" s="3"/>
    </row>
    <row r="452" spans="3:11" x14ac:dyDescent="0.2">
      <c r="C452"/>
      <c r="H452" s="3"/>
      <c r="K452" s="3"/>
    </row>
    <row r="453" spans="3:11" x14ac:dyDescent="0.2">
      <c r="C453"/>
      <c r="H453" s="3"/>
      <c r="K453" s="3"/>
    </row>
    <row r="454" spans="3:11" x14ac:dyDescent="0.2">
      <c r="C454"/>
      <c r="H454" s="3"/>
      <c r="K454" s="3"/>
    </row>
    <row r="455" spans="3:11" x14ac:dyDescent="0.2">
      <c r="C455"/>
      <c r="H455" s="3"/>
      <c r="K455" s="3"/>
    </row>
    <row r="456" spans="3:11" x14ac:dyDescent="0.2">
      <c r="C456"/>
      <c r="H456" s="3"/>
      <c r="K456" s="3"/>
    </row>
    <row r="457" spans="3:11" x14ac:dyDescent="0.2">
      <c r="C457"/>
      <c r="H457" s="3"/>
      <c r="K457" s="3"/>
    </row>
    <row r="458" spans="3:11" x14ac:dyDescent="0.2">
      <c r="C458"/>
      <c r="H458" s="3"/>
      <c r="K458" s="3"/>
    </row>
    <row r="459" spans="3:11" x14ac:dyDescent="0.2">
      <c r="C459"/>
      <c r="H459" s="3"/>
      <c r="K459" s="3"/>
    </row>
    <row r="460" spans="3:11" x14ac:dyDescent="0.2">
      <c r="C460"/>
      <c r="H460" s="3"/>
      <c r="K460" s="3"/>
    </row>
    <row r="461" spans="3:11" x14ac:dyDescent="0.2">
      <c r="C461"/>
      <c r="H461" s="3"/>
      <c r="K461" s="3"/>
    </row>
    <row r="462" spans="3:11" x14ac:dyDescent="0.2">
      <c r="C462"/>
      <c r="H462" s="3"/>
      <c r="K462" s="3"/>
    </row>
    <row r="463" spans="3:11" x14ac:dyDescent="0.2">
      <c r="C463"/>
      <c r="H463" s="3"/>
      <c r="K463" s="3"/>
    </row>
    <row r="464" spans="3:11" x14ac:dyDescent="0.2">
      <c r="C464"/>
      <c r="H464" s="3"/>
      <c r="K464" s="3"/>
    </row>
    <row r="465" spans="3:11" x14ac:dyDescent="0.2">
      <c r="C465"/>
      <c r="H465" s="3"/>
      <c r="K465" s="3"/>
    </row>
    <row r="466" spans="3:11" x14ac:dyDescent="0.2">
      <c r="C466"/>
      <c r="H466" s="3"/>
      <c r="K466" s="3"/>
    </row>
    <row r="467" spans="3:11" x14ac:dyDescent="0.2">
      <c r="C467"/>
      <c r="H467" s="3"/>
      <c r="K467" s="3"/>
    </row>
    <row r="468" spans="3:11" x14ac:dyDescent="0.2">
      <c r="C468"/>
      <c r="H468" s="3"/>
      <c r="K468" s="3"/>
    </row>
    <row r="469" spans="3:11" x14ac:dyDescent="0.2">
      <c r="C469"/>
      <c r="H469" s="3"/>
      <c r="K469" s="3"/>
    </row>
    <row r="470" spans="3:11" x14ac:dyDescent="0.2">
      <c r="C470"/>
      <c r="H470" s="3"/>
      <c r="K470" s="3"/>
    </row>
    <row r="471" spans="3:11" x14ac:dyDescent="0.2">
      <c r="C471"/>
      <c r="H471" s="3"/>
      <c r="K471" s="3"/>
    </row>
    <row r="472" spans="3:11" x14ac:dyDescent="0.2">
      <c r="C472"/>
      <c r="H472" s="3"/>
      <c r="K472" s="3"/>
    </row>
    <row r="473" spans="3:11" x14ac:dyDescent="0.2">
      <c r="C473"/>
      <c r="H473" s="3"/>
      <c r="K473" s="3"/>
    </row>
    <row r="474" spans="3:11" x14ac:dyDescent="0.2">
      <c r="C474"/>
      <c r="H474" s="3"/>
      <c r="K474" s="3"/>
    </row>
    <row r="475" spans="3:11" x14ac:dyDescent="0.2">
      <c r="C475"/>
      <c r="H475" s="3"/>
      <c r="K475" s="3"/>
    </row>
    <row r="476" spans="3:11" x14ac:dyDescent="0.2">
      <c r="C476"/>
      <c r="H476" s="3"/>
      <c r="K476" s="3"/>
    </row>
    <row r="477" spans="3:11" x14ac:dyDescent="0.2">
      <c r="C477"/>
      <c r="H477" s="3"/>
      <c r="K477" s="3"/>
    </row>
    <row r="478" spans="3:11" x14ac:dyDescent="0.2">
      <c r="C478"/>
      <c r="H478" s="3"/>
      <c r="K478" s="3"/>
    </row>
    <row r="479" spans="3:11" x14ac:dyDescent="0.2">
      <c r="C479"/>
      <c r="H479" s="3"/>
      <c r="K479" s="3"/>
    </row>
    <row r="480" spans="3:11" x14ac:dyDescent="0.2">
      <c r="C480"/>
      <c r="H480" s="3"/>
      <c r="K480" s="3"/>
    </row>
    <row r="481" spans="3:11" x14ac:dyDescent="0.2">
      <c r="C481"/>
      <c r="H481" s="3"/>
      <c r="K481" s="3"/>
    </row>
    <row r="482" spans="3:11" x14ac:dyDescent="0.2">
      <c r="C482"/>
      <c r="H482" s="3"/>
      <c r="K482" s="3"/>
    </row>
    <row r="483" spans="3:11" x14ac:dyDescent="0.2">
      <c r="C483"/>
      <c r="H483" s="3"/>
      <c r="K483" s="3"/>
    </row>
    <row r="484" spans="3:11" x14ac:dyDescent="0.2">
      <c r="C484"/>
      <c r="H484" s="3"/>
      <c r="K484" s="3"/>
    </row>
    <row r="485" spans="3:11" x14ac:dyDescent="0.2">
      <c r="C485"/>
      <c r="H485" s="3"/>
      <c r="K485" s="3"/>
    </row>
    <row r="486" spans="3:11" x14ac:dyDescent="0.2">
      <c r="C486"/>
      <c r="H486" s="3"/>
      <c r="K486" s="3"/>
    </row>
    <row r="487" spans="3:11" x14ac:dyDescent="0.2">
      <c r="C487"/>
      <c r="H487" s="3"/>
      <c r="K487" s="3"/>
    </row>
    <row r="488" spans="3:11" x14ac:dyDescent="0.2">
      <c r="C488"/>
      <c r="H488" s="3"/>
      <c r="K488" s="3"/>
    </row>
    <row r="489" spans="3:11" x14ac:dyDescent="0.2">
      <c r="C489"/>
      <c r="H489" s="3"/>
      <c r="K489" s="3"/>
    </row>
    <row r="490" spans="3:11" x14ac:dyDescent="0.2">
      <c r="C490"/>
      <c r="H490" s="3"/>
      <c r="K490" s="3"/>
    </row>
    <row r="491" spans="3:11" x14ac:dyDescent="0.2">
      <c r="C491"/>
      <c r="H491" s="3"/>
      <c r="K491" s="3"/>
    </row>
    <row r="492" spans="3:11" x14ac:dyDescent="0.2">
      <c r="C492"/>
      <c r="H492" s="3"/>
      <c r="K492" s="3"/>
    </row>
    <row r="493" spans="3:11" x14ac:dyDescent="0.2">
      <c r="C493"/>
      <c r="H493" s="3"/>
      <c r="K493" s="3"/>
    </row>
    <row r="494" spans="3:11" x14ac:dyDescent="0.2">
      <c r="C494"/>
      <c r="H494" s="3"/>
      <c r="K494" s="3"/>
    </row>
    <row r="495" spans="3:11" x14ac:dyDescent="0.2">
      <c r="C495"/>
      <c r="H495" s="3"/>
      <c r="K495" s="3"/>
    </row>
    <row r="496" spans="3:11" x14ac:dyDescent="0.2">
      <c r="C496"/>
      <c r="H496" s="3"/>
      <c r="K496" s="3"/>
    </row>
    <row r="497" spans="3:11" x14ac:dyDescent="0.2">
      <c r="C497"/>
      <c r="H497" s="3"/>
      <c r="K497" s="3"/>
    </row>
    <row r="498" spans="3:11" x14ac:dyDescent="0.2">
      <c r="C498"/>
      <c r="H498" s="3"/>
      <c r="K498" s="3"/>
    </row>
    <row r="499" spans="3:11" x14ac:dyDescent="0.2">
      <c r="C499"/>
      <c r="H499" s="3"/>
      <c r="K499" s="3"/>
    </row>
    <row r="500" spans="3:11" x14ac:dyDescent="0.2">
      <c r="C500"/>
      <c r="H500" s="3"/>
      <c r="K500" s="3"/>
    </row>
    <row r="501" spans="3:11" x14ac:dyDescent="0.2">
      <c r="C501"/>
      <c r="H501" s="3"/>
      <c r="K501" s="3"/>
    </row>
    <row r="502" spans="3:11" x14ac:dyDescent="0.2">
      <c r="C502"/>
      <c r="H502" s="3"/>
      <c r="K502" s="3"/>
    </row>
    <row r="503" spans="3:11" x14ac:dyDescent="0.2">
      <c r="C503"/>
      <c r="H503" s="3"/>
      <c r="K503" s="3"/>
    </row>
    <row r="504" spans="3:11" x14ac:dyDescent="0.2">
      <c r="C504"/>
      <c r="H504" s="3"/>
      <c r="K504" s="3"/>
    </row>
    <row r="505" spans="3:11" x14ac:dyDescent="0.2">
      <c r="C505"/>
      <c r="H505" s="3"/>
      <c r="K505" s="3"/>
    </row>
    <row r="506" spans="3:11" x14ac:dyDescent="0.2">
      <c r="C506"/>
      <c r="H506" s="3"/>
      <c r="K506" s="3"/>
    </row>
    <row r="507" spans="3:11" x14ac:dyDescent="0.2">
      <c r="C507"/>
      <c r="H507" s="3"/>
      <c r="K507" s="3"/>
    </row>
    <row r="508" spans="3:11" x14ac:dyDescent="0.2">
      <c r="C508"/>
      <c r="H508" s="3"/>
      <c r="K508" s="3"/>
    </row>
    <row r="509" spans="3:11" x14ac:dyDescent="0.2">
      <c r="C509"/>
      <c r="H509" s="3"/>
      <c r="K509" s="3"/>
    </row>
    <row r="510" spans="3:11" x14ac:dyDescent="0.2">
      <c r="C510"/>
      <c r="H510" s="3"/>
      <c r="K510" s="3"/>
    </row>
    <row r="511" spans="3:11" x14ac:dyDescent="0.2">
      <c r="C511"/>
      <c r="H511" s="3"/>
      <c r="K511" s="3"/>
    </row>
    <row r="512" spans="3:11" x14ac:dyDescent="0.2">
      <c r="C512"/>
      <c r="H512" s="3"/>
      <c r="K512" s="3"/>
    </row>
    <row r="513" spans="3:11" x14ac:dyDescent="0.2">
      <c r="C513"/>
      <c r="H513" s="3"/>
      <c r="K513" s="3"/>
    </row>
    <row r="514" spans="3:11" x14ac:dyDescent="0.2">
      <c r="C514"/>
      <c r="H514" s="3"/>
      <c r="K514" s="3"/>
    </row>
    <row r="515" spans="3:11" x14ac:dyDescent="0.2">
      <c r="C515"/>
      <c r="H515" s="3"/>
      <c r="K515" s="3"/>
    </row>
    <row r="516" spans="3:11" x14ac:dyDescent="0.2">
      <c r="C516"/>
      <c r="H516" s="3"/>
      <c r="K516" s="3"/>
    </row>
    <row r="517" spans="3:11" x14ac:dyDescent="0.2">
      <c r="C517"/>
      <c r="H517" s="3"/>
      <c r="K517" s="3"/>
    </row>
    <row r="518" spans="3:11" x14ac:dyDescent="0.2">
      <c r="C518"/>
      <c r="H518" s="3"/>
      <c r="K518" s="3"/>
    </row>
    <row r="519" spans="3:11" x14ac:dyDescent="0.2">
      <c r="C519"/>
      <c r="H519" s="3"/>
      <c r="K519" s="3"/>
    </row>
    <row r="520" spans="3:11" x14ac:dyDescent="0.2">
      <c r="C520"/>
      <c r="H520" s="3"/>
      <c r="K520" s="3"/>
    </row>
    <row r="521" spans="3:11" x14ac:dyDescent="0.2">
      <c r="C521"/>
      <c r="H521" s="3"/>
      <c r="K521" s="3"/>
    </row>
    <row r="522" spans="3:11" x14ac:dyDescent="0.2">
      <c r="C522"/>
      <c r="H522" s="3"/>
      <c r="K522" s="3"/>
    </row>
    <row r="523" spans="3:11" x14ac:dyDescent="0.2">
      <c r="C523"/>
      <c r="H523" s="3"/>
      <c r="K523" s="3"/>
    </row>
    <row r="524" spans="3:11" x14ac:dyDescent="0.2">
      <c r="C524"/>
      <c r="H524" s="3"/>
      <c r="K524" s="3"/>
    </row>
    <row r="525" spans="3:11" x14ac:dyDescent="0.2">
      <c r="C525"/>
      <c r="H525" s="3"/>
      <c r="K525" s="3"/>
    </row>
    <row r="526" spans="3:11" x14ac:dyDescent="0.2">
      <c r="C526"/>
      <c r="H526" s="3"/>
      <c r="K526" s="3"/>
    </row>
    <row r="527" spans="3:11" x14ac:dyDescent="0.2">
      <c r="C527"/>
      <c r="H527" s="3"/>
      <c r="K527" s="3"/>
    </row>
    <row r="528" spans="3:11" x14ac:dyDescent="0.2">
      <c r="C528"/>
      <c r="H528" s="3"/>
      <c r="K528" s="3"/>
    </row>
    <row r="529" spans="3:11" x14ac:dyDescent="0.2">
      <c r="C529"/>
      <c r="H529" s="3"/>
      <c r="K529" s="3"/>
    </row>
    <row r="530" spans="3:11" x14ac:dyDescent="0.2">
      <c r="C530"/>
      <c r="H530" s="3"/>
      <c r="K530" s="3"/>
    </row>
    <row r="531" spans="3:11" x14ac:dyDescent="0.2">
      <c r="C531"/>
      <c r="H531" s="3"/>
      <c r="K531" s="3"/>
    </row>
    <row r="532" spans="3:11" x14ac:dyDescent="0.2">
      <c r="C532"/>
      <c r="H532" s="3"/>
      <c r="K532" s="3"/>
    </row>
    <row r="533" spans="3:11" x14ac:dyDescent="0.2">
      <c r="C533"/>
      <c r="H533" s="3"/>
      <c r="K533" s="3"/>
    </row>
    <row r="534" spans="3:11" x14ac:dyDescent="0.2">
      <c r="C534"/>
      <c r="H534" s="3"/>
      <c r="K534" s="3"/>
    </row>
    <row r="535" spans="3:11" x14ac:dyDescent="0.2">
      <c r="C535"/>
      <c r="H535" s="3"/>
      <c r="K535" s="3"/>
    </row>
    <row r="536" spans="3:11" x14ac:dyDescent="0.2">
      <c r="C536"/>
      <c r="H536" s="3"/>
      <c r="K536" s="3"/>
    </row>
    <row r="537" spans="3:11" x14ac:dyDescent="0.2">
      <c r="C537"/>
      <c r="H537" s="3"/>
      <c r="K537" s="3"/>
    </row>
    <row r="538" spans="3:11" x14ac:dyDescent="0.2">
      <c r="C538"/>
      <c r="H538" s="3"/>
      <c r="K538" s="3"/>
    </row>
    <row r="539" spans="3:11" x14ac:dyDescent="0.2">
      <c r="C539"/>
      <c r="H539" s="3"/>
      <c r="K539" s="3"/>
    </row>
    <row r="540" spans="3:11" x14ac:dyDescent="0.2">
      <c r="C540"/>
      <c r="H540" s="3"/>
      <c r="K540" s="3"/>
    </row>
    <row r="541" spans="3:11" x14ac:dyDescent="0.2">
      <c r="C541"/>
      <c r="H541" s="3"/>
      <c r="K541" s="3"/>
    </row>
    <row r="542" spans="3:11" x14ac:dyDescent="0.2">
      <c r="C542"/>
      <c r="H542" s="3"/>
      <c r="K542" s="3"/>
    </row>
    <row r="543" spans="3:11" x14ac:dyDescent="0.2">
      <c r="C543"/>
      <c r="H543" s="3"/>
      <c r="K543" s="3"/>
    </row>
    <row r="544" spans="3:11" x14ac:dyDescent="0.2">
      <c r="C544"/>
      <c r="H544" s="3"/>
      <c r="K544" s="3"/>
    </row>
    <row r="545" spans="3:11" x14ac:dyDescent="0.2">
      <c r="C545"/>
      <c r="H545" s="3"/>
      <c r="K545" s="3"/>
    </row>
    <row r="546" spans="3:11" x14ac:dyDescent="0.2">
      <c r="C546"/>
      <c r="H546" s="3"/>
      <c r="K546" s="3"/>
    </row>
    <row r="547" spans="3:11" x14ac:dyDescent="0.2">
      <c r="C547"/>
      <c r="H547" s="3"/>
      <c r="K547" s="3"/>
    </row>
    <row r="548" spans="3:11" x14ac:dyDescent="0.2">
      <c r="C548"/>
      <c r="H548" s="3"/>
      <c r="K548" s="3"/>
    </row>
    <row r="549" spans="3:11" x14ac:dyDescent="0.2">
      <c r="C549"/>
      <c r="H549" s="3"/>
      <c r="K549" s="3"/>
    </row>
    <row r="550" spans="3:11" x14ac:dyDescent="0.2">
      <c r="C550"/>
      <c r="H550" s="3"/>
      <c r="K550" s="3"/>
    </row>
    <row r="551" spans="3:11" x14ac:dyDescent="0.2">
      <c r="C551"/>
      <c r="H551" s="3"/>
      <c r="K551" s="3"/>
    </row>
    <row r="552" spans="3:11" x14ac:dyDescent="0.2">
      <c r="C552"/>
      <c r="H552" s="3"/>
      <c r="K552" s="3"/>
    </row>
    <row r="553" spans="3:11" x14ac:dyDescent="0.2">
      <c r="C553"/>
      <c r="H553" s="3"/>
      <c r="K553" s="3"/>
    </row>
    <row r="554" spans="3:11" x14ac:dyDescent="0.2">
      <c r="C554"/>
      <c r="H554" s="3"/>
      <c r="K554" s="3"/>
    </row>
    <row r="555" spans="3:11" x14ac:dyDescent="0.2">
      <c r="C555"/>
      <c r="H555" s="3"/>
      <c r="K555" s="3"/>
    </row>
    <row r="556" spans="3:11" x14ac:dyDescent="0.2">
      <c r="C556"/>
      <c r="H556" s="3"/>
      <c r="K556" s="3"/>
    </row>
    <row r="557" spans="3:11" x14ac:dyDescent="0.2">
      <c r="C557"/>
      <c r="H557" s="3"/>
      <c r="K557" s="3"/>
    </row>
    <row r="558" spans="3:11" x14ac:dyDescent="0.2">
      <c r="C558"/>
      <c r="H558" s="3"/>
      <c r="K558" s="3"/>
    </row>
    <row r="559" spans="3:11" x14ac:dyDescent="0.2">
      <c r="C559"/>
      <c r="H559" s="3"/>
      <c r="K559" s="3"/>
    </row>
    <row r="560" spans="3:11" x14ac:dyDescent="0.2">
      <c r="C560"/>
      <c r="H560" s="3"/>
      <c r="K560" s="3"/>
    </row>
    <row r="561" spans="3:11" x14ac:dyDescent="0.2">
      <c r="C561"/>
      <c r="H561" s="3"/>
      <c r="K561" s="3"/>
    </row>
    <row r="562" spans="3:11" x14ac:dyDescent="0.2">
      <c r="C562"/>
      <c r="H562" s="3"/>
      <c r="K562" s="3"/>
    </row>
    <row r="563" spans="3:11" x14ac:dyDescent="0.2">
      <c r="C563"/>
      <c r="H563" s="3"/>
      <c r="K563" s="3"/>
    </row>
    <row r="564" spans="3:11" x14ac:dyDescent="0.2">
      <c r="C564"/>
      <c r="H564" s="3"/>
      <c r="K564" s="3"/>
    </row>
    <row r="565" spans="3:11" x14ac:dyDescent="0.2">
      <c r="C565"/>
      <c r="H565" s="3"/>
      <c r="K565" s="3"/>
    </row>
    <row r="566" spans="3:11" x14ac:dyDescent="0.2">
      <c r="C566"/>
      <c r="H566" s="3"/>
      <c r="K566" s="3"/>
    </row>
    <row r="567" spans="3:11" x14ac:dyDescent="0.2">
      <c r="C567"/>
      <c r="H567" s="3"/>
      <c r="K567" s="3"/>
    </row>
    <row r="568" spans="3:11" x14ac:dyDescent="0.2">
      <c r="C568"/>
      <c r="H568" s="3"/>
      <c r="K568" s="3"/>
    </row>
    <row r="569" spans="3:11" x14ac:dyDescent="0.2">
      <c r="C569"/>
      <c r="H569" s="3"/>
      <c r="K569" s="3"/>
    </row>
    <row r="570" spans="3:11" x14ac:dyDescent="0.2">
      <c r="C570"/>
      <c r="H570" s="3"/>
      <c r="K570" s="3"/>
    </row>
    <row r="571" spans="3:11" x14ac:dyDescent="0.2">
      <c r="C571"/>
      <c r="H571" s="3"/>
      <c r="K571" s="3"/>
    </row>
    <row r="572" spans="3:11" x14ac:dyDescent="0.2">
      <c r="C572"/>
      <c r="H572" s="3"/>
      <c r="K572" s="3"/>
    </row>
    <row r="573" spans="3:11" x14ac:dyDescent="0.2">
      <c r="C573"/>
      <c r="H573" s="3"/>
      <c r="K573" s="3"/>
    </row>
    <row r="574" spans="3:11" x14ac:dyDescent="0.2">
      <c r="C574"/>
      <c r="H574" s="3"/>
      <c r="K574" s="3"/>
    </row>
    <row r="575" spans="3:11" x14ac:dyDescent="0.2">
      <c r="C575"/>
      <c r="H575" s="3"/>
      <c r="K575" s="3"/>
    </row>
    <row r="576" spans="3:11" x14ac:dyDescent="0.2">
      <c r="C576"/>
      <c r="H576" s="3"/>
      <c r="K576" s="3"/>
    </row>
    <row r="577" spans="3:11" x14ac:dyDescent="0.2">
      <c r="C577"/>
      <c r="H577" s="3"/>
      <c r="K577" s="3"/>
    </row>
    <row r="578" spans="3:11" x14ac:dyDescent="0.2">
      <c r="C578"/>
      <c r="H578" s="3"/>
      <c r="K578" s="3"/>
    </row>
    <row r="579" spans="3:11" x14ac:dyDescent="0.2">
      <c r="C579"/>
      <c r="H579" s="3"/>
      <c r="K579" s="3"/>
    </row>
    <row r="580" spans="3:11" x14ac:dyDescent="0.2">
      <c r="C580"/>
      <c r="H580" s="3"/>
      <c r="K580" s="3"/>
    </row>
    <row r="581" spans="3:11" x14ac:dyDescent="0.2">
      <c r="C581"/>
      <c r="H581" s="3"/>
      <c r="K581" s="3"/>
    </row>
    <row r="582" spans="3:11" x14ac:dyDescent="0.2">
      <c r="C582"/>
      <c r="H582" s="3"/>
      <c r="K582" s="3"/>
    </row>
    <row r="583" spans="3:11" x14ac:dyDescent="0.2">
      <c r="C583"/>
      <c r="H583" s="3"/>
      <c r="K583" s="3"/>
    </row>
    <row r="584" spans="3:11" x14ac:dyDescent="0.2">
      <c r="C584"/>
      <c r="H584" s="3"/>
      <c r="K584" s="3"/>
    </row>
    <row r="585" spans="3:11" x14ac:dyDescent="0.2">
      <c r="C585"/>
      <c r="H585" s="3"/>
      <c r="K585" s="3"/>
    </row>
    <row r="586" spans="3:11" x14ac:dyDescent="0.2">
      <c r="C586"/>
      <c r="H586" s="3"/>
      <c r="K586" s="3"/>
    </row>
    <row r="587" spans="3:11" x14ac:dyDescent="0.2">
      <c r="C587"/>
      <c r="H587" s="3"/>
      <c r="K587" s="3"/>
    </row>
    <row r="588" spans="3:11" x14ac:dyDescent="0.2">
      <c r="C588"/>
      <c r="H588" s="3"/>
      <c r="K588" s="3"/>
    </row>
    <row r="589" spans="3:11" x14ac:dyDescent="0.2">
      <c r="C589"/>
      <c r="H589" s="3"/>
      <c r="K589" s="3"/>
    </row>
    <row r="590" spans="3:11" x14ac:dyDescent="0.2">
      <c r="C590"/>
      <c r="H590" s="3"/>
      <c r="K590" s="3"/>
    </row>
    <row r="591" spans="3:11" x14ac:dyDescent="0.2">
      <c r="C591"/>
      <c r="H591" s="3"/>
      <c r="K591" s="3"/>
    </row>
    <row r="592" spans="3:11" x14ac:dyDescent="0.2">
      <c r="C592"/>
      <c r="H592" s="3"/>
      <c r="K592" s="3"/>
    </row>
    <row r="593" spans="3:11" x14ac:dyDescent="0.2">
      <c r="C593"/>
      <c r="H593" s="3"/>
      <c r="K593" s="3"/>
    </row>
    <row r="594" spans="3:11" x14ac:dyDescent="0.2">
      <c r="C594"/>
      <c r="H594" s="3"/>
      <c r="K594" s="3"/>
    </row>
    <row r="595" spans="3:11" x14ac:dyDescent="0.2">
      <c r="C595"/>
      <c r="H595" s="3"/>
      <c r="K595" s="3"/>
    </row>
    <row r="596" spans="3:11" x14ac:dyDescent="0.2">
      <c r="C596"/>
      <c r="H596" s="3"/>
      <c r="K596" s="3"/>
    </row>
    <row r="597" spans="3:11" x14ac:dyDescent="0.2">
      <c r="C597"/>
      <c r="H597" s="3"/>
      <c r="K597" s="3"/>
    </row>
    <row r="598" spans="3:11" x14ac:dyDescent="0.2">
      <c r="C598"/>
      <c r="H598" s="3"/>
      <c r="K598" s="3"/>
    </row>
    <row r="599" spans="3:11" x14ac:dyDescent="0.2">
      <c r="C599"/>
      <c r="H599" s="3"/>
      <c r="K599" s="3"/>
    </row>
    <row r="600" spans="3:11" x14ac:dyDescent="0.2">
      <c r="C600"/>
      <c r="H600" s="3"/>
      <c r="K600" s="3"/>
    </row>
    <row r="601" spans="3:11" x14ac:dyDescent="0.2">
      <c r="C601"/>
      <c r="H601" s="3"/>
      <c r="K601" s="3"/>
    </row>
    <row r="602" spans="3:11" x14ac:dyDescent="0.2">
      <c r="C602"/>
      <c r="H602" s="3"/>
      <c r="K602" s="3"/>
    </row>
    <row r="603" spans="3:11" x14ac:dyDescent="0.2">
      <c r="C603"/>
      <c r="H603" s="3"/>
      <c r="K603" s="3"/>
    </row>
    <row r="604" spans="3:11" x14ac:dyDescent="0.2">
      <c r="C604"/>
      <c r="H604" s="3"/>
      <c r="K604" s="3"/>
    </row>
    <row r="605" spans="3:11" x14ac:dyDescent="0.2">
      <c r="C605"/>
      <c r="H605" s="3"/>
      <c r="K605" s="3"/>
    </row>
    <row r="606" spans="3:11" x14ac:dyDescent="0.2">
      <c r="C606"/>
      <c r="H606" s="3"/>
      <c r="K606" s="3"/>
    </row>
    <row r="607" spans="3:11" x14ac:dyDescent="0.2">
      <c r="C607"/>
      <c r="H607" s="3"/>
      <c r="K607" s="3"/>
    </row>
    <row r="608" spans="3:11" x14ac:dyDescent="0.2">
      <c r="C608"/>
      <c r="H608" s="3"/>
      <c r="K608" s="3"/>
    </row>
    <row r="609" spans="3:11" x14ac:dyDescent="0.2">
      <c r="C609"/>
      <c r="H609" s="3"/>
      <c r="K609" s="3"/>
    </row>
    <row r="610" spans="3:11" x14ac:dyDescent="0.2">
      <c r="C610"/>
      <c r="H610" s="3"/>
      <c r="K610" s="3"/>
    </row>
    <row r="611" spans="3:11" x14ac:dyDescent="0.2">
      <c r="C611"/>
      <c r="H611" s="3"/>
      <c r="K611" s="3"/>
    </row>
    <row r="612" spans="3:11" x14ac:dyDescent="0.2">
      <c r="C612"/>
      <c r="H612" s="3"/>
      <c r="K612" s="3"/>
    </row>
    <row r="613" spans="3:11" x14ac:dyDescent="0.2">
      <c r="C613"/>
      <c r="H613" s="3"/>
      <c r="K613" s="3"/>
    </row>
    <row r="614" spans="3:11" x14ac:dyDescent="0.2">
      <c r="C614"/>
      <c r="H614" s="3"/>
      <c r="K614" s="3"/>
    </row>
    <row r="615" spans="3:11" x14ac:dyDescent="0.2">
      <c r="C615"/>
      <c r="H615" s="3"/>
      <c r="K615" s="3"/>
    </row>
    <row r="616" spans="3:11" x14ac:dyDescent="0.2">
      <c r="C616"/>
      <c r="H616" s="3"/>
      <c r="K616" s="3"/>
    </row>
    <row r="617" spans="3:11" x14ac:dyDescent="0.2">
      <c r="C617"/>
      <c r="H617" s="3"/>
      <c r="K617" s="3"/>
    </row>
    <row r="618" spans="3:11" x14ac:dyDescent="0.2">
      <c r="C618"/>
      <c r="H618" s="3"/>
      <c r="K618" s="3"/>
    </row>
    <row r="619" spans="3:11" x14ac:dyDescent="0.2">
      <c r="C619"/>
      <c r="H619" s="3"/>
      <c r="K619" s="3"/>
    </row>
    <row r="620" spans="3:11" x14ac:dyDescent="0.2">
      <c r="C620"/>
      <c r="H620" s="3"/>
      <c r="K620" s="3"/>
    </row>
    <row r="621" spans="3:11" x14ac:dyDescent="0.2">
      <c r="C621"/>
      <c r="H621" s="3"/>
      <c r="K621" s="3"/>
    </row>
    <row r="622" spans="3:11" x14ac:dyDescent="0.2">
      <c r="C622"/>
      <c r="H622" s="3"/>
      <c r="K622" s="3"/>
    </row>
    <row r="623" spans="3:11" x14ac:dyDescent="0.2">
      <c r="C623"/>
      <c r="H623" s="3"/>
      <c r="K623" s="3"/>
    </row>
    <row r="624" spans="3:11" x14ac:dyDescent="0.2">
      <c r="C624"/>
      <c r="H624" s="3"/>
      <c r="K624" s="3"/>
    </row>
    <row r="625" spans="3:11" x14ac:dyDescent="0.2">
      <c r="C625"/>
      <c r="H625" s="3"/>
      <c r="K625" s="3"/>
    </row>
    <row r="626" spans="3:11" x14ac:dyDescent="0.2">
      <c r="C626"/>
      <c r="H626" s="3"/>
      <c r="K626" s="3"/>
    </row>
    <row r="627" spans="3:11" x14ac:dyDescent="0.2">
      <c r="C627"/>
      <c r="H627" s="3"/>
      <c r="K627" s="3"/>
    </row>
    <row r="628" spans="3:11" x14ac:dyDescent="0.2">
      <c r="C628"/>
      <c r="H628" s="3"/>
      <c r="K628" s="3"/>
    </row>
    <row r="629" spans="3:11" x14ac:dyDescent="0.2">
      <c r="C629"/>
      <c r="H629" s="3"/>
      <c r="K629" s="3"/>
    </row>
    <row r="630" spans="3:11" x14ac:dyDescent="0.2">
      <c r="C630"/>
      <c r="H630" s="3"/>
      <c r="K630" s="3"/>
    </row>
    <row r="631" spans="3:11" x14ac:dyDescent="0.2">
      <c r="C631"/>
      <c r="H631" s="3"/>
      <c r="K631" s="3"/>
    </row>
    <row r="632" spans="3:11" x14ac:dyDescent="0.2">
      <c r="C632"/>
      <c r="H632" s="3"/>
      <c r="K632" s="3"/>
    </row>
    <row r="633" spans="3:11" x14ac:dyDescent="0.2">
      <c r="C633"/>
      <c r="H633" s="3"/>
      <c r="K633" s="3"/>
    </row>
    <row r="634" spans="3:11" x14ac:dyDescent="0.2">
      <c r="C634"/>
      <c r="H634" s="3"/>
      <c r="K634" s="3"/>
    </row>
    <row r="635" spans="3:11" x14ac:dyDescent="0.2">
      <c r="C635"/>
      <c r="H635" s="3"/>
      <c r="K635" s="3"/>
    </row>
    <row r="636" spans="3:11" x14ac:dyDescent="0.2">
      <c r="C636"/>
      <c r="H636" s="3"/>
      <c r="K636" s="3"/>
    </row>
    <row r="637" spans="3:11" x14ac:dyDescent="0.2">
      <c r="C637"/>
      <c r="H637" s="3"/>
      <c r="K637" s="3"/>
    </row>
    <row r="638" spans="3:11" x14ac:dyDescent="0.2">
      <c r="C638"/>
      <c r="H638" s="3"/>
      <c r="K638" s="3"/>
    </row>
    <row r="639" spans="3:11" x14ac:dyDescent="0.2">
      <c r="C639"/>
      <c r="H639" s="3"/>
      <c r="K639" s="3"/>
    </row>
    <row r="640" spans="3:11" x14ac:dyDescent="0.2">
      <c r="C640"/>
      <c r="H640" s="3"/>
      <c r="K640" s="3"/>
    </row>
    <row r="641" spans="3:11" x14ac:dyDescent="0.2">
      <c r="C641"/>
      <c r="H641" s="3"/>
      <c r="K641" s="3"/>
    </row>
    <row r="642" spans="3:11" x14ac:dyDescent="0.2">
      <c r="C642"/>
      <c r="H642" s="3"/>
      <c r="K642" s="3"/>
    </row>
    <row r="643" spans="3:11" x14ac:dyDescent="0.2">
      <c r="C643"/>
      <c r="H643" s="3"/>
      <c r="K643" s="3"/>
    </row>
    <row r="644" spans="3:11" x14ac:dyDescent="0.2">
      <c r="C644"/>
      <c r="H644" s="3"/>
      <c r="K644" s="3"/>
    </row>
    <row r="645" spans="3:11" x14ac:dyDescent="0.2">
      <c r="C645"/>
      <c r="H645" s="3"/>
      <c r="K645" s="3"/>
    </row>
    <row r="646" spans="3:11" x14ac:dyDescent="0.2">
      <c r="C646"/>
      <c r="H646" s="3"/>
      <c r="K646" s="3"/>
    </row>
    <row r="647" spans="3:11" x14ac:dyDescent="0.2">
      <c r="C647"/>
      <c r="H647" s="3"/>
      <c r="K647" s="3"/>
    </row>
    <row r="648" spans="3:11" x14ac:dyDescent="0.2">
      <c r="C648"/>
      <c r="H648" s="3"/>
      <c r="K648" s="3"/>
    </row>
    <row r="649" spans="3:11" x14ac:dyDescent="0.2">
      <c r="C649"/>
      <c r="H649" s="3"/>
      <c r="K649" s="3"/>
    </row>
    <row r="650" spans="3:11" x14ac:dyDescent="0.2">
      <c r="C650"/>
      <c r="H650" s="3"/>
      <c r="K650" s="3"/>
    </row>
    <row r="651" spans="3:11" x14ac:dyDescent="0.2">
      <c r="C651"/>
      <c r="H651" s="3"/>
      <c r="K651" s="3"/>
    </row>
    <row r="652" spans="3:11" x14ac:dyDescent="0.2">
      <c r="C652"/>
      <c r="H652" s="3"/>
      <c r="K652" s="3"/>
    </row>
    <row r="653" spans="3:11" x14ac:dyDescent="0.2">
      <c r="C653"/>
      <c r="H653" s="3"/>
      <c r="K653" s="3"/>
    </row>
    <row r="654" spans="3:11" x14ac:dyDescent="0.2">
      <c r="C654"/>
      <c r="H654" s="3"/>
      <c r="K654" s="3"/>
    </row>
    <row r="655" spans="3:11" x14ac:dyDescent="0.2">
      <c r="C655"/>
      <c r="H655" s="3"/>
      <c r="K655" s="3"/>
    </row>
    <row r="656" spans="3:11" x14ac:dyDescent="0.2">
      <c r="C656"/>
      <c r="H656" s="3"/>
      <c r="K656" s="3"/>
    </row>
    <row r="657" spans="3:11" x14ac:dyDescent="0.2">
      <c r="C657"/>
      <c r="H657" s="3"/>
      <c r="K657" s="3"/>
    </row>
    <row r="658" spans="3:11" x14ac:dyDescent="0.2">
      <c r="C658"/>
      <c r="H658" s="3"/>
      <c r="K658" s="3"/>
    </row>
    <row r="659" spans="3:11" x14ac:dyDescent="0.2">
      <c r="C659"/>
      <c r="H659" s="3"/>
      <c r="K659" s="3"/>
    </row>
    <row r="660" spans="3:11" x14ac:dyDescent="0.2">
      <c r="C660"/>
      <c r="H660" s="3"/>
      <c r="K660" s="3"/>
    </row>
    <row r="661" spans="3:11" x14ac:dyDescent="0.2">
      <c r="C661"/>
      <c r="H661" s="3"/>
      <c r="K661" s="3"/>
    </row>
    <row r="662" spans="3:11" x14ac:dyDescent="0.2">
      <c r="C662"/>
      <c r="H662" s="3"/>
      <c r="K662" s="3"/>
    </row>
    <row r="663" spans="3:11" x14ac:dyDescent="0.2">
      <c r="C663"/>
      <c r="H663" s="3"/>
      <c r="K663" s="3"/>
    </row>
    <row r="664" spans="3:11" x14ac:dyDescent="0.2">
      <c r="C664"/>
      <c r="H664" s="3"/>
      <c r="K664" s="3"/>
    </row>
    <row r="665" spans="3:11" x14ac:dyDescent="0.2">
      <c r="C665"/>
      <c r="H665" s="3"/>
      <c r="K665" s="3"/>
    </row>
    <row r="666" spans="3:11" x14ac:dyDescent="0.2">
      <c r="C666"/>
      <c r="H666" s="3"/>
      <c r="K666" s="3"/>
    </row>
    <row r="667" spans="3:11" x14ac:dyDescent="0.2">
      <c r="C667"/>
      <c r="H667" s="3"/>
      <c r="K667" s="3"/>
    </row>
    <row r="668" spans="3:11" x14ac:dyDescent="0.2">
      <c r="C668"/>
      <c r="H668" s="3"/>
      <c r="K668" s="3"/>
    </row>
    <row r="669" spans="3:11" x14ac:dyDescent="0.2">
      <c r="C669"/>
      <c r="H669" s="3"/>
      <c r="K669" s="3"/>
    </row>
    <row r="670" spans="3:11" x14ac:dyDescent="0.2">
      <c r="C670"/>
      <c r="H670" s="3"/>
      <c r="K670" s="3"/>
    </row>
    <row r="671" spans="3:11" x14ac:dyDescent="0.2">
      <c r="C671"/>
      <c r="H671" s="3"/>
      <c r="K671" s="3"/>
    </row>
    <row r="672" spans="3:11" x14ac:dyDescent="0.2">
      <c r="C672"/>
      <c r="H672" s="3"/>
      <c r="K672" s="3"/>
    </row>
    <row r="673" spans="3:11" x14ac:dyDescent="0.2">
      <c r="C673"/>
      <c r="H673" s="3"/>
      <c r="K673" s="3"/>
    </row>
    <row r="674" spans="3:11" x14ac:dyDescent="0.2">
      <c r="C674"/>
      <c r="H674" s="3"/>
      <c r="K674" s="3"/>
    </row>
    <row r="675" spans="3:11" x14ac:dyDescent="0.2">
      <c r="C675"/>
      <c r="H675" s="3"/>
      <c r="K675" s="3"/>
    </row>
    <row r="676" spans="3:11" x14ac:dyDescent="0.2">
      <c r="C676"/>
      <c r="H676" s="3"/>
      <c r="K676" s="3"/>
    </row>
    <row r="677" spans="3:11" x14ac:dyDescent="0.2">
      <c r="C677"/>
      <c r="H677" s="3"/>
      <c r="K677" s="3"/>
    </row>
    <row r="678" spans="3:11" x14ac:dyDescent="0.2">
      <c r="C678"/>
      <c r="H678" s="3"/>
      <c r="K678" s="3"/>
    </row>
    <row r="679" spans="3:11" x14ac:dyDescent="0.2">
      <c r="C679"/>
      <c r="H679" s="3"/>
      <c r="K679" s="3"/>
    </row>
    <row r="680" spans="3:11" x14ac:dyDescent="0.2">
      <c r="C680"/>
      <c r="H680" s="3"/>
      <c r="K680" s="3"/>
    </row>
    <row r="681" spans="3:11" x14ac:dyDescent="0.2">
      <c r="C681"/>
      <c r="H681" s="3"/>
      <c r="K681" s="3"/>
    </row>
    <row r="682" spans="3:11" x14ac:dyDescent="0.2">
      <c r="C682"/>
      <c r="H682" s="3"/>
      <c r="K682" s="3"/>
    </row>
    <row r="683" spans="3:11" x14ac:dyDescent="0.2">
      <c r="C683"/>
      <c r="H683" s="3"/>
      <c r="K683" s="3"/>
    </row>
    <row r="684" spans="3:11" x14ac:dyDescent="0.2">
      <c r="C684"/>
      <c r="H684" s="3"/>
      <c r="K684" s="3"/>
    </row>
    <row r="685" spans="3:11" x14ac:dyDescent="0.2">
      <c r="C685"/>
      <c r="H685" s="3"/>
      <c r="K685" s="3"/>
    </row>
    <row r="686" spans="3:11" x14ac:dyDescent="0.2">
      <c r="C686"/>
      <c r="H686" s="3"/>
      <c r="K686" s="3"/>
    </row>
    <row r="687" spans="3:11" x14ac:dyDescent="0.2">
      <c r="C687"/>
      <c r="H687" s="3"/>
      <c r="K687" s="3"/>
    </row>
    <row r="688" spans="3:11" x14ac:dyDescent="0.2">
      <c r="C688"/>
      <c r="H688" s="3"/>
      <c r="K688" s="3"/>
    </row>
    <row r="689" spans="3:11" x14ac:dyDescent="0.2">
      <c r="C689"/>
      <c r="H689" s="3"/>
      <c r="K689" s="3"/>
    </row>
    <row r="690" spans="3:11" x14ac:dyDescent="0.2">
      <c r="C690"/>
      <c r="H690" s="3"/>
      <c r="K690" s="3"/>
    </row>
    <row r="691" spans="3:11" x14ac:dyDescent="0.2">
      <c r="C691"/>
      <c r="H691" s="3"/>
      <c r="K691" s="3"/>
    </row>
    <row r="692" spans="3:11" x14ac:dyDescent="0.2">
      <c r="C692"/>
      <c r="H692" s="3"/>
      <c r="K692" s="3"/>
    </row>
    <row r="693" spans="3:11" x14ac:dyDescent="0.2">
      <c r="C693"/>
      <c r="H693" s="3"/>
      <c r="K693" s="3"/>
    </row>
    <row r="694" spans="3:11" x14ac:dyDescent="0.2">
      <c r="C694"/>
      <c r="H694" s="3"/>
      <c r="K694" s="3"/>
    </row>
    <row r="695" spans="3:11" x14ac:dyDescent="0.2">
      <c r="C695"/>
      <c r="H695" s="3"/>
      <c r="K695" s="3"/>
    </row>
    <row r="696" spans="3:11" x14ac:dyDescent="0.2">
      <c r="C696"/>
      <c r="H696" s="3"/>
      <c r="K696" s="3"/>
    </row>
    <row r="697" spans="3:11" x14ac:dyDescent="0.2">
      <c r="C697"/>
      <c r="H697" s="3"/>
      <c r="K697" s="3"/>
    </row>
    <row r="698" spans="3:11" x14ac:dyDescent="0.2">
      <c r="C698"/>
      <c r="H698" s="3"/>
      <c r="K698" s="3"/>
    </row>
    <row r="699" spans="3:11" x14ac:dyDescent="0.2">
      <c r="C699"/>
      <c r="H699" s="3"/>
      <c r="K699" s="3"/>
    </row>
    <row r="700" spans="3:11" x14ac:dyDescent="0.2">
      <c r="C700"/>
      <c r="H700" s="3"/>
      <c r="K700" s="3"/>
    </row>
    <row r="701" spans="3:11" x14ac:dyDescent="0.2">
      <c r="C701"/>
      <c r="H701" s="3"/>
      <c r="K701" s="3"/>
    </row>
    <row r="702" spans="3:11" x14ac:dyDescent="0.2">
      <c r="C702"/>
      <c r="H702" s="3"/>
      <c r="K702" s="3"/>
    </row>
    <row r="703" spans="3:11" x14ac:dyDescent="0.2">
      <c r="C703"/>
      <c r="H703" s="3"/>
      <c r="K703" s="3"/>
    </row>
    <row r="704" spans="3:11" x14ac:dyDescent="0.2">
      <c r="C704"/>
      <c r="H704" s="3"/>
      <c r="K704" s="3"/>
    </row>
    <row r="705" spans="3:11" x14ac:dyDescent="0.2">
      <c r="C705"/>
      <c r="H705" s="3"/>
      <c r="K705" s="3"/>
    </row>
    <row r="706" spans="3:11" x14ac:dyDescent="0.2">
      <c r="C706"/>
      <c r="H706" s="3"/>
      <c r="K706" s="3"/>
    </row>
    <row r="707" spans="3:11" x14ac:dyDescent="0.2">
      <c r="C707"/>
      <c r="H707" s="3"/>
      <c r="K707" s="3"/>
    </row>
    <row r="708" spans="3:11" x14ac:dyDescent="0.2">
      <c r="C708"/>
      <c r="H708" s="3"/>
      <c r="K708" s="3"/>
    </row>
    <row r="709" spans="3:11" x14ac:dyDescent="0.2">
      <c r="C709"/>
      <c r="H709" s="3"/>
      <c r="K709" s="3"/>
    </row>
    <row r="710" spans="3:11" x14ac:dyDescent="0.2">
      <c r="C710"/>
      <c r="H710" s="3"/>
      <c r="K710" s="3"/>
    </row>
    <row r="711" spans="3:11" x14ac:dyDescent="0.2">
      <c r="C711"/>
      <c r="H711" s="3"/>
      <c r="K711" s="3"/>
    </row>
    <row r="712" spans="3:11" x14ac:dyDescent="0.2">
      <c r="C712"/>
      <c r="H712" s="3"/>
      <c r="K712" s="3"/>
    </row>
    <row r="713" spans="3:11" x14ac:dyDescent="0.2">
      <c r="C713"/>
      <c r="H713" s="3"/>
      <c r="K713" s="3"/>
    </row>
    <row r="714" spans="3:11" x14ac:dyDescent="0.2">
      <c r="C714"/>
      <c r="H714" s="3"/>
      <c r="K714" s="3"/>
    </row>
    <row r="715" spans="3:11" x14ac:dyDescent="0.2">
      <c r="C715"/>
      <c r="H715" s="3"/>
      <c r="K715" s="3"/>
    </row>
    <row r="716" spans="3:11" x14ac:dyDescent="0.2">
      <c r="C716"/>
      <c r="H716" s="3"/>
      <c r="K716" s="3"/>
    </row>
    <row r="717" spans="3:11" x14ac:dyDescent="0.2">
      <c r="C717"/>
      <c r="H717" s="3"/>
      <c r="K717" s="3"/>
    </row>
    <row r="718" spans="3:11" x14ac:dyDescent="0.2">
      <c r="C718"/>
      <c r="H718" s="3"/>
      <c r="K718" s="3"/>
    </row>
    <row r="719" spans="3:11" x14ac:dyDescent="0.2">
      <c r="C719"/>
      <c r="H719" s="3"/>
      <c r="K719" s="3"/>
    </row>
    <row r="720" spans="3:11" x14ac:dyDescent="0.2">
      <c r="C720"/>
      <c r="H720" s="3"/>
      <c r="K720" s="3"/>
    </row>
    <row r="721" spans="3:11" x14ac:dyDescent="0.2">
      <c r="C721"/>
      <c r="H721" s="3"/>
      <c r="K721" s="3"/>
    </row>
    <row r="722" spans="3:11" x14ac:dyDescent="0.2">
      <c r="C722"/>
      <c r="H722" s="3"/>
      <c r="K722" s="3"/>
    </row>
    <row r="723" spans="3:11" x14ac:dyDescent="0.2">
      <c r="C723"/>
      <c r="H723" s="3"/>
      <c r="K723" s="3"/>
    </row>
    <row r="724" spans="3:11" x14ac:dyDescent="0.2">
      <c r="C724"/>
      <c r="H724" s="3"/>
      <c r="K724" s="3"/>
    </row>
    <row r="725" spans="3:11" x14ac:dyDescent="0.2">
      <c r="C725"/>
      <c r="H725" s="3"/>
      <c r="K725" s="3"/>
    </row>
    <row r="726" spans="3:11" x14ac:dyDescent="0.2">
      <c r="C726"/>
      <c r="H726" s="3"/>
      <c r="K726" s="3"/>
    </row>
    <row r="727" spans="3:11" x14ac:dyDescent="0.2">
      <c r="C727"/>
      <c r="H727" s="3"/>
      <c r="K727" s="3"/>
    </row>
    <row r="728" spans="3:11" x14ac:dyDescent="0.2">
      <c r="C728"/>
      <c r="H728" s="3"/>
      <c r="K728" s="3"/>
    </row>
    <row r="729" spans="3:11" x14ac:dyDescent="0.2">
      <c r="C729"/>
      <c r="H729" s="3"/>
      <c r="K729" s="3"/>
    </row>
    <row r="730" spans="3:11" x14ac:dyDescent="0.2">
      <c r="C730"/>
      <c r="H730" s="3"/>
      <c r="K730" s="3"/>
    </row>
    <row r="731" spans="3:11" x14ac:dyDescent="0.2">
      <c r="C731"/>
      <c r="H731" s="3"/>
      <c r="K731" s="3"/>
    </row>
    <row r="732" spans="3:11" x14ac:dyDescent="0.2">
      <c r="C732"/>
      <c r="H732" s="3"/>
      <c r="K732" s="3"/>
    </row>
    <row r="733" spans="3:11" x14ac:dyDescent="0.2">
      <c r="C733"/>
      <c r="H733" s="3"/>
      <c r="K733" s="3"/>
    </row>
    <row r="734" spans="3:11" x14ac:dyDescent="0.2">
      <c r="C734"/>
      <c r="H734" s="3"/>
      <c r="K734" s="3"/>
    </row>
    <row r="735" spans="3:11" x14ac:dyDescent="0.2">
      <c r="C735"/>
      <c r="H735" s="3"/>
      <c r="K735" s="3"/>
    </row>
    <row r="736" spans="3:11" x14ac:dyDescent="0.2">
      <c r="C736"/>
      <c r="H736" s="3"/>
      <c r="K736" s="3"/>
    </row>
    <row r="737" spans="3:11" x14ac:dyDescent="0.2">
      <c r="C737"/>
      <c r="H737" s="3"/>
      <c r="K737" s="3"/>
    </row>
    <row r="738" spans="3:11" x14ac:dyDescent="0.2">
      <c r="C738"/>
      <c r="H738" s="3"/>
      <c r="K738" s="3"/>
    </row>
    <row r="739" spans="3:11" x14ac:dyDescent="0.2">
      <c r="C739"/>
      <c r="H739" s="3"/>
      <c r="K739" s="3"/>
    </row>
    <row r="740" spans="3:11" x14ac:dyDescent="0.2">
      <c r="C740"/>
      <c r="H740" s="3"/>
      <c r="K740" s="3"/>
    </row>
    <row r="741" spans="3:11" x14ac:dyDescent="0.2">
      <c r="C741"/>
      <c r="H741" s="3"/>
      <c r="K741" s="3"/>
    </row>
    <row r="742" spans="3:11" x14ac:dyDescent="0.2">
      <c r="C742"/>
      <c r="H742" s="3"/>
      <c r="K742" s="3"/>
    </row>
    <row r="743" spans="3:11" x14ac:dyDescent="0.2">
      <c r="C743"/>
      <c r="H743" s="3"/>
      <c r="K743" s="3"/>
    </row>
    <row r="744" spans="3:11" x14ac:dyDescent="0.2">
      <c r="C744"/>
      <c r="H744" s="3"/>
      <c r="K744" s="3"/>
    </row>
    <row r="745" spans="3:11" x14ac:dyDescent="0.2">
      <c r="C745"/>
      <c r="H745" s="3"/>
      <c r="K745" s="3"/>
    </row>
    <row r="746" spans="3:11" x14ac:dyDescent="0.2">
      <c r="C746"/>
      <c r="H746" s="3"/>
      <c r="K746" s="3"/>
    </row>
    <row r="747" spans="3:11" x14ac:dyDescent="0.2">
      <c r="C747"/>
      <c r="H747" s="3"/>
      <c r="K747" s="3"/>
    </row>
    <row r="748" spans="3:11" x14ac:dyDescent="0.2">
      <c r="C748"/>
      <c r="H748" s="3"/>
      <c r="K748" s="3"/>
    </row>
    <row r="749" spans="3:11" x14ac:dyDescent="0.2">
      <c r="C749"/>
      <c r="H749" s="3"/>
      <c r="K749" s="3"/>
    </row>
    <row r="750" spans="3:11" x14ac:dyDescent="0.2">
      <c r="C750"/>
      <c r="H750" s="3"/>
      <c r="K750" s="3"/>
    </row>
    <row r="751" spans="3:11" x14ac:dyDescent="0.2">
      <c r="C751"/>
      <c r="H751" s="3"/>
      <c r="K751" s="3"/>
    </row>
    <row r="752" spans="3:11" x14ac:dyDescent="0.2">
      <c r="C752"/>
      <c r="H752" s="3"/>
      <c r="K752" s="3"/>
    </row>
    <row r="753" spans="3:11" x14ac:dyDescent="0.2">
      <c r="C753"/>
      <c r="H753" s="3"/>
      <c r="K753" s="3"/>
    </row>
    <row r="754" spans="3:11" x14ac:dyDescent="0.2">
      <c r="C754"/>
      <c r="H754" s="3"/>
      <c r="K754" s="3"/>
    </row>
    <row r="755" spans="3:11" x14ac:dyDescent="0.2">
      <c r="C755"/>
      <c r="H755" s="3"/>
      <c r="K755" s="3"/>
    </row>
    <row r="756" spans="3:11" x14ac:dyDescent="0.2">
      <c r="C756"/>
      <c r="H756" s="3"/>
      <c r="K756" s="3"/>
    </row>
    <row r="757" spans="3:11" x14ac:dyDescent="0.2">
      <c r="C757"/>
      <c r="H757" s="3"/>
      <c r="K757" s="3"/>
    </row>
    <row r="758" spans="3:11" x14ac:dyDescent="0.2">
      <c r="C758"/>
      <c r="H758" s="3"/>
      <c r="K758" s="3"/>
    </row>
    <row r="759" spans="3:11" x14ac:dyDescent="0.2">
      <c r="C759"/>
      <c r="H759" s="3"/>
      <c r="K759" s="3"/>
    </row>
    <row r="760" spans="3:11" x14ac:dyDescent="0.2">
      <c r="C760"/>
      <c r="H760" s="3"/>
      <c r="K760" s="3"/>
    </row>
    <row r="761" spans="3:11" x14ac:dyDescent="0.2">
      <c r="C761"/>
      <c r="H761" s="3"/>
      <c r="K761" s="3"/>
    </row>
    <row r="762" spans="3:11" x14ac:dyDescent="0.2">
      <c r="C762"/>
      <c r="H762" s="3"/>
      <c r="K762" s="3"/>
    </row>
    <row r="763" spans="3:11" x14ac:dyDescent="0.2">
      <c r="C763"/>
      <c r="H763" s="3"/>
      <c r="K763" s="3"/>
    </row>
    <row r="764" spans="3:11" x14ac:dyDescent="0.2">
      <c r="C764"/>
      <c r="H764" s="3"/>
      <c r="K764" s="3"/>
    </row>
    <row r="765" spans="3:11" x14ac:dyDescent="0.2">
      <c r="C765"/>
      <c r="H765" s="3"/>
      <c r="K765" s="3"/>
    </row>
    <row r="766" spans="3:11" x14ac:dyDescent="0.2">
      <c r="C766"/>
      <c r="H766" s="3"/>
      <c r="K766" s="3"/>
    </row>
    <row r="767" spans="3:11" x14ac:dyDescent="0.2">
      <c r="C767"/>
      <c r="H767" s="3"/>
      <c r="K767" s="3"/>
    </row>
    <row r="768" spans="3:11" x14ac:dyDescent="0.2">
      <c r="C768"/>
      <c r="H768" s="3"/>
      <c r="K768" s="3"/>
    </row>
    <row r="769" spans="3:11" x14ac:dyDescent="0.2">
      <c r="C769"/>
      <c r="H769" s="3"/>
      <c r="K769" s="3"/>
    </row>
    <row r="770" spans="3:11" x14ac:dyDescent="0.2">
      <c r="C770"/>
      <c r="H770" s="3"/>
      <c r="K770" s="3"/>
    </row>
    <row r="771" spans="3:11" x14ac:dyDescent="0.2">
      <c r="C771"/>
      <c r="H771" s="3"/>
      <c r="K771" s="3"/>
    </row>
    <row r="772" spans="3:11" x14ac:dyDescent="0.2">
      <c r="C772"/>
      <c r="H772" s="3"/>
      <c r="K772" s="3"/>
    </row>
    <row r="773" spans="3:11" x14ac:dyDescent="0.2">
      <c r="C773"/>
      <c r="H773" s="3"/>
      <c r="K773" s="3"/>
    </row>
    <row r="774" spans="3:11" x14ac:dyDescent="0.2">
      <c r="C774"/>
      <c r="H774" s="3"/>
      <c r="K774" s="3"/>
    </row>
    <row r="775" spans="3:11" x14ac:dyDescent="0.2">
      <c r="C775"/>
      <c r="H775" s="3"/>
      <c r="K775" s="3"/>
    </row>
    <row r="776" spans="3:11" x14ac:dyDescent="0.2">
      <c r="C776"/>
      <c r="H776" s="3"/>
      <c r="K776" s="3"/>
    </row>
    <row r="777" spans="3:11" x14ac:dyDescent="0.2">
      <c r="C777"/>
      <c r="H777" s="3"/>
      <c r="K777" s="3"/>
    </row>
    <row r="778" spans="3:11" x14ac:dyDescent="0.2">
      <c r="C778"/>
      <c r="H778" s="3"/>
      <c r="K778" s="3"/>
    </row>
    <row r="779" spans="3:11" x14ac:dyDescent="0.2">
      <c r="C779"/>
      <c r="H779" s="3"/>
      <c r="K779" s="3"/>
    </row>
    <row r="780" spans="3:11" x14ac:dyDescent="0.2">
      <c r="C780"/>
      <c r="H780" s="3"/>
      <c r="K780" s="3"/>
    </row>
    <row r="781" spans="3:11" x14ac:dyDescent="0.2">
      <c r="C781"/>
      <c r="H781" s="3"/>
      <c r="K781" s="3"/>
    </row>
    <row r="782" spans="3:11" x14ac:dyDescent="0.2">
      <c r="C782"/>
      <c r="H782" s="3"/>
      <c r="K782" s="3"/>
    </row>
    <row r="783" spans="3:11" x14ac:dyDescent="0.2">
      <c r="C783"/>
      <c r="H783" s="3"/>
      <c r="K783" s="3"/>
    </row>
    <row r="784" spans="3:11" x14ac:dyDescent="0.2">
      <c r="C784"/>
      <c r="H784" s="3"/>
      <c r="K784" s="3"/>
    </row>
    <row r="785" spans="3:11" x14ac:dyDescent="0.2">
      <c r="C785"/>
      <c r="H785" s="3"/>
      <c r="K785" s="3"/>
    </row>
    <row r="786" spans="3:11" x14ac:dyDescent="0.2">
      <c r="C786"/>
      <c r="H786" s="3"/>
      <c r="K786" s="3"/>
    </row>
    <row r="787" spans="3:11" x14ac:dyDescent="0.2">
      <c r="C787"/>
      <c r="H787" s="3"/>
      <c r="K787" s="3"/>
    </row>
    <row r="788" spans="3:11" x14ac:dyDescent="0.2">
      <c r="C788"/>
      <c r="H788" s="3"/>
      <c r="K788" s="3"/>
    </row>
    <row r="789" spans="3:11" x14ac:dyDescent="0.2">
      <c r="C789"/>
      <c r="H789" s="3"/>
      <c r="K789" s="3"/>
    </row>
    <row r="790" spans="3:11" x14ac:dyDescent="0.2">
      <c r="C790"/>
      <c r="H790" s="3"/>
      <c r="K790" s="3"/>
    </row>
    <row r="791" spans="3:11" x14ac:dyDescent="0.2">
      <c r="C791"/>
      <c r="H791" s="3"/>
      <c r="K791" s="3"/>
    </row>
    <row r="792" spans="3:11" x14ac:dyDescent="0.2">
      <c r="C792"/>
      <c r="H792" s="3"/>
      <c r="K792" s="3"/>
    </row>
    <row r="793" spans="3:11" x14ac:dyDescent="0.2">
      <c r="C793"/>
      <c r="H793" s="3"/>
      <c r="K793" s="3"/>
    </row>
    <row r="794" spans="3:11" x14ac:dyDescent="0.2">
      <c r="C794"/>
      <c r="H794" s="3"/>
      <c r="K794" s="3"/>
    </row>
    <row r="795" spans="3:11" x14ac:dyDescent="0.2">
      <c r="C795"/>
      <c r="H795" s="3"/>
      <c r="K795" s="3"/>
    </row>
    <row r="796" spans="3:11" x14ac:dyDescent="0.2">
      <c r="C796"/>
      <c r="H796" s="3"/>
      <c r="K796" s="3"/>
    </row>
    <row r="797" spans="3:11" x14ac:dyDescent="0.2">
      <c r="C797"/>
      <c r="H797" s="3"/>
      <c r="K797" s="3"/>
    </row>
    <row r="798" spans="3:11" x14ac:dyDescent="0.2">
      <c r="C798"/>
      <c r="H798" s="3"/>
      <c r="K798" s="3"/>
    </row>
    <row r="799" spans="3:11" x14ac:dyDescent="0.2">
      <c r="C799"/>
      <c r="H799" s="3"/>
      <c r="K799" s="3"/>
    </row>
    <row r="800" spans="3:11" x14ac:dyDescent="0.2">
      <c r="C800"/>
      <c r="H800" s="3"/>
      <c r="K800" s="3"/>
    </row>
    <row r="801" spans="3:11" x14ac:dyDescent="0.2">
      <c r="C801"/>
      <c r="H801" s="3"/>
      <c r="K801" s="3"/>
    </row>
    <row r="802" spans="3:11" x14ac:dyDescent="0.2">
      <c r="C802"/>
      <c r="H802" s="3"/>
      <c r="K802" s="3"/>
    </row>
    <row r="803" spans="3:11" x14ac:dyDescent="0.2">
      <c r="C803"/>
      <c r="H803" s="3"/>
      <c r="K803" s="3"/>
    </row>
    <row r="804" spans="3:11" x14ac:dyDescent="0.2">
      <c r="C804"/>
      <c r="H804" s="3"/>
      <c r="K804" s="3"/>
    </row>
    <row r="805" spans="3:11" x14ac:dyDescent="0.2">
      <c r="C805"/>
      <c r="H805" s="3"/>
      <c r="K805" s="3"/>
    </row>
    <row r="806" spans="3:11" x14ac:dyDescent="0.2">
      <c r="C806"/>
      <c r="H806" s="3"/>
      <c r="K806" s="3"/>
    </row>
    <row r="807" spans="3:11" x14ac:dyDescent="0.2">
      <c r="C807"/>
      <c r="H807" s="3"/>
      <c r="K807" s="3"/>
    </row>
    <row r="808" spans="3:11" x14ac:dyDescent="0.2">
      <c r="C808"/>
      <c r="H808" s="3"/>
      <c r="K808" s="3"/>
    </row>
    <row r="809" spans="3:11" x14ac:dyDescent="0.2">
      <c r="C809"/>
      <c r="H809" s="3"/>
      <c r="K809" s="3"/>
    </row>
    <row r="810" spans="3:11" x14ac:dyDescent="0.2">
      <c r="C810"/>
      <c r="H810" s="3"/>
      <c r="K810" s="3"/>
    </row>
    <row r="811" spans="3:11" x14ac:dyDescent="0.2">
      <c r="C811"/>
      <c r="H811" s="3"/>
      <c r="K811" s="3"/>
    </row>
    <row r="812" spans="3:11" x14ac:dyDescent="0.2">
      <c r="C812"/>
      <c r="H812" s="3"/>
      <c r="K812" s="3"/>
    </row>
    <row r="813" spans="3:11" x14ac:dyDescent="0.2">
      <c r="C813"/>
      <c r="H813" s="3"/>
      <c r="K813" s="3"/>
    </row>
    <row r="814" spans="3:11" x14ac:dyDescent="0.2">
      <c r="C814"/>
      <c r="H814" s="3"/>
      <c r="K814" s="3"/>
    </row>
    <row r="815" spans="3:11" x14ac:dyDescent="0.2">
      <c r="C815"/>
      <c r="H815" s="3"/>
      <c r="K815" s="3"/>
    </row>
    <row r="816" spans="3:11" x14ac:dyDescent="0.2">
      <c r="C816"/>
      <c r="H816" s="3"/>
      <c r="K816" s="3"/>
    </row>
    <row r="817" spans="3:11" x14ac:dyDescent="0.2">
      <c r="C817"/>
      <c r="H817" s="3"/>
      <c r="K817" s="3"/>
    </row>
    <row r="818" spans="3:11" x14ac:dyDescent="0.2">
      <c r="C818"/>
      <c r="H818" s="3"/>
      <c r="K818" s="3"/>
    </row>
    <row r="819" spans="3:11" x14ac:dyDescent="0.2">
      <c r="C819"/>
      <c r="H819" s="3"/>
      <c r="K819" s="3"/>
    </row>
    <row r="820" spans="3:11" x14ac:dyDescent="0.2">
      <c r="C820"/>
      <c r="H820" s="3"/>
      <c r="K820" s="3"/>
    </row>
    <row r="821" spans="3:11" x14ac:dyDescent="0.2">
      <c r="C821"/>
      <c r="H821" s="3"/>
      <c r="K821" s="3"/>
    </row>
    <row r="822" spans="3:11" x14ac:dyDescent="0.2">
      <c r="C822"/>
      <c r="H822" s="3"/>
      <c r="K822" s="3"/>
    </row>
    <row r="823" spans="3:11" x14ac:dyDescent="0.2">
      <c r="C823"/>
      <c r="H823" s="3"/>
      <c r="K823" s="3"/>
    </row>
    <row r="824" spans="3:11" x14ac:dyDescent="0.2">
      <c r="C824"/>
      <c r="H824" s="3"/>
      <c r="K824" s="3"/>
    </row>
    <row r="825" spans="3:11" x14ac:dyDescent="0.2">
      <c r="C825"/>
      <c r="H825" s="3"/>
      <c r="K825" s="3"/>
    </row>
    <row r="826" spans="3:11" x14ac:dyDescent="0.2">
      <c r="C826"/>
      <c r="H826" s="3"/>
      <c r="K826" s="3"/>
    </row>
    <row r="827" spans="3:11" x14ac:dyDescent="0.2">
      <c r="C827"/>
      <c r="H827" s="3"/>
      <c r="K827" s="3"/>
    </row>
    <row r="828" spans="3:11" x14ac:dyDescent="0.2">
      <c r="C828"/>
      <c r="H828" s="3"/>
      <c r="K828" s="3"/>
    </row>
    <row r="829" spans="3:11" x14ac:dyDescent="0.2">
      <c r="C829"/>
      <c r="H829" s="3"/>
      <c r="K829" s="3"/>
    </row>
    <row r="830" spans="3:11" x14ac:dyDescent="0.2">
      <c r="C830"/>
      <c r="H830" s="3"/>
      <c r="K830" s="3"/>
    </row>
    <row r="831" spans="3:11" x14ac:dyDescent="0.2">
      <c r="C831"/>
      <c r="H831" s="3"/>
      <c r="K831" s="3"/>
    </row>
    <row r="832" spans="3:11" x14ac:dyDescent="0.2">
      <c r="C832"/>
      <c r="H832" s="3"/>
      <c r="K832" s="3"/>
    </row>
    <row r="833" spans="3:11" x14ac:dyDescent="0.2">
      <c r="C833"/>
      <c r="H833" s="3"/>
      <c r="K833" s="3"/>
    </row>
    <row r="834" spans="3:11" x14ac:dyDescent="0.2">
      <c r="C834"/>
      <c r="H834" s="3"/>
      <c r="K834" s="3"/>
    </row>
    <row r="835" spans="3:11" x14ac:dyDescent="0.2">
      <c r="C835"/>
      <c r="H835" s="3"/>
      <c r="K835" s="3"/>
    </row>
    <row r="836" spans="3:11" x14ac:dyDescent="0.2">
      <c r="C836"/>
      <c r="H836" s="3"/>
      <c r="K836" s="3"/>
    </row>
    <row r="837" spans="3:11" x14ac:dyDescent="0.2">
      <c r="C837"/>
      <c r="H837" s="3"/>
      <c r="K837" s="3"/>
    </row>
    <row r="838" spans="3:11" x14ac:dyDescent="0.2">
      <c r="C838"/>
      <c r="H838" s="3"/>
      <c r="K838" s="3"/>
    </row>
    <row r="839" spans="3:11" x14ac:dyDescent="0.2">
      <c r="C839"/>
      <c r="H839" s="3"/>
      <c r="K839" s="3"/>
    </row>
    <row r="840" spans="3:11" x14ac:dyDescent="0.2">
      <c r="C840"/>
      <c r="H840" s="3"/>
      <c r="K840" s="3"/>
    </row>
    <row r="841" spans="3:11" x14ac:dyDescent="0.2">
      <c r="C841"/>
      <c r="H841" s="3"/>
      <c r="K841" s="3"/>
    </row>
    <row r="842" spans="3:11" x14ac:dyDescent="0.2">
      <c r="C842"/>
      <c r="H842" s="3"/>
      <c r="K842" s="3"/>
    </row>
    <row r="843" spans="3:11" x14ac:dyDescent="0.2">
      <c r="C843"/>
      <c r="H843" s="3"/>
      <c r="K843" s="3"/>
    </row>
    <row r="844" spans="3:11" x14ac:dyDescent="0.2">
      <c r="C844"/>
      <c r="H844" s="3"/>
      <c r="K844" s="3"/>
    </row>
    <row r="845" spans="3:11" x14ac:dyDescent="0.2">
      <c r="C845"/>
      <c r="H845" s="3"/>
      <c r="K845" s="3"/>
    </row>
    <row r="846" spans="3:11" x14ac:dyDescent="0.2">
      <c r="C846"/>
      <c r="H846" s="3"/>
      <c r="K846" s="3"/>
    </row>
    <row r="847" spans="3:11" x14ac:dyDescent="0.2">
      <c r="C847"/>
      <c r="H847" s="3"/>
      <c r="K847" s="3"/>
    </row>
    <row r="848" spans="3:11" x14ac:dyDescent="0.2">
      <c r="C848"/>
      <c r="H848" s="3"/>
      <c r="K848" s="3"/>
    </row>
    <row r="849" spans="3:11" x14ac:dyDescent="0.2">
      <c r="C849"/>
      <c r="H849" s="3"/>
      <c r="K849" s="3"/>
    </row>
    <row r="850" spans="3:11" x14ac:dyDescent="0.2">
      <c r="C850"/>
      <c r="H850" s="3"/>
      <c r="K850" s="3"/>
    </row>
    <row r="851" spans="3:11" x14ac:dyDescent="0.2">
      <c r="C851"/>
      <c r="H851" s="3"/>
      <c r="K851" s="3"/>
    </row>
    <row r="852" spans="3:11" x14ac:dyDescent="0.2">
      <c r="C852"/>
      <c r="H852" s="3"/>
      <c r="K852" s="3"/>
    </row>
    <row r="853" spans="3:11" x14ac:dyDescent="0.2">
      <c r="C853"/>
      <c r="H853" s="3"/>
      <c r="K853" s="3"/>
    </row>
    <row r="854" spans="3:11" x14ac:dyDescent="0.2">
      <c r="C854"/>
      <c r="H854" s="3"/>
      <c r="K854" s="3"/>
    </row>
    <row r="855" spans="3:11" x14ac:dyDescent="0.2">
      <c r="C855"/>
      <c r="H855" s="3"/>
      <c r="K855" s="3"/>
    </row>
    <row r="856" spans="3:11" x14ac:dyDescent="0.2">
      <c r="C856"/>
      <c r="H856" s="3"/>
      <c r="K856" s="3"/>
    </row>
    <row r="857" spans="3:11" x14ac:dyDescent="0.2">
      <c r="C857"/>
      <c r="H857" s="3"/>
      <c r="K857" s="3"/>
    </row>
    <row r="858" spans="3:11" x14ac:dyDescent="0.2">
      <c r="C858"/>
      <c r="H858" s="3"/>
      <c r="K858" s="3"/>
    </row>
    <row r="859" spans="3:11" x14ac:dyDescent="0.2">
      <c r="C859"/>
      <c r="H859" s="3"/>
      <c r="K859" s="3"/>
    </row>
    <row r="860" spans="3:11" x14ac:dyDescent="0.2">
      <c r="C860"/>
      <c r="H860" s="3"/>
      <c r="K860" s="3"/>
    </row>
    <row r="861" spans="3:11" x14ac:dyDescent="0.2">
      <c r="C861"/>
      <c r="H861" s="3"/>
      <c r="K861" s="3"/>
    </row>
    <row r="862" spans="3:11" x14ac:dyDescent="0.2">
      <c r="C862"/>
      <c r="H862" s="3"/>
      <c r="K862" s="3"/>
    </row>
    <row r="863" spans="3:11" x14ac:dyDescent="0.2">
      <c r="C863"/>
      <c r="H863" s="3"/>
      <c r="K863" s="3"/>
    </row>
    <row r="864" spans="3:11" x14ac:dyDescent="0.2">
      <c r="C864"/>
      <c r="H864" s="3"/>
      <c r="K864" s="3"/>
    </row>
    <row r="865" spans="3:11" x14ac:dyDescent="0.2">
      <c r="C865"/>
      <c r="H865" s="3"/>
      <c r="K865" s="3"/>
    </row>
    <row r="866" spans="3:11" x14ac:dyDescent="0.2">
      <c r="C866"/>
      <c r="H866" s="3"/>
      <c r="K866" s="3"/>
    </row>
    <row r="867" spans="3:11" x14ac:dyDescent="0.2">
      <c r="C867"/>
      <c r="H867" s="3"/>
      <c r="K867" s="3"/>
    </row>
    <row r="868" spans="3:11" x14ac:dyDescent="0.2">
      <c r="C868"/>
      <c r="H868" s="3"/>
      <c r="K868" s="3"/>
    </row>
    <row r="869" spans="3:11" x14ac:dyDescent="0.2">
      <c r="C869"/>
      <c r="H869" s="3"/>
      <c r="K869" s="3"/>
    </row>
    <row r="870" spans="3:11" x14ac:dyDescent="0.2">
      <c r="C870"/>
      <c r="H870" s="3"/>
      <c r="K870" s="3"/>
    </row>
    <row r="871" spans="3:11" x14ac:dyDescent="0.2">
      <c r="C871"/>
      <c r="H871" s="3"/>
      <c r="K871" s="3"/>
    </row>
    <row r="872" spans="3:11" x14ac:dyDescent="0.2">
      <c r="C872"/>
      <c r="H872" s="3"/>
      <c r="K872" s="3"/>
    </row>
    <row r="873" spans="3:11" x14ac:dyDescent="0.2">
      <c r="C873"/>
      <c r="H873" s="3"/>
      <c r="K873" s="3"/>
    </row>
    <row r="874" spans="3:11" x14ac:dyDescent="0.2">
      <c r="C874"/>
      <c r="H874" s="3"/>
      <c r="K874" s="3"/>
    </row>
    <row r="875" spans="3:11" x14ac:dyDescent="0.2">
      <c r="C875"/>
      <c r="H875" s="3"/>
      <c r="K875" s="3"/>
    </row>
    <row r="876" spans="3:11" x14ac:dyDescent="0.2">
      <c r="C876"/>
      <c r="H876" s="3"/>
      <c r="K876" s="3"/>
    </row>
    <row r="877" spans="3:11" x14ac:dyDescent="0.2">
      <c r="C877"/>
      <c r="H877" s="3"/>
      <c r="K877" s="3"/>
    </row>
    <row r="878" spans="3:11" x14ac:dyDescent="0.2">
      <c r="C878"/>
      <c r="H878" s="3"/>
      <c r="K878" s="3"/>
    </row>
    <row r="879" spans="3:11" x14ac:dyDescent="0.2">
      <c r="C879"/>
      <c r="H879" s="3"/>
      <c r="K879" s="3"/>
    </row>
    <row r="880" spans="3:11" x14ac:dyDescent="0.2">
      <c r="C880"/>
      <c r="H880" s="3"/>
      <c r="K880" s="3"/>
    </row>
    <row r="881" spans="3:11" x14ac:dyDescent="0.2">
      <c r="C881"/>
      <c r="H881" s="3"/>
      <c r="K881" s="3"/>
    </row>
    <row r="882" spans="3:11" x14ac:dyDescent="0.2">
      <c r="C882"/>
      <c r="H882" s="3"/>
      <c r="K882" s="3"/>
    </row>
    <row r="883" spans="3:11" x14ac:dyDescent="0.2">
      <c r="C883"/>
      <c r="H883" s="3"/>
      <c r="K883" s="3"/>
    </row>
    <row r="884" spans="3:11" x14ac:dyDescent="0.2">
      <c r="C884"/>
      <c r="H884" s="3"/>
      <c r="K884" s="3"/>
    </row>
    <row r="885" spans="3:11" x14ac:dyDescent="0.2">
      <c r="C885"/>
      <c r="H885" s="3"/>
      <c r="K885" s="3"/>
    </row>
    <row r="886" spans="3:11" x14ac:dyDescent="0.2">
      <c r="C886"/>
      <c r="H886" s="3"/>
      <c r="K886" s="3"/>
    </row>
    <row r="887" spans="3:11" x14ac:dyDescent="0.2">
      <c r="C887"/>
      <c r="H887" s="3"/>
      <c r="K887" s="3"/>
    </row>
    <row r="888" spans="3:11" x14ac:dyDescent="0.2">
      <c r="C888"/>
      <c r="H888" s="3"/>
      <c r="K888" s="3"/>
    </row>
    <row r="889" spans="3:11" x14ac:dyDescent="0.2">
      <c r="C889"/>
      <c r="H889" s="3"/>
      <c r="K889" s="3"/>
    </row>
    <row r="890" spans="3:11" x14ac:dyDescent="0.2">
      <c r="C890"/>
      <c r="H890" s="3"/>
      <c r="K890" s="3"/>
    </row>
    <row r="891" spans="3:11" x14ac:dyDescent="0.2">
      <c r="C891"/>
      <c r="H891" s="3"/>
      <c r="K891" s="3"/>
    </row>
    <row r="892" spans="3:11" x14ac:dyDescent="0.2">
      <c r="C892"/>
      <c r="H892" s="3"/>
      <c r="K892" s="3"/>
    </row>
    <row r="893" spans="3:11" x14ac:dyDescent="0.2">
      <c r="C893"/>
      <c r="H893" s="3"/>
      <c r="K893" s="3"/>
    </row>
    <row r="894" spans="3:11" x14ac:dyDescent="0.2">
      <c r="C894"/>
      <c r="H894" s="3"/>
      <c r="K894" s="3"/>
    </row>
    <row r="895" spans="3:11" x14ac:dyDescent="0.2">
      <c r="C895"/>
      <c r="H895" s="3"/>
      <c r="K895" s="3"/>
    </row>
    <row r="896" spans="3:11" x14ac:dyDescent="0.2">
      <c r="C896"/>
      <c r="H896" s="3"/>
      <c r="K896" s="3"/>
    </row>
    <row r="897" spans="3:11" x14ac:dyDescent="0.2">
      <c r="C897"/>
      <c r="H897" s="3"/>
      <c r="K897" s="3"/>
    </row>
    <row r="898" spans="3:11" x14ac:dyDescent="0.2">
      <c r="C898"/>
      <c r="H898" s="3"/>
      <c r="K898" s="3"/>
    </row>
    <row r="899" spans="3:11" x14ac:dyDescent="0.2">
      <c r="C899"/>
      <c r="H899" s="3"/>
      <c r="K899" s="3"/>
    </row>
    <row r="900" spans="3:11" x14ac:dyDescent="0.2">
      <c r="C900"/>
      <c r="H900" s="3"/>
      <c r="K900" s="3"/>
    </row>
    <row r="901" spans="3:11" x14ac:dyDescent="0.2">
      <c r="C901"/>
      <c r="H901" s="3"/>
      <c r="K901" s="3"/>
    </row>
    <row r="902" spans="3:11" x14ac:dyDescent="0.2">
      <c r="C902"/>
      <c r="H902" s="3"/>
      <c r="K902" s="3"/>
    </row>
    <row r="903" spans="3:11" x14ac:dyDescent="0.2">
      <c r="C903"/>
      <c r="H903" s="3"/>
      <c r="K903" s="3"/>
    </row>
    <row r="904" spans="3:11" x14ac:dyDescent="0.2">
      <c r="C904"/>
      <c r="H904" s="3"/>
      <c r="K904" s="3"/>
    </row>
    <row r="905" spans="3:11" x14ac:dyDescent="0.2">
      <c r="C905"/>
      <c r="H905" s="3"/>
      <c r="K905" s="3"/>
    </row>
    <row r="906" spans="3:11" x14ac:dyDescent="0.2">
      <c r="C906"/>
      <c r="H906" s="3"/>
      <c r="K906" s="3"/>
    </row>
    <row r="907" spans="3:11" x14ac:dyDescent="0.2">
      <c r="C907"/>
      <c r="H907" s="3"/>
      <c r="K907" s="3"/>
    </row>
    <row r="908" spans="3:11" x14ac:dyDescent="0.2">
      <c r="C908"/>
      <c r="H908" s="3"/>
      <c r="K908" s="3"/>
    </row>
    <row r="909" spans="3:11" x14ac:dyDescent="0.2">
      <c r="C909"/>
      <c r="H909" s="3"/>
      <c r="K909" s="3"/>
    </row>
    <row r="910" spans="3:11" x14ac:dyDescent="0.2">
      <c r="C910"/>
      <c r="H910" s="3"/>
      <c r="K910" s="3"/>
    </row>
    <row r="911" spans="3:11" x14ac:dyDescent="0.2">
      <c r="C911"/>
      <c r="H911" s="3"/>
      <c r="K911" s="3"/>
    </row>
    <row r="912" spans="3:11" x14ac:dyDescent="0.2">
      <c r="C912"/>
      <c r="H912" s="3"/>
      <c r="K912" s="3"/>
    </row>
    <row r="913" spans="3:11" x14ac:dyDescent="0.2">
      <c r="C913"/>
      <c r="H913" s="3"/>
      <c r="K913" s="3"/>
    </row>
    <row r="914" spans="3:11" x14ac:dyDescent="0.2">
      <c r="C914"/>
      <c r="H914" s="3"/>
      <c r="K914" s="3"/>
    </row>
    <row r="915" spans="3:11" x14ac:dyDescent="0.2">
      <c r="C915"/>
      <c r="H915" s="3"/>
      <c r="K915" s="3"/>
    </row>
    <row r="916" spans="3:11" x14ac:dyDescent="0.2">
      <c r="C916"/>
      <c r="H916" s="3"/>
      <c r="K916" s="3"/>
    </row>
    <row r="917" spans="3:11" x14ac:dyDescent="0.2">
      <c r="C917"/>
      <c r="H917" s="3"/>
      <c r="K917" s="3"/>
    </row>
    <row r="918" spans="3:11" x14ac:dyDescent="0.2">
      <c r="C918"/>
      <c r="H918" s="3"/>
      <c r="K918" s="3"/>
    </row>
    <row r="919" spans="3:11" x14ac:dyDescent="0.2">
      <c r="C919"/>
      <c r="H919" s="3"/>
      <c r="K919" s="3"/>
    </row>
    <row r="920" spans="3:11" x14ac:dyDescent="0.2">
      <c r="C920"/>
      <c r="H920" s="3"/>
      <c r="K920" s="3"/>
    </row>
    <row r="921" spans="3:11" x14ac:dyDescent="0.2">
      <c r="C921"/>
      <c r="H921" s="3"/>
      <c r="K921" s="3"/>
    </row>
    <row r="922" spans="3:11" x14ac:dyDescent="0.2">
      <c r="C922"/>
      <c r="H922" s="3"/>
      <c r="K922" s="3"/>
    </row>
    <row r="923" spans="3:11" x14ac:dyDescent="0.2">
      <c r="C923"/>
      <c r="H923" s="3"/>
      <c r="K923" s="3"/>
    </row>
    <row r="924" spans="3:11" x14ac:dyDescent="0.2">
      <c r="C924"/>
      <c r="H924" s="3"/>
      <c r="K924" s="3"/>
    </row>
    <row r="925" spans="3:11" x14ac:dyDescent="0.2">
      <c r="C925"/>
      <c r="H925" s="3"/>
      <c r="K925" s="3"/>
    </row>
    <row r="926" spans="3:11" x14ac:dyDescent="0.2">
      <c r="C926"/>
      <c r="H926" s="3"/>
      <c r="K926" s="3"/>
    </row>
    <row r="927" spans="3:11" x14ac:dyDescent="0.2">
      <c r="C927"/>
      <c r="H927" s="3"/>
      <c r="K927" s="3"/>
    </row>
    <row r="928" spans="3:11" x14ac:dyDescent="0.2">
      <c r="C928"/>
      <c r="H928" s="3"/>
      <c r="K928" s="3"/>
    </row>
    <row r="929" spans="3:11" x14ac:dyDescent="0.2">
      <c r="C929"/>
      <c r="H929" s="3"/>
      <c r="K929" s="3"/>
    </row>
    <row r="930" spans="3:11" x14ac:dyDescent="0.2">
      <c r="C930"/>
      <c r="H930" s="3"/>
      <c r="K930" s="3"/>
    </row>
    <row r="931" spans="3:11" x14ac:dyDescent="0.2">
      <c r="C931"/>
      <c r="H931" s="3"/>
      <c r="K931" s="3"/>
    </row>
    <row r="932" spans="3:11" x14ac:dyDescent="0.2">
      <c r="C932"/>
      <c r="H932" s="3"/>
      <c r="K932" s="3"/>
    </row>
    <row r="933" spans="3:11" x14ac:dyDescent="0.2">
      <c r="C933"/>
      <c r="H933" s="3"/>
      <c r="K933" s="3"/>
    </row>
    <row r="934" spans="3:11" x14ac:dyDescent="0.2">
      <c r="C934"/>
      <c r="H934" s="3"/>
      <c r="K934" s="3"/>
    </row>
    <row r="935" spans="3:11" x14ac:dyDescent="0.2">
      <c r="C935"/>
      <c r="H935" s="3"/>
      <c r="K935" s="3"/>
    </row>
    <row r="936" spans="3:11" x14ac:dyDescent="0.2">
      <c r="C936"/>
      <c r="H936" s="3"/>
      <c r="K936" s="3"/>
    </row>
    <row r="937" spans="3:11" x14ac:dyDescent="0.2">
      <c r="C937"/>
      <c r="H937" s="3"/>
      <c r="K937" s="3"/>
    </row>
    <row r="938" spans="3:11" x14ac:dyDescent="0.2">
      <c r="C938"/>
      <c r="H938" s="3"/>
      <c r="K938" s="3"/>
    </row>
    <row r="939" spans="3:11" x14ac:dyDescent="0.2">
      <c r="C939"/>
      <c r="H939" s="3"/>
      <c r="K939" s="3"/>
    </row>
    <row r="940" spans="3:11" x14ac:dyDescent="0.2">
      <c r="C940"/>
      <c r="H940" s="3"/>
      <c r="K940" s="3"/>
    </row>
    <row r="941" spans="3:11" x14ac:dyDescent="0.2">
      <c r="C941"/>
      <c r="H941" s="3"/>
      <c r="K941" s="3"/>
    </row>
    <row r="942" spans="3:11" x14ac:dyDescent="0.2">
      <c r="C942"/>
      <c r="H942" s="3"/>
      <c r="K942" s="3"/>
    </row>
    <row r="943" spans="3:11" x14ac:dyDescent="0.2">
      <c r="C943"/>
      <c r="H943" s="3"/>
      <c r="K943" s="3"/>
    </row>
    <row r="944" spans="3:11" x14ac:dyDescent="0.2">
      <c r="C944"/>
      <c r="H944" s="3"/>
      <c r="K944" s="3"/>
    </row>
    <row r="945" spans="3:11" x14ac:dyDescent="0.2">
      <c r="C945"/>
      <c r="H945" s="3"/>
      <c r="K945" s="3"/>
    </row>
    <row r="946" spans="3:11" x14ac:dyDescent="0.2">
      <c r="C946"/>
      <c r="H946" s="3"/>
      <c r="K946" s="3"/>
    </row>
    <row r="947" spans="3:11" x14ac:dyDescent="0.2">
      <c r="C947"/>
      <c r="H947" s="3"/>
      <c r="K947" s="3"/>
    </row>
    <row r="948" spans="3:11" x14ac:dyDescent="0.2">
      <c r="C948"/>
      <c r="H948" s="3"/>
      <c r="K948" s="3"/>
    </row>
    <row r="949" spans="3:11" x14ac:dyDescent="0.2">
      <c r="C949"/>
      <c r="H949" s="3"/>
      <c r="K949" s="3"/>
    </row>
    <row r="950" spans="3:11" x14ac:dyDescent="0.2">
      <c r="C950"/>
      <c r="H950" s="3"/>
      <c r="K950" s="3"/>
    </row>
    <row r="951" spans="3:11" x14ac:dyDescent="0.2">
      <c r="C951"/>
      <c r="H951" s="3"/>
      <c r="K951" s="3"/>
    </row>
    <row r="952" spans="3:11" x14ac:dyDescent="0.2">
      <c r="C952"/>
      <c r="H952" s="3"/>
      <c r="K952" s="3"/>
    </row>
    <row r="953" spans="3:11" x14ac:dyDescent="0.2">
      <c r="C953"/>
      <c r="H953" s="3"/>
      <c r="K953" s="3"/>
    </row>
    <row r="954" spans="3:11" x14ac:dyDescent="0.2">
      <c r="C954"/>
      <c r="H954" s="3"/>
      <c r="K954" s="3"/>
    </row>
    <row r="955" spans="3:11" x14ac:dyDescent="0.2">
      <c r="C955"/>
      <c r="H955" s="3"/>
      <c r="K955" s="3"/>
    </row>
    <row r="956" spans="3:11" x14ac:dyDescent="0.2">
      <c r="C956"/>
      <c r="H956" s="3"/>
      <c r="K956" s="3"/>
    </row>
    <row r="957" spans="3:11" x14ac:dyDescent="0.2">
      <c r="C957"/>
      <c r="H957" s="3"/>
      <c r="K957" s="3"/>
    </row>
    <row r="958" spans="3:11" x14ac:dyDescent="0.2">
      <c r="C958"/>
      <c r="H958" s="3"/>
      <c r="K958" s="3"/>
    </row>
    <row r="959" spans="3:11" x14ac:dyDescent="0.2">
      <c r="C959"/>
      <c r="H959" s="3"/>
      <c r="K959" s="3"/>
    </row>
    <row r="960" spans="3:11" x14ac:dyDescent="0.2">
      <c r="C960"/>
      <c r="H960" s="3"/>
      <c r="K960" s="3"/>
    </row>
    <row r="961" spans="3:11" x14ac:dyDescent="0.2">
      <c r="C961"/>
      <c r="H961" s="3"/>
      <c r="K961" s="3"/>
    </row>
    <row r="962" spans="3:11" x14ac:dyDescent="0.2">
      <c r="C962"/>
      <c r="H962" s="3"/>
      <c r="K962" s="3"/>
    </row>
    <row r="963" spans="3:11" x14ac:dyDescent="0.2">
      <c r="C963"/>
      <c r="H963" s="3"/>
      <c r="K963" s="3"/>
    </row>
    <row r="964" spans="3:11" x14ac:dyDescent="0.2">
      <c r="C964"/>
      <c r="H964" s="3"/>
      <c r="K964" s="3"/>
    </row>
    <row r="965" spans="3:11" x14ac:dyDescent="0.2">
      <c r="C965"/>
      <c r="H965" s="3"/>
      <c r="K965" s="3"/>
    </row>
    <row r="966" spans="3:11" x14ac:dyDescent="0.2">
      <c r="C966"/>
      <c r="H966" s="3"/>
      <c r="K966" s="3"/>
    </row>
    <row r="967" spans="3:11" x14ac:dyDescent="0.2">
      <c r="C967"/>
      <c r="H967" s="3"/>
      <c r="K967" s="3"/>
    </row>
    <row r="968" spans="3:11" x14ac:dyDescent="0.2">
      <c r="C968"/>
      <c r="H968" s="3"/>
      <c r="K968" s="3"/>
    </row>
    <row r="969" spans="3:11" x14ac:dyDescent="0.2">
      <c r="C969"/>
      <c r="H969" s="3"/>
      <c r="K969" s="3"/>
    </row>
    <row r="970" spans="3:11" x14ac:dyDescent="0.2">
      <c r="C970"/>
      <c r="H970" s="3"/>
      <c r="K970" s="3"/>
    </row>
    <row r="971" spans="3:11" x14ac:dyDescent="0.2">
      <c r="C971"/>
      <c r="H971" s="3"/>
      <c r="K971" s="3"/>
    </row>
    <row r="972" spans="3:11" x14ac:dyDescent="0.2">
      <c r="C972"/>
      <c r="H972" s="3"/>
      <c r="K972" s="3"/>
    </row>
    <row r="973" spans="3:11" x14ac:dyDescent="0.2">
      <c r="C973"/>
      <c r="H973" s="3"/>
      <c r="K973" s="3"/>
    </row>
    <row r="974" spans="3:11" x14ac:dyDescent="0.2">
      <c r="C974"/>
      <c r="H974" s="3"/>
      <c r="K974" s="3"/>
    </row>
    <row r="975" spans="3:11" x14ac:dyDescent="0.2">
      <c r="C975"/>
      <c r="H975" s="3"/>
      <c r="K975" s="3"/>
    </row>
    <row r="976" spans="3:11" x14ac:dyDescent="0.2">
      <c r="C976"/>
      <c r="H976" s="3"/>
      <c r="K976" s="3"/>
    </row>
    <row r="977" spans="3:11" x14ac:dyDescent="0.2">
      <c r="C977"/>
      <c r="H977" s="3"/>
      <c r="K977" s="3"/>
    </row>
    <row r="978" spans="3:11" x14ac:dyDescent="0.2">
      <c r="C978"/>
      <c r="H978" s="3"/>
      <c r="K978" s="3"/>
    </row>
    <row r="979" spans="3:11" x14ac:dyDescent="0.2">
      <c r="C979"/>
      <c r="H979" s="3"/>
      <c r="K979" s="3"/>
    </row>
    <row r="980" spans="3:11" x14ac:dyDescent="0.2">
      <c r="C980"/>
      <c r="H980" s="3"/>
      <c r="K980" s="3"/>
    </row>
    <row r="981" spans="3:11" x14ac:dyDescent="0.2">
      <c r="C981"/>
      <c r="H981" s="3"/>
      <c r="K981" s="3"/>
    </row>
    <row r="982" spans="3:11" x14ac:dyDescent="0.2">
      <c r="C982"/>
      <c r="H982" s="3"/>
      <c r="K982" s="3"/>
    </row>
    <row r="983" spans="3:11" x14ac:dyDescent="0.2">
      <c r="C983"/>
      <c r="H983" s="3"/>
      <c r="K983" s="3"/>
    </row>
    <row r="984" spans="3:11" x14ac:dyDescent="0.2">
      <c r="C984"/>
      <c r="H984" s="3"/>
      <c r="K984" s="3"/>
    </row>
    <row r="985" spans="3:11" x14ac:dyDescent="0.2">
      <c r="C985"/>
      <c r="H985" s="3"/>
      <c r="K985" s="3"/>
    </row>
    <row r="986" spans="3:11" x14ac:dyDescent="0.2">
      <c r="C986"/>
      <c r="H986" s="3"/>
      <c r="K986" s="3"/>
    </row>
    <row r="987" spans="3:11" x14ac:dyDescent="0.2">
      <c r="C987"/>
      <c r="H987" s="3"/>
      <c r="K987" s="3"/>
    </row>
    <row r="988" spans="3:11" x14ac:dyDescent="0.2">
      <c r="C988"/>
      <c r="H988" s="3"/>
      <c r="K988" s="3"/>
    </row>
    <row r="989" spans="3:11" x14ac:dyDescent="0.2">
      <c r="C989"/>
      <c r="H989" s="3"/>
      <c r="K989" s="3"/>
    </row>
    <row r="990" spans="3:11" x14ac:dyDescent="0.2">
      <c r="C990"/>
      <c r="H990" s="3"/>
      <c r="K990" s="3"/>
    </row>
    <row r="991" spans="3:11" x14ac:dyDescent="0.2">
      <c r="C991"/>
      <c r="H991" s="3"/>
      <c r="K991" s="3"/>
    </row>
    <row r="992" spans="3:11" x14ac:dyDescent="0.2">
      <c r="C992"/>
      <c r="H992" s="3"/>
      <c r="K992" s="3"/>
    </row>
    <row r="993" spans="3:11" x14ac:dyDescent="0.2">
      <c r="C993"/>
      <c r="H993" s="3"/>
      <c r="K993" s="3"/>
    </row>
    <row r="994" spans="3:11" x14ac:dyDescent="0.2">
      <c r="C994"/>
      <c r="H994" s="3"/>
      <c r="K994" s="3"/>
    </row>
    <row r="995" spans="3:11" x14ac:dyDescent="0.2">
      <c r="C995"/>
      <c r="H995" s="3"/>
      <c r="K995" s="3"/>
    </row>
    <row r="996" spans="3:11" x14ac:dyDescent="0.2">
      <c r="C996"/>
      <c r="H996" s="3"/>
      <c r="K996" s="3"/>
    </row>
    <row r="997" spans="3:11" x14ac:dyDescent="0.2">
      <c r="C997"/>
      <c r="H997" s="3"/>
      <c r="K997" s="3"/>
    </row>
    <row r="998" spans="3:11" x14ac:dyDescent="0.2">
      <c r="C998"/>
      <c r="H998" s="3"/>
      <c r="K998" s="3"/>
    </row>
    <row r="999" spans="3:11" x14ac:dyDescent="0.2">
      <c r="C999"/>
      <c r="H999" s="3"/>
      <c r="K999" s="3"/>
    </row>
    <row r="1000" spans="3:11" x14ac:dyDescent="0.2">
      <c r="C1000"/>
      <c r="H1000" s="3"/>
      <c r="K1000" s="3"/>
    </row>
    <row r="1001" spans="3:11" x14ac:dyDescent="0.2">
      <c r="C1001"/>
      <c r="H1001" s="3"/>
      <c r="K1001" s="3"/>
    </row>
    <row r="1002" spans="3:11" x14ac:dyDescent="0.2">
      <c r="C1002"/>
      <c r="H1002" s="3"/>
      <c r="K1002" s="3"/>
    </row>
    <row r="1003" spans="3:11" x14ac:dyDescent="0.2">
      <c r="C1003"/>
      <c r="H1003" s="3"/>
      <c r="K1003" s="3"/>
    </row>
    <row r="1004" spans="3:11" x14ac:dyDescent="0.2">
      <c r="C1004"/>
      <c r="H1004" s="3"/>
      <c r="K1004" s="3"/>
    </row>
    <row r="1005" spans="3:11" x14ac:dyDescent="0.2">
      <c r="C1005"/>
      <c r="H1005" s="3"/>
      <c r="K1005" s="3"/>
    </row>
    <row r="1006" spans="3:11" x14ac:dyDescent="0.2">
      <c r="C1006"/>
      <c r="H1006" s="3"/>
      <c r="K1006" s="3"/>
    </row>
    <row r="1007" spans="3:11" x14ac:dyDescent="0.2">
      <c r="C1007"/>
      <c r="H1007" s="3"/>
      <c r="K1007" s="3"/>
    </row>
    <row r="1008" spans="3:11" x14ac:dyDescent="0.2">
      <c r="C1008"/>
      <c r="H1008" s="3"/>
      <c r="K1008" s="3"/>
    </row>
    <row r="1009" spans="3:11" x14ac:dyDescent="0.2">
      <c r="C1009"/>
      <c r="H1009" s="3"/>
      <c r="K1009" s="3"/>
    </row>
    <row r="1010" spans="3:11" x14ac:dyDescent="0.2">
      <c r="C1010"/>
      <c r="H1010" s="3"/>
      <c r="K1010" s="3"/>
    </row>
    <row r="1011" spans="3:11" x14ac:dyDescent="0.2">
      <c r="C1011"/>
      <c r="H1011" s="3"/>
      <c r="K1011" s="3"/>
    </row>
    <row r="1012" spans="3:11" x14ac:dyDescent="0.2">
      <c r="C1012"/>
      <c r="H1012" s="3"/>
      <c r="K1012" s="3"/>
    </row>
    <row r="1013" spans="3:11" x14ac:dyDescent="0.2">
      <c r="C1013"/>
      <c r="H1013" s="3"/>
      <c r="K1013" s="3"/>
    </row>
    <row r="1014" spans="3:11" x14ac:dyDescent="0.2">
      <c r="C1014"/>
      <c r="H1014" s="3"/>
      <c r="K1014" s="3"/>
    </row>
    <row r="1015" spans="3:11" x14ac:dyDescent="0.2">
      <c r="C1015"/>
      <c r="H1015" s="3"/>
      <c r="K1015" s="3"/>
    </row>
    <row r="1016" spans="3:11" x14ac:dyDescent="0.2">
      <c r="C1016"/>
      <c r="H1016" s="3"/>
      <c r="K1016" s="3"/>
    </row>
    <row r="1017" spans="3:11" x14ac:dyDescent="0.2">
      <c r="C1017"/>
      <c r="H1017" s="3"/>
      <c r="K1017" s="3"/>
    </row>
    <row r="1018" spans="3:11" x14ac:dyDescent="0.2">
      <c r="C1018"/>
      <c r="H1018" s="3"/>
      <c r="K1018" s="3"/>
    </row>
    <row r="1019" spans="3:11" x14ac:dyDescent="0.2">
      <c r="C1019"/>
      <c r="H1019" s="3"/>
      <c r="K1019" s="3"/>
    </row>
    <row r="1020" spans="3:11" x14ac:dyDescent="0.2">
      <c r="C1020"/>
      <c r="H1020" s="3"/>
      <c r="K1020" s="3"/>
    </row>
    <row r="1021" spans="3:11" x14ac:dyDescent="0.2">
      <c r="C1021"/>
      <c r="H1021" s="3"/>
      <c r="K1021" s="3"/>
    </row>
    <row r="1022" spans="3:11" x14ac:dyDescent="0.2">
      <c r="C1022"/>
      <c r="H1022" s="3"/>
      <c r="K1022" s="3"/>
    </row>
    <row r="1023" spans="3:11" x14ac:dyDescent="0.2">
      <c r="C1023"/>
      <c r="H1023" s="3"/>
      <c r="K1023" s="3"/>
    </row>
    <row r="1024" spans="3:11" x14ac:dyDescent="0.2">
      <c r="C1024"/>
      <c r="H1024" s="3"/>
      <c r="K1024" s="3"/>
    </row>
    <row r="1025" spans="3:11" x14ac:dyDescent="0.2">
      <c r="C1025"/>
      <c r="H1025" s="3"/>
      <c r="K1025" s="3"/>
    </row>
    <row r="1026" spans="3:11" x14ac:dyDescent="0.2">
      <c r="C1026"/>
      <c r="H1026" s="3"/>
      <c r="K1026" s="3"/>
    </row>
    <row r="1027" spans="3:11" x14ac:dyDescent="0.2">
      <c r="C1027"/>
      <c r="H1027" s="3"/>
      <c r="K1027" s="3"/>
    </row>
    <row r="1028" spans="3:11" x14ac:dyDescent="0.2">
      <c r="C1028"/>
      <c r="H1028" s="3"/>
      <c r="K1028" s="3"/>
    </row>
    <row r="1029" spans="3:11" x14ac:dyDescent="0.2">
      <c r="C1029"/>
      <c r="H1029" s="3"/>
      <c r="K1029" s="3"/>
    </row>
    <row r="1030" spans="3:11" x14ac:dyDescent="0.2">
      <c r="C1030"/>
      <c r="H1030" s="3"/>
      <c r="K1030" s="3"/>
    </row>
    <row r="1031" spans="3:11" x14ac:dyDescent="0.2">
      <c r="C1031"/>
      <c r="H1031" s="3"/>
      <c r="K1031" s="3"/>
    </row>
    <row r="1032" spans="3:11" x14ac:dyDescent="0.2">
      <c r="C1032"/>
      <c r="H1032" s="3"/>
      <c r="K1032" s="3"/>
    </row>
    <row r="1033" spans="3:11" x14ac:dyDescent="0.2">
      <c r="C1033"/>
      <c r="H1033" s="3"/>
      <c r="K1033" s="3"/>
    </row>
    <row r="1034" spans="3:11" x14ac:dyDescent="0.2">
      <c r="C1034"/>
      <c r="H1034" s="3"/>
      <c r="K1034" s="3"/>
    </row>
    <row r="1035" spans="3:11" x14ac:dyDescent="0.2">
      <c r="C1035"/>
      <c r="H1035" s="3"/>
      <c r="K1035" s="3"/>
    </row>
    <row r="1036" spans="3:11" x14ac:dyDescent="0.2">
      <c r="C1036"/>
      <c r="H1036" s="3"/>
      <c r="K1036" s="3"/>
    </row>
    <row r="1037" spans="3:11" x14ac:dyDescent="0.2">
      <c r="C1037"/>
      <c r="H1037" s="3"/>
      <c r="K1037" s="3"/>
    </row>
    <row r="1038" spans="3:11" x14ac:dyDescent="0.2">
      <c r="C1038"/>
      <c r="H1038" s="3"/>
      <c r="K1038" s="3"/>
    </row>
    <row r="1039" spans="3:11" x14ac:dyDescent="0.2">
      <c r="C1039"/>
      <c r="H1039" s="3"/>
      <c r="K1039" s="3"/>
    </row>
    <row r="1040" spans="3:11" x14ac:dyDescent="0.2">
      <c r="C1040"/>
      <c r="H1040" s="3"/>
      <c r="K1040" s="3"/>
    </row>
    <row r="1041" spans="3:11" x14ac:dyDescent="0.2">
      <c r="C1041"/>
      <c r="H1041" s="3"/>
      <c r="K1041" s="3"/>
    </row>
    <row r="1042" spans="3:11" x14ac:dyDescent="0.2">
      <c r="C1042"/>
      <c r="H1042" s="3"/>
      <c r="K1042" s="3"/>
    </row>
    <row r="1043" spans="3:11" x14ac:dyDescent="0.2">
      <c r="C1043"/>
      <c r="H1043" s="3"/>
      <c r="K1043" s="3"/>
    </row>
    <row r="1044" spans="3:11" x14ac:dyDescent="0.2">
      <c r="C1044"/>
      <c r="H1044" s="3"/>
      <c r="K1044" s="3"/>
    </row>
    <row r="1045" spans="3:11" x14ac:dyDescent="0.2">
      <c r="C1045"/>
      <c r="H1045" s="3"/>
      <c r="K1045" s="3"/>
    </row>
    <row r="1046" spans="3:11" x14ac:dyDescent="0.2">
      <c r="C1046"/>
      <c r="H1046" s="3"/>
      <c r="K1046" s="3"/>
    </row>
    <row r="1047" spans="3:11" x14ac:dyDescent="0.2">
      <c r="C1047"/>
      <c r="H1047" s="3"/>
      <c r="K1047" s="3"/>
    </row>
    <row r="1048" spans="3:11" x14ac:dyDescent="0.2">
      <c r="C1048"/>
      <c r="H1048" s="3"/>
      <c r="K1048" s="3"/>
    </row>
    <row r="1049" spans="3:11" x14ac:dyDescent="0.2">
      <c r="C1049"/>
      <c r="H1049" s="3"/>
      <c r="K1049" s="3"/>
    </row>
    <row r="1050" spans="3:11" x14ac:dyDescent="0.2">
      <c r="C1050"/>
      <c r="H1050" s="3"/>
      <c r="K1050" s="3"/>
    </row>
    <row r="1051" spans="3:11" x14ac:dyDescent="0.2">
      <c r="C1051"/>
      <c r="H1051" s="3"/>
      <c r="K1051" s="3"/>
    </row>
    <row r="1052" spans="3:11" x14ac:dyDescent="0.2">
      <c r="C1052"/>
      <c r="H1052" s="3"/>
      <c r="K1052" s="3"/>
    </row>
    <row r="1053" spans="3:11" x14ac:dyDescent="0.2">
      <c r="C1053"/>
      <c r="H1053" s="3"/>
      <c r="K1053" s="3"/>
    </row>
    <row r="1054" spans="3:11" x14ac:dyDescent="0.2">
      <c r="C1054"/>
      <c r="H1054" s="3"/>
      <c r="K1054" s="3"/>
    </row>
    <row r="1055" spans="3:11" x14ac:dyDescent="0.2">
      <c r="C1055"/>
      <c r="H1055" s="3"/>
      <c r="K1055" s="3"/>
    </row>
    <row r="1056" spans="3:11" x14ac:dyDescent="0.2">
      <c r="C1056"/>
      <c r="H1056" s="3"/>
      <c r="K1056" s="3"/>
    </row>
    <row r="1057" spans="3:11" x14ac:dyDescent="0.2">
      <c r="C1057"/>
      <c r="H1057" s="3"/>
      <c r="K1057" s="3"/>
    </row>
    <row r="1058" spans="3:11" x14ac:dyDescent="0.2">
      <c r="C1058"/>
      <c r="H1058" s="3"/>
      <c r="K1058" s="3"/>
    </row>
    <row r="1059" spans="3:11" x14ac:dyDescent="0.2">
      <c r="C1059"/>
      <c r="H1059" s="3"/>
      <c r="K1059" s="3"/>
    </row>
    <row r="1060" spans="3:11" x14ac:dyDescent="0.2">
      <c r="C1060"/>
      <c r="H1060" s="3"/>
      <c r="K1060" s="3"/>
    </row>
    <row r="1061" spans="3:11" x14ac:dyDescent="0.2">
      <c r="C1061"/>
      <c r="H1061" s="3"/>
      <c r="K1061" s="3"/>
    </row>
    <row r="1062" spans="3:11" x14ac:dyDescent="0.2">
      <c r="C1062"/>
      <c r="H1062" s="3"/>
      <c r="K1062" s="3"/>
    </row>
    <row r="1063" spans="3:11" x14ac:dyDescent="0.2">
      <c r="C1063"/>
      <c r="H1063" s="3"/>
      <c r="K1063" s="3"/>
    </row>
    <row r="1064" spans="3:11" x14ac:dyDescent="0.2">
      <c r="C1064"/>
      <c r="H1064" s="3"/>
      <c r="K1064" s="3"/>
    </row>
    <row r="1065" spans="3:11" x14ac:dyDescent="0.2">
      <c r="C1065"/>
      <c r="H1065" s="3"/>
      <c r="K1065" s="3"/>
    </row>
    <row r="1066" spans="3:11" x14ac:dyDescent="0.2">
      <c r="C1066"/>
      <c r="H1066" s="3"/>
      <c r="K1066" s="3"/>
    </row>
    <row r="1067" spans="3:11" x14ac:dyDescent="0.2">
      <c r="C1067"/>
      <c r="H1067" s="3"/>
      <c r="K1067" s="3"/>
    </row>
    <row r="1068" spans="3:11" x14ac:dyDescent="0.2">
      <c r="C1068"/>
      <c r="H1068" s="3"/>
      <c r="K1068" s="3"/>
    </row>
    <row r="1069" spans="3:11" x14ac:dyDescent="0.2">
      <c r="C1069"/>
      <c r="H1069" s="3"/>
      <c r="K1069" s="3"/>
    </row>
    <row r="1070" spans="3:11" x14ac:dyDescent="0.2">
      <c r="C1070"/>
      <c r="H1070" s="3"/>
      <c r="K1070" s="3"/>
    </row>
    <row r="1071" spans="3:11" x14ac:dyDescent="0.2">
      <c r="C1071"/>
      <c r="H1071" s="3"/>
      <c r="K1071" s="3"/>
    </row>
    <row r="1072" spans="3:11" x14ac:dyDescent="0.2">
      <c r="C1072"/>
      <c r="H1072" s="3"/>
      <c r="K1072" s="3"/>
    </row>
    <row r="1073" spans="3:11" x14ac:dyDescent="0.2">
      <c r="C1073"/>
      <c r="H1073" s="3"/>
      <c r="K1073" s="3"/>
    </row>
    <row r="1074" spans="3:11" x14ac:dyDescent="0.2">
      <c r="C1074"/>
      <c r="H1074" s="3"/>
      <c r="K1074" s="3"/>
    </row>
    <row r="1075" spans="3:11" x14ac:dyDescent="0.2">
      <c r="C1075"/>
      <c r="H1075" s="3"/>
      <c r="K1075" s="3"/>
    </row>
    <row r="1076" spans="3:11" x14ac:dyDescent="0.2">
      <c r="C1076"/>
      <c r="H1076" s="3"/>
      <c r="K1076" s="3"/>
    </row>
    <row r="1077" spans="3:11" x14ac:dyDescent="0.2">
      <c r="C1077"/>
      <c r="H1077" s="3"/>
      <c r="K1077" s="3"/>
    </row>
    <row r="1078" spans="3:11" x14ac:dyDescent="0.2">
      <c r="C1078"/>
      <c r="H1078" s="3"/>
      <c r="K1078" s="3"/>
    </row>
    <row r="1079" spans="3:11" x14ac:dyDescent="0.2">
      <c r="C1079"/>
      <c r="H1079" s="3"/>
      <c r="K1079" s="3"/>
    </row>
    <row r="1080" spans="3:11" x14ac:dyDescent="0.2">
      <c r="C1080"/>
      <c r="H1080" s="3"/>
      <c r="K1080" s="3"/>
    </row>
    <row r="1081" spans="3:11" x14ac:dyDescent="0.2">
      <c r="C1081"/>
      <c r="H1081" s="3"/>
      <c r="K1081" s="3"/>
    </row>
    <row r="1082" spans="3:11" x14ac:dyDescent="0.2">
      <c r="C1082"/>
      <c r="H1082" s="3"/>
      <c r="K1082" s="3"/>
    </row>
    <row r="1083" spans="3:11" x14ac:dyDescent="0.2">
      <c r="C1083"/>
      <c r="H1083" s="3"/>
      <c r="K1083" s="3"/>
    </row>
    <row r="1084" spans="3:11" x14ac:dyDescent="0.2">
      <c r="C1084"/>
      <c r="H1084" s="3"/>
      <c r="K1084" s="3"/>
    </row>
    <row r="1085" spans="3:11" x14ac:dyDescent="0.2">
      <c r="C1085"/>
      <c r="H1085" s="3"/>
      <c r="K1085" s="3"/>
    </row>
    <row r="1086" spans="3:11" x14ac:dyDescent="0.2">
      <c r="C1086"/>
      <c r="H1086" s="3"/>
      <c r="K1086" s="3"/>
    </row>
    <row r="1087" spans="3:11" x14ac:dyDescent="0.2">
      <c r="C1087"/>
      <c r="H1087" s="3"/>
      <c r="K1087" s="3"/>
    </row>
    <row r="1088" spans="3:11" x14ac:dyDescent="0.2">
      <c r="C1088"/>
      <c r="H1088" s="3"/>
      <c r="K1088" s="3"/>
    </row>
    <row r="1089" spans="3:11" x14ac:dyDescent="0.2">
      <c r="C1089"/>
      <c r="H1089" s="3"/>
      <c r="K1089" s="3"/>
    </row>
    <row r="1090" spans="3:11" x14ac:dyDescent="0.2">
      <c r="C1090"/>
      <c r="H1090" s="3"/>
      <c r="K1090" s="3"/>
    </row>
    <row r="1091" spans="3:11" x14ac:dyDescent="0.2">
      <c r="C1091"/>
      <c r="H1091" s="3"/>
      <c r="K1091" s="3"/>
    </row>
    <row r="1092" spans="3:11" x14ac:dyDescent="0.2">
      <c r="C1092"/>
      <c r="H1092" s="3"/>
      <c r="K1092" s="3"/>
    </row>
    <row r="1093" spans="3:11" x14ac:dyDescent="0.2">
      <c r="C1093"/>
      <c r="H1093" s="3"/>
      <c r="K1093" s="3"/>
    </row>
    <row r="1094" spans="3:11" x14ac:dyDescent="0.2">
      <c r="C1094"/>
      <c r="H1094" s="3"/>
      <c r="K1094" s="3"/>
    </row>
    <row r="1095" spans="3:11" x14ac:dyDescent="0.2">
      <c r="C1095"/>
      <c r="H1095" s="3"/>
      <c r="K1095" s="3"/>
    </row>
    <row r="1096" spans="3:11" x14ac:dyDescent="0.2">
      <c r="C1096"/>
      <c r="H1096" s="3"/>
      <c r="K1096" s="3"/>
    </row>
    <row r="1097" spans="3:11" x14ac:dyDescent="0.2">
      <c r="C1097"/>
      <c r="H1097" s="3"/>
      <c r="K1097" s="3"/>
    </row>
    <row r="1098" spans="3:11" x14ac:dyDescent="0.2">
      <c r="C1098"/>
      <c r="H1098" s="3"/>
      <c r="K1098" s="3"/>
    </row>
    <row r="1099" spans="3:11" x14ac:dyDescent="0.2">
      <c r="C1099"/>
      <c r="H1099" s="3"/>
      <c r="K1099" s="3"/>
    </row>
    <row r="1100" spans="3:11" x14ac:dyDescent="0.2">
      <c r="C1100"/>
      <c r="H1100" s="3"/>
      <c r="K1100" s="3"/>
    </row>
    <row r="1101" spans="3:11" x14ac:dyDescent="0.2">
      <c r="C1101"/>
      <c r="H1101" s="3"/>
      <c r="K1101" s="3"/>
    </row>
    <row r="1102" spans="3:11" x14ac:dyDescent="0.2">
      <c r="C1102"/>
      <c r="H1102" s="3"/>
      <c r="K1102" s="3"/>
    </row>
    <row r="1103" spans="3:11" x14ac:dyDescent="0.2">
      <c r="C1103"/>
      <c r="H1103" s="3"/>
      <c r="K1103" s="3"/>
    </row>
    <row r="1104" spans="3:11" x14ac:dyDescent="0.2">
      <c r="C1104"/>
      <c r="H1104" s="3"/>
      <c r="K1104" s="3"/>
    </row>
    <row r="1105" spans="3:11" x14ac:dyDescent="0.2">
      <c r="C1105"/>
      <c r="H1105" s="3"/>
      <c r="K1105" s="3"/>
    </row>
    <row r="1106" spans="3:11" x14ac:dyDescent="0.2">
      <c r="C1106"/>
      <c r="H1106" s="3"/>
      <c r="K1106" s="3"/>
    </row>
    <row r="1107" spans="3:11" x14ac:dyDescent="0.2">
      <c r="C1107"/>
      <c r="H1107" s="3"/>
      <c r="K1107" s="3"/>
    </row>
    <row r="1108" spans="3:11" x14ac:dyDescent="0.2">
      <c r="C1108"/>
      <c r="H1108" s="3"/>
      <c r="K1108" s="3"/>
    </row>
    <row r="1109" spans="3:11" x14ac:dyDescent="0.2">
      <c r="C1109"/>
      <c r="H1109" s="3"/>
      <c r="K1109" s="3"/>
    </row>
    <row r="1110" spans="3:11" x14ac:dyDescent="0.2">
      <c r="C1110"/>
      <c r="H1110" s="3"/>
      <c r="K1110" s="3"/>
    </row>
    <row r="1111" spans="3:11" x14ac:dyDescent="0.2">
      <c r="C1111"/>
      <c r="H1111" s="3"/>
      <c r="K1111" s="3"/>
    </row>
    <row r="1112" spans="3:11" x14ac:dyDescent="0.2">
      <c r="C1112"/>
      <c r="H1112" s="3"/>
      <c r="K1112" s="3"/>
    </row>
    <row r="1113" spans="3:11" x14ac:dyDescent="0.2">
      <c r="C1113"/>
      <c r="H1113" s="3"/>
      <c r="K1113" s="3"/>
    </row>
    <row r="1114" spans="3:11" x14ac:dyDescent="0.2">
      <c r="C1114"/>
      <c r="H1114" s="3"/>
      <c r="K1114" s="3"/>
    </row>
    <row r="1115" spans="3:11" x14ac:dyDescent="0.2">
      <c r="C1115"/>
      <c r="H1115" s="3"/>
      <c r="K1115" s="3"/>
    </row>
    <row r="1116" spans="3:11" x14ac:dyDescent="0.2">
      <c r="C1116"/>
      <c r="H1116" s="3"/>
      <c r="K1116" s="3"/>
    </row>
    <row r="1117" spans="3:11" x14ac:dyDescent="0.2">
      <c r="C1117"/>
      <c r="H1117" s="3"/>
      <c r="K1117" s="3"/>
    </row>
    <row r="1118" spans="3:11" x14ac:dyDescent="0.2">
      <c r="C1118"/>
      <c r="H1118" s="3"/>
      <c r="K1118" s="3"/>
    </row>
    <row r="1119" spans="3:11" x14ac:dyDescent="0.2">
      <c r="C1119"/>
      <c r="H1119" s="3"/>
      <c r="K1119" s="3"/>
    </row>
    <row r="1120" spans="3:11" x14ac:dyDescent="0.2">
      <c r="C1120"/>
      <c r="H1120" s="3"/>
      <c r="K1120" s="3"/>
    </row>
    <row r="1121" spans="3:11" x14ac:dyDescent="0.2">
      <c r="C1121"/>
      <c r="H1121" s="3"/>
      <c r="K1121" s="3"/>
    </row>
    <row r="1122" spans="3:11" x14ac:dyDescent="0.2">
      <c r="C1122"/>
      <c r="H1122" s="3"/>
      <c r="K1122" s="3"/>
    </row>
    <row r="1123" spans="3:11" x14ac:dyDescent="0.2">
      <c r="C1123"/>
      <c r="H1123" s="3"/>
      <c r="K1123" s="3"/>
    </row>
    <row r="1124" spans="3:11" x14ac:dyDescent="0.2">
      <c r="C1124"/>
      <c r="H1124" s="3"/>
      <c r="K1124" s="3"/>
    </row>
    <row r="1125" spans="3:11" x14ac:dyDescent="0.2">
      <c r="C1125"/>
      <c r="H1125" s="3"/>
      <c r="K1125" s="3"/>
    </row>
    <row r="1126" spans="3:11" x14ac:dyDescent="0.2">
      <c r="C1126"/>
      <c r="H1126" s="3"/>
      <c r="K1126" s="3"/>
    </row>
    <row r="1127" spans="3:11" x14ac:dyDescent="0.2">
      <c r="C1127"/>
      <c r="H1127" s="3"/>
      <c r="K1127" s="3"/>
    </row>
    <row r="1128" spans="3:11" x14ac:dyDescent="0.2">
      <c r="C1128"/>
      <c r="H1128" s="3"/>
      <c r="K1128" s="3"/>
    </row>
    <row r="1129" spans="3:11" x14ac:dyDescent="0.2">
      <c r="C1129"/>
      <c r="H1129" s="3"/>
      <c r="K1129" s="3"/>
    </row>
    <row r="1130" spans="3:11" x14ac:dyDescent="0.2">
      <c r="C1130"/>
      <c r="H1130" s="3"/>
      <c r="K1130" s="3"/>
    </row>
    <row r="1131" spans="3:11" x14ac:dyDescent="0.2">
      <c r="C1131"/>
      <c r="H1131" s="3"/>
      <c r="K1131" s="3"/>
    </row>
    <row r="1132" spans="3:11" x14ac:dyDescent="0.2">
      <c r="C1132"/>
      <c r="H1132" s="3"/>
      <c r="K1132" s="3"/>
    </row>
    <row r="1133" spans="3:11" x14ac:dyDescent="0.2">
      <c r="C1133"/>
      <c r="H1133" s="3"/>
      <c r="K1133" s="3"/>
    </row>
    <row r="1134" spans="3:11" x14ac:dyDescent="0.2">
      <c r="C1134"/>
      <c r="H1134" s="3"/>
      <c r="K1134" s="3"/>
    </row>
    <row r="1135" spans="3:11" x14ac:dyDescent="0.2">
      <c r="C1135"/>
      <c r="H1135" s="3"/>
      <c r="K1135" s="3"/>
    </row>
    <row r="1136" spans="3:11" x14ac:dyDescent="0.2">
      <c r="C1136"/>
      <c r="H1136" s="3"/>
      <c r="K1136" s="3"/>
    </row>
    <row r="1137" spans="3:11" x14ac:dyDescent="0.2">
      <c r="C1137"/>
      <c r="H1137" s="3"/>
      <c r="K1137" s="3"/>
    </row>
    <row r="1138" spans="3:11" x14ac:dyDescent="0.2">
      <c r="C1138"/>
      <c r="H1138" s="3"/>
      <c r="K1138" s="3"/>
    </row>
    <row r="1139" spans="3:11" x14ac:dyDescent="0.2">
      <c r="C1139"/>
      <c r="H1139" s="3"/>
      <c r="K1139" s="3"/>
    </row>
    <row r="1140" spans="3:11" x14ac:dyDescent="0.2">
      <c r="C1140"/>
      <c r="H1140" s="3"/>
      <c r="K1140" s="3"/>
    </row>
    <row r="1141" spans="3:11" x14ac:dyDescent="0.2">
      <c r="C1141"/>
      <c r="H1141" s="3"/>
      <c r="K1141" s="3"/>
    </row>
    <row r="1142" spans="3:11" x14ac:dyDescent="0.2">
      <c r="C1142"/>
      <c r="H1142" s="3"/>
      <c r="K1142" s="3"/>
    </row>
    <row r="1143" spans="3:11" x14ac:dyDescent="0.2">
      <c r="C1143"/>
      <c r="H1143" s="3"/>
      <c r="K1143" s="3"/>
    </row>
    <row r="1144" spans="3:11" x14ac:dyDescent="0.2">
      <c r="C1144"/>
      <c r="H1144" s="3"/>
      <c r="K1144" s="3"/>
    </row>
    <row r="1145" spans="3:11" x14ac:dyDescent="0.2">
      <c r="C1145"/>
      <c r="H1145" s="3"/>
      <c r="K1145" s="3"/>
    </row>
    <row r="1146" spans="3:11" x14ac:dyDescent="0.2">
      <c r="C1146"/>
      <c r="H1146" s="3"/>
      <c r="K1146" s="3"/>
    </row>
    <row r="1147" spans="3:11" x14ac:dyDescent="0.2">
      <c r="C1147"/>
      <c r="H1147" s="3"/>
      <c r="K1147" s="3"/>
    </row>
    <row r="1148" spans="3:11" x14ac:dyDescent="0.2">
      <c r="C1148"/>
      <c r="H1148" s="3"/>
      <c r="K1148" s="3"/>
    </row>
    <row r="1149" spans="3:11" x14ac:dyDescent="0.2">
      <c r="C1149"/>
      <c r="H1149" s="3"/>
      <c r="K1149" s="3"/>
    </row>
    <row r="1150" spans="3:11" x14ac:dyDescent="0.2">
      <c r="C1150"/>
      <c r="H1150" s="3"/>
      <c r="K1150" s="3"/>
    </row>
    <row r="1151" spans="3:11" x14ac:dyDescent="0.2">
      <c r="C1151"/>
      <c r="H1151" s="3"/>
      <c r="K1151" s="3"/>
    </row>
    <row r="1152" spans="3:11" x14ac:dyDescent="0.2">
      <c r="C1152"/>
      <c r="H1152" s="3"/>
      <c r="K1152" s="3"/>
    </row>
    <row r="1153" spans="3:11" x14ac:dyDescent="0.2">
      <c r="C1153"/>
      <c r="H1153" s="3"/>
      <c r="K1153" s="3"/>
    </row>
    <row r="1154" spans="3:11" x14ac:dyDescent="0.2">
      <c r="C1154"/>
      <c r="H1154" s="3"/>
      <c r="K1154" s="3"/>
    </row>
    <row r="1155" spans="3:11" x14ac:dyDescent="0.2">
      <c r="C1155"/>
      <c r="H1155" s="3"/>
      <c r="K1155" s="3"/>
    </row>
    <row r="1156" spans="3:11" x14ac:dyDescent="0.2">
      <c r="C1156"/>
      <c r="H1156" s="3"/>
      <c r="K1156" s="3"/>
    </row>
    <row r="1157" spans="3:11" x14ac:dyDescent="0.2">
      <c r="C1157"/>
      <c r="H1157" s="3"/>
      <c r="K1157" s="3"/>
    </row>
    <row r="1158" spans="3:11" x14ac:dyDescent="0.2">
      <c r="C1158"/>
      <c r="H1158" s="3"/>
      <c r="K1158" s="3"/>
    </row>
    <row r="1159" spans="3:11" x14ac:dyDescent="0.2">
      <c r="C1159"/>
      <c r="H1159" s="3"/>
      <c r="K1159" s="3"/>
    </row>
    <row r="1160" spans="3:11" x14ac:dyDescent="0.2">
      <c r="C1160"/>
      <c r="H1160" s="3"/>
      <c r="K1160" s="3"/>
    </row>
    <row r="1161" spans="3:11" x14ac:dyDescent="0.2">
      <c r="C1161"/>
      <c r="H1161" s="3"/>
      <c r="K1161" s="3"/>
    </row>
    <row r="1162" spans="3:11" x14ac:dyDescent="0.2">
      <c r="C1162"/>
      <c r="H1162" s="3"/>
      <c r="K1162" s="3"/>
    </row>
    <row r="1163" spans="3:11" x14ac:dyDescent="0.2">
      <c r="C1163"/>
      <c r="H1163" s="3"/>
      <c r="K1163" s="3"/>
    </row>
    <row r="1164" spans="3:11" x14ac:dyDescent="0.2">
      <c r="C1164"/>
      <c r="H1164" s="3"/>
      <c r="K1164" s="3"/>
    </row>
    <row r="1165" spans="3:11" x14ac:dyDescent="0.2">
      <c r="C1165"/>
      <c r="H1165" s="3"/>
      <c r="K1165" s="3"/>
    </row>
    <row r="1166" spans="3:11" x14ac:dyDescent="0.2">
      <c r="C1166"/>
      <c r="H1166" s="3"/>
      <c r="K1166" s="3"/>
    </row>
    <row r="1167" spans="3:11" x14ac:dyDescent="0.2">
      <c r="C1167"/>
      <c r="H1167" s="3"/>
      <c r="K1167" s="3"/>
    </row>
    <row r="1168" spans="3:11" x14ac:dyDescent="0.2">
      <c r="C1168"/>
      <c r="H1168" s="3"/>
      <c r="K1168" s="3"/>
    </row>
    <row r="1169" spans="3:11" x14ac:dyDescent="0.2">
      <c r="C1169"/>
      <c r="H1169" s="3"/>
      <c r="K1169" s="3"/>
    </row>
    <row r="1170" spans="3:11" x14ac:dyDescent="0.2">
      <c r="C1170"/>
      <c r="H1170" s="3"/>
      <c r="K1170" s="3"/>
    </row>
    <row r="1171" spans="3:11" x14ac:dyDescent="0.2">
      <c r="C1171"/>
      <c r="H1171" s="3"/>
      <c r="K1171" s="3"/>
    </row>
    <row r="1172" spans="3:11" x14ac:dyDescent="0.2">
      <c r="C1172"/>
      <c r="H1172" s="3"/>
      <c r="K1172" s="3"/>
    </row>
    <row r="1173" spans="3:11" x14ac:dyDescent="0.2">
      <c r="C1173"/>
      <c r="H1173" s="3"/>
      <c r="K1173" s="3"/>
    </row>
    <row r="1174" spans="3:11" x14ac:dyDescent="0.2">
      <c r="C1174"/>
      <c r="H1174" s="3"/>
      <c r="K1174" s="3"/>
    </row>
    <row r="1175" spans="3:11" x14ac:dyDescent="0.2">
      <c r="C1175"/>
      <c r="H1175" s="3"/>
      <c r="K1175" s="3"/>
    </row>
    <row r="1176" spans="3:11" x14ac:dyDescent="0.2">
      <c r="C1176"/>
      <c r="H1176" s="3"/>
      <c r="K1176" s="3"/>
    </row>
    <row r="1177" spans="3:11" x14ac:dyDescent="0.2">
      <c r="C1177"/>
      <c r="H1177" s="3"/>
      <c r="K1177" s="3"/>
    </row>
    <row r="1178" spans="3:11" x14ac:dyDescent="0.2">
      <c r="C1178"/>
      <c r="H1178" s="3"/>
      <c r="K1178" s="3"/>
    </row>
    <row r="1179" spans="3:11" x14ac:dyDescent="0.2">
      <c r="C1179"/>
      <c r="H1179" s="3"/>
      <c r="K1179" s="3"/>
    </row>
    <row r="1180" spans="3:11" x14ac:dyDescent="0.2">
      <c r="C1180"/>
      <c r="H1180" s="3"/>
      <c r="K1180" s="3"/>
    </row>
    <row r="1181" spans="3:11" x14ac:dyDescent="0.2">
      <c r="C1181"/>
      <c r="H1181" s="3"/>
      <c r="K1181" s="3"/>
    </row>
    <row r="1182" spans="3:11" x14ac:dyDescent="0.2">
      <c r="C1182"/>
      <c r="H1182" s="3"/>
      <c r="K1182" s="3"/>
    </row>
    <row r="1183" spans="3:11" x14ac:dyDescent="0.2">
      <c r="C1183"/>
      <c r="H1183" s="3"/>
      <c r="K1183" s="3"/>
    </row>
    <row r="1184" spans="3:11" x14ac:dyDescent="0.2">
      <c r="C1184"/>
      <c r="H1184" s="3"/>
      <c r="K1184" s="3"/>
    </row>
    <row r="1185" spans="3:11" x14ac:dyDescent="0.2">
      <c r="C1185"/>
      <c r="H1185" s="3"/>
      <c r="K1185" s="3"/>
    </row>
    <row r="1186" spans="3:11" x14ac:dyDescent="0.2">
      <c r="C1186"/>
      <c r="H1186" s="3"/>
      <c r="K1186" s="3"/>
    </row>
    <row r="1187" spans="3:11" x14ac:dyDescent="0.2">
      <c r="C1187"/>
      <c r="H1187" s="3"/>
      <c r="K1187" s="3"/>
    </row>
    <row r="1188" spans="3:11" x14ac:dyDescent="0.2">
      <c r="C1188"/>
      <c r="H1188" s="3"/>
      <c r="K1188" s="3"/>
    </row>
    <row r="1189" spans="3:11" x14ac:dyDescent="0.2">
      <c r="C1189"/>
      <c r="H1189" s="3"/>
      <c r="K1189" s="3"/>
    </row>
    <row r="1190" spans="3:11" x14ac:dyDescent="0.2">
      <c r="C1190"/>
      <c r="H1190" s="3"/>
      <c r="K1190" s="3"/>
    </row>
    <row r="1191" spans="3:11" x14ac:dyDescent="0.2">
      <c r="C1191"/>
      <c r="H1191" s="3"/>
      <c r="K1191" s="3"/>
    </row>
    <row r="1192" spans="3:11" x14ac:dyDescent="0.2">
      <c r="C1192"/>
      <c r="H1192" s="3"/>
      <c r="K1192" s="3"/>
    </row>
    <row r="1193" spans="3:11" x14ac:dyDescent="0.2">
      <c r="C1193"/>
      <c r="H1193" s="3"/>
      <c r="K1193" s="3"/>
    </row>
    <row r="1194" spans="3:11" x14ac:dyDescent="0.2">
      <c r="C1194"/>
      <c r="H1194" s="3"/>
      <c r="K1194" s="3"/>
    </row>
    <row r="1195" spans="3:11" x14ac:dyDescent="0.2">
      <c r="C1195"/>
      <c r="H1195" s="3"/>
      <c r="K1195" s="3"/>
    </row>
    <row r="1196" spans="3:11" x14ac:dyDescent="0.2">
      <c r="C1196"/>
      <c r="H1196" s="3"/>
      <c r="K1196" s="3"/>
    </row>
    <row r="1197" spans="3:11" x14ac:dyDescent="0.2">
      <c r="C1197"/>
      <c r="H1197" s="3"/>
      <c r="K1197" s="3"/>
    </row>
    <row r="1198" spans="3:11" x14ac:dyDescent="0.2">
      <c r="C1198"/>
      <c r="H1198" s="3"/>
      <c r="K1198" s="3"/>
    </row>
    <row r="1199" spans="3:11" x14ac:dyDescent="0.2">
      <c r="C1199"/>
      <c r="H1199" s="3"/>
      <c r="K1199" s="3"/>
    </row>
    <row r="1200" spans="3:11" x14ac:dyDescent="0.2">
      <c r="C1200"/>
      <c r="H1200" s="3"/>
      <c r="K1200" s="3"/>
    </row>
    <row r="1201" spans="3:11" x14ac:dyDescent="0.2">
      <c r="C1201"/>
      <c r="H1201" s="3"/>
      <c r="K1201" s="3"/>
    </row>
    <row r="1202" spans="3:11" x14ac:dyDescent="0.2">
      <c r="C1202"/>
      <c r="H1202" s="3"/>
      <c r="K1202" s="3"/>
    </row>
    <row r="1203" spans="3:11" x14ac:dyDescent="0.2">
      <c r="C1203"/>
      <c r="H1203" s="3"/>
      <c r="K1203" s="3"/>
    </row>
    <row r="1204" spans="3:11" x14ac:dyDescent="0.2">
      <c r="C1204"/>
      <c r="H1204" s="3"/>
      <c r="K1204" s="3"/>
    </row>
    <row r="1205" spans="3:11" x14ac:dyDescent="0.2">
      <c r="C1205"/>
      <c r="H1205" s="3"/>
      <c r="K1205" s="3"/>
    </row>
    <row r="1206" spans="3:11" x14ac:dyDescent="0.2">
      <c r="C1206"/>
      <c r="H1206" s="3"/>
      <c r="K1206" s="3"/>
    </row>
    <row r="1207" spans="3:11" x14ac:dyDescent="0.2">
      <c r="C1207"/>
      <c r="H1207" s="3"/>
      <c r="K1207" s="3"/>
    </row>
    <row r="1208" spans="3:11" x14ac:dyDescent="0.2">
      <c r="C1208"/>
      <c r="H1208" s="3"/>
      <c r="K1208" s="3"/>
    </row>
    <row r="1209" spans="3:11" x14ac:dyDescent="0.2">
      <c r="C1209"/>
      <c r="H1209" s="3"/>
      <c r="K1209" s="3"/>
    </row>
    <row r="1210" spans="3:11" x14ac:dyDescent="0.2">
      <c r="C1210"/>
      <c r="H1210" s="3"/>
      <c r="K1210" s="3"/>
    </row>
    <row r="1211" spans="3:11" x14ac:dyDescent="0.2">
      <c r="C1211"/>
      <c r="H1211" s="3"/>
      <c r="K1211" s="3"/>
    </row>
    <row r="1212" spans="3:11" x14ac:dyDescent="0.2">
      <c r="C1212"/>
      <c r="H1212" s="3"/>
      <c r="K1212" s="3"/>
    </row>
    <row r="1213" spans="3:11" x14ac:dyDescent="0.2">
      <c r="C1213"/>
      <c r="H1213" s="3"/>
      <c r="K1213" s="3"/>
    </row>
    <row r="1214" spans="3:11" x14ac:dyDescent="0.2">
      <c r="C1214"/>
      <c r="H1214" s="3"/>
      <c r="K1214" s="3"/>
    </row>
    <row r="1215" spans="3:11" x14ac:dyDescent="0.2">
      <c r="C1215"/>
      <c r="H1215" s="3"/>
      <c r="K1215" s="3"/>
    </row>
    <row r="1216" spans="3:11" x14ac:dyDescent="0.2">
      <c r="C1216"/>
      <c r="H1216" s="3"/>
      <c r="K1216" s="3"/>
    </row>
    <row r="1217" spans="3:11" x14ac:dyDescent="0.2">
      <c r="C1217"/>
      <c r="H1217" s="3"/>
      <c r="K1217" s="3"/>
    </row>
    <row r="1218" spans="3:11" x14ac:dyDescent="0.2">
      <c r="C1218"/>
      <c r="H1218" s="3"/>
      <c r="K1218" s="3"/>
    </row>
    <row r="1219" spans="3:11" x14ac:dyDescent="0.2">
      <c r="C1219"/>
      <c r="H1219" s="3"/>
      <c r="K1219" s="3"/>
    </row>
    <row r="1220" spans="3:11" x14ac:dyDescent="0.2">
      <c r="C1220"/>
      <c r="H1220" s="3"/>
      <c r="K1220" s="3"/>
    </row>
    <row r="1221" spans="3:11" x14ac:dyDescent="0.2">
      <c r="C1221"/>
      <c r="H1221" s="3"/>
      <c r="K1221" s="3"/>
    </row>
    <row r="1222" spans="3:11" x14ac:dyDescent="0.2">
      <c r="C1222"/>
      <c r="H1222" s="3"/>
      <c r="K1222" s="3"/>
    </row>
    <row r="1223" spans="3:11" x14ac:dyDescent="0.2">
      <c r="C1223"/>
      <c r="H1223" s="3"/>
      <c r="K1223" s="3"/>
    </row>
    <row r="1224" spans="3:11" x14ac:dyDescent="0.2">
      <c r="C1224"/>
      <c r="H1224" s="3"/>
      <c r="K1224" s="3"/>
    </row>
    <row r="1225" spans="3:11" x14ac:dyDescent="0.2">
      <c r="C1225"/>
      <c r="H1225" s="3"/>
      <c r="K1225" s="3"/>
    </row>
    <row r="1226" spans="3:11" x14ac:dyDescent="0.2">
      <c r="C1226"/>
      <c r="H1226" s="3"/>
      <c r="K1226" s="3"/>
    </row>
    <row r="1227" spans="3:11" x14ac:dyDescent="0.2">
      <c r="C1227"/>
      <c r="H1227" s="3"/>
      <c r="K1227" s="3"/>
    </row>
    <row r="1228" spans="3:11" x14ac:dyDescent="0.2">
      <c r="C1228"/>
      <c r="H1228" s="3"/>
      <c r="K1228" s="3"/>
    </row>
    <row r="1229" spans="3:11" x14ac:dyDescent="0.2">
      <c r="C1229"/>
      <c r="H1229" s="3"/>
      <c r="K1229" s="3"/>
    </row>
    <row r="1230" spans="3:11" x14ac:dyDescent="0.2">
      <c r="C1230"/>
      <c r="H1230" s="3"/>
      <c r="K1230" s="3"/>
    </row>
    <row r="1231" spans="3:11" x14ac:dyDescent="0.2">
      <c r="C1231"/>
      <c r="H1231" s="3"/>
      <c r="K1231" s="3"/>
    </row>
    <row r="1232" spans="3:11" x14ac:dyDescent="0.2">
      <c r="C1232"/>
      <c r="H1232" s="3"/>
      <c r="K1232" s="3"/>
    </row>
    <row r="1233" spans="3:11" x14ac:dyDescent="0.2">
      <c r="C1233"/>
      <c r="H1233" s="3"/>
      <c r="K1233" s="3"/>
    </row>
    <row r="1234" spans="3:11" x14ac:dyDescent="0.2">
      <c r="C1234"/>
      <c r="H1234" s="3"/>
      <c r="K1234" s="3"/>
    </row>
    <row r="1235" spans="3:11" x14ac:dyDescent="0.2">
      <c r="C1235"/>
      <c r="H1235" s="3"/>
      <c r="K1235" s="3"/>
    </row>
    <row r="1236" spans="3:11" x14ac:dyDescent="0.2">
      <c r="C1236"/>
      <c r="H1236" s="3"/>
      <c r="K1236" s="3"/>
    </row>
    <row r="1237" spans="3:11" x14ac:dyDescent="0.2">
      <c r="C1237"/>
      <c r="H1237" s="3"/>
      <c r="K1237" s="3"/>
    </row>
    <row r="1238" spans="3:11" x14ac:dyDescent="0.2">
      <c r="C1238"/>
      <c r="H1238" s="3"/>
      <c r="K1238" s="3"/>
    </row>
    <row r="1239" spans="3:11" x14ac:dyDescent="0.2">
      <c r="C1239"/>
      <c r="H1239" s="3"/>
      <c r="K1239" s="3"/>
    </row>
    <row r="1240" spans="3:11" x14ac:dyDescent="0.2">
      <c r="C1240"/>
      <c r="H1240" s="3"/>
      <c r="K1240" s="3"/>
    </row>
    <row r="1241" spans="3:11" x14ac:dyDescent="0.2">
      <c r="C1241"/>
      <c r="H1241" s="3"/>
      <c r="K1241" s="3"/>
    </row>
    <row r="1242" spans="3:11" x14ac:dyDescent="0.2">
      <c r="C1242"/>
      <c r="H1242" s="3"/>
      <c r="K1242" s="3"/>
    </row>
    <row r="1243" spans="3:11" x14ac:dyDescent="0.2">
      <c r="C1243"/>
      <c r="H1243" s="3"/>
      <c r="K1243" s="3"/>
    </row>
    <row r="1244" spans="3:11" x14ac:dyDescent="0.2">
      <c r="C1244"/>
      <c r="H1244" s="3"/>
      <c r="K1244" s="3"/>
    </row>
    <row r="1245" spans="3:11" x14ac:dyDescent="0.2">
      <c r="C1245"/>
      <c r="H1245" s="3"/>
      <c r="K1245" s="3"/>
    </row>
    <row r="1246" spans="3:11" x14ac:dyDescent="0.2">
      <c r="C1246"/>
      <c r="H1246" s="3"/>
      <c r="K1246" s="3"/>
    </row>
    <row r="1247" spans="3:11" x14ac:dyDescent="0.2">
      <c r="C1247"/>
      <c r="H1247" s="3"/>
      <c r="K1247" s="3"/>
    </row>
    <row r="1248" spans="3:11" x14ac:dyDescent="0.2">
      <c r="C1248"/>
      <c r="H1248" s="3"/>
      <c r="K1248" s="3"/>
    </row>
    <row r="1249" spans="3:11" x14ac:dyDescent="0.2">
      <c r="C1249"/>
      <c r="H1249" s="3"/>
      <c r="K1249" s="3"/>
    </row>
    <row r="1250" spans="3:11" x14ac:dyDescent="0.2">
      <c r="C1250"/>
      <c r="H1250" s="3"/>
      <c r="K1250" s="3"/>
    </row>
    <row r="1251" spans="3:11" x14ac:dyDescent="0.2">
      <c r="C1251"/>
      <c r="H1251" s="3"/>
      <c r="K1251" s="3"/>
    </row>
    <row r="1252" spans="3:11" x14ac:dyDescent="0.2">
      <c r="C1252"/>
      <c r="H1252" s="3"/>
      <c r="K1252" s="3"/>
    </row>
    <row r="1253" spans="3:11" x14ac:dyDescent="0.2">
      <c r="C1253"/>
      <c r="H1253" s="3"/>
      <c r="K1253" s="3"/>
    </row>
    <row r="1254" spans="3:11" x14ac:dyDescent="0.2">
      <c r="C1254"/>
      <c r="H1254" s="3"/>
      <c r="K1254" s="3"/>
    </row>
    <row r="1255" spans="3:11" x14ac:dyDescent="0.2">
      <c r="C1255"/>
      <c r="H1255" s="3"/>
      <c r="K1255" s="3"/>
    </row>
    <row r="1256" spans="3:11" x14ac:dyDescent="0.2">
      <c r="C1256"/>
      <c r="H1256" s="3"/>
      <c r="K1256" s="3"/>
    </row>
    <row r="1257" spans="3:11" x14ac:dyDescent="0.2">
      <c r="C1257"/>
      <c r="H1257" s="3"/>
      <c r="K1257" s="3"/>
    </row>
    <row r="1258" spans="3:11" x14ac:dyDescent="0.2">
      <c r="C1258"/>
      <c r="H1258" s="3"/>
      <c r="K1258" s="3"/>
    </row>
    <row r="1259" spans="3:11" x14ac:dyDescent="0.2">
      <c r="C1259"/>
      <c r="H1259" s="3"/>
      <c r="K1259" s="3"/>
    </row>
    <row r="1260" spans="3:11" x14ac:dyDescent="0.2">
      <c r="C1260"/>
      <c r="H1260" s="3"/>
      <c r="K1260" s="3"/>
    </row>
    <row r="1261" spans="3:11" x14ac:dyDescent="0.2">
      <c r="C1261"/>
      <c r="H1261" s="3"/>
      <c r="K1261" s="3"/>
    </row>
    <row r="1262" spans="3:11" x14ac:dyDescent="0.2">
      <c r="C1262"/>
      <c r="H1262" s="3"/>
      <c r="K1262" s="3"/>
    </row>
    <row r="1263" spans="3:11" x14ac:dyDescent="0.2">
      <c r="C1263"/>
      <c r="H1263" s="3"/>
      <c r="K1263" s="3"/>
    </row>
    <row r="1264" spans="3:11" x14ac:dyDescent="0.2">
      <c r="C1264"/>
      <c r="H1264" s="3"/>
      <c r="K1264" s="3"/>
    </row>
    <row r="1265" spans="3:11" x14ac:dyDescent="0.2">
      <c r="C1265"/>
      <c r="H1265" s="3"/>
      <c r="K1265" s="3"/>
    </row>
    <row r="1266" spans="3:11" x14ac:dyDescent="0.2">
      <c r="C1266"/>
      <c r="H1266" s="3"/>
      <c r="K1266" s="3"/>
    </row>
    <row r="1267" spans="3:11" x14ac:dyDescent="0.2">
      <c r="C1267"/>
      <c r="H1267" s="3"/>
      <c r="K1267" s="3"/>
    </row>
    <row r="1268" spans="3:11" x14ac:dyDescent="0.2">
      <c r="C1268"/>
      <c r="H1268" s="3"/>
      <c r="K1268" s="3"/>
    </row>
    <row r="1269" spans="3:11" x14ac:dyDescent="0.2">
      <c r="C1269"/>
      <c r="H1269" s="3"/>
      <c r="K1269" s="3"/>
    </row>
    <row r="1270" spans="3:11" x14ac:dyDescent="0.2">
      <c r="C1270"/>
      <c r="H1270" s="3"/>
      <c r="K1270" s="3"/>
    </row>
    <row r="1271" spans="3:11" x14ac:dyDescent="0.2">
      <c r="C1271"/>
      <c r="H1271" s="3"/>
      <c r="K1271" s="3"/>
    </row>
    <row r="1272" spans="3:11" x14ac:dyDescent="0.2">
      <c r="C1272"/>
      <c r="H1272" s="3"/>
      <c r="K1272" s="3"/>
    </row>
    <row r="1273" spans="3:11" x14ac:dyDescent="0.2">
      <c r="C1273"/>
      <c r="H1273" s="3"/>
      <c r="K1273" s="3"/>
    </row>
    <row r="1274" spans="3:11" x14ac:dyDescent="0.2">
      <c r="C1274"/>
      <c r="H1274" s="3"/>
      <c r="K1274" s="3"/>
    </row>
    <row r="1275" spans="3:11" x14ac:dyDescent="0.2">
      <c r="C1275"/>
      <c r="H1275" s="3"/>
      <c r="K1275" s="3"/>
    </row>
    <row r="1276" spans="3:11" x14ac:dyDescent="0.2">
      <c r="C1276"/>
      <c r="H1276" s="3"/>
      <c r="K1276" s="3"/>
    </row>
    <row r="1277" spans="3:11" x14ac:dyDescent="0.2">
      <c r="C1277"/>
      <c r="H1277" s="3"/>
      <c r="K1277" s="3"/>
    </row>
    <row r="1278" spans="3:11" x14ac:dyDescent="0.2">
      <c r="C1278"/>
      <c r="H1278" s="3"/>
      <c r="K1278" s="3"/>
    </row>
    <row r="1279" spans="3:11" x14ac:dyDescent="0.2">
      <c r="C1279"/>
      <c r="H1279" s="3"/>
      <c r="K1279" s="3"/>
    </row>
    <row r="1280" spans="3:11" x14ac:dyDescent="0.2">
      <c r="C1280"/>
      <c r="H1280" s="3"/>
      <c r="K1280" s="3"/>
    </row>
    <row r="1281" spans="3:11" x14ac:dyDescent="0.2">
      <c r="C1281"/>
      <c r="H1281" s="3"/>
      <c r="K1281" s="3"/>
    </row>
    <row r="1282" spans="3:11" x14ac:dyDescent="0.2">
      <c r="C1282"/>
      <c r="H1282" s="3"/>
      <c r="K1282" s="3"/>
    </row>
    <row r="1283" spans="3:11" x14ac:dyDescent="0.2">
      <c r="C1283"/>
      <c r="H1283" s="3"/>
      <c r="K1283" s="3"/>
    </row>
    <row r="1284" spans="3:11" x14ac:dyDescent="0.2">
      <c r="C1284"/>
      <c r="H1284" s="3"/>
      <c r="K1284" s="3"/>
    </row>
    <row r="1285" spans="3:11" x14ac:dyDescent="0.2">
      <c r="C1285"/>
      <c r="H1285" s="3"/>
      <c r="K1285" s="3"/>
    </row>
    <row r="1286" spans="3:11" x14ac:dyDescent="0.2">
      <c r="C1286"/>
      <c r="H1286" s="3"/>
      <c r="K1286" s="3"/>
    </row>
    <row r="1287" spans="3:11" x14ac:dyDescent="0.2">
      <c r="C1287"/>
      <c r="H1287" s="3"/>
      <c r="K1287" s="3"/>
    </row>
    <row r="1288" spans="3:11" x14ac:dyDescent="0.2">
      <c r="C1288"/>
      <c r="H1288" s="3"/>
      <c r="K1288" s="3"/>
    </row>
    <row r="1289" spans="3:11" x14ac:dyDescent="0.2">
      <c r="C1289"/>
      <c r="H1289" s="3"/>
      <c r="K1289" s="3"/>
    </row>
    <row r="1290" spans="3:11" x14ac:dyDescent="0.2">
      <c r="C1290"/>
      <c r="H1290" s="3"/>
      <c r="K1290" s="3"/>
    </row>
    <row r="1291" spans="3:11" x14ac:dyDescent="0.2">
      <c r="C1291"/>
      <c r="H1291" s="3"/>
      <c r="K1291" s="3"/>
    </row>
    <row r="1292" spans="3:11" x14ac:dyDescent="0.2">
      <c r="C1292"/>
      <c r="H1292" s="3"/>
      <c r="K1292" s="3"/>
    </row>
    <row r="1293" spans="3:11" x14ac:dyDescent="0.2">
      <c r="C1293"/>
      <c r="H1293" s="3"/>
      <c r="K1293" s="3"/>
    </row>
    <row r="1294" spans="3:11" x14ac:dyDescent="0.2">
      <c r="C1294"/>
      <c r="H1294" s="3"/>
      <c r="K1294" s="3"/>
    </row>
    <row r="1295" spans="3:11" x14ac:dyDescent="0.2">
      <c r="C1295"/>
      <c r="H1295" s="3"/>
      <c r="K1295" s="3"/>
    </row>
    <row r="1296" spans="3:11" x14ac:dyDescent="0.2">
      <c r="C1296"/>
      <c r="H1296" s="3"/>
      <c r="K1296" s="3"/>
    </row>
    <row r="1297" spans="3:11" x14ac:dyDescent="0.2">
      <c r="C1297"/>
      <c r="H1297" s="3"/>
      <c r="K1297" s="3"/>
    </row>
    <row r="1298" spans="3:11" x14ac:dyDescent="0.2">
      <c r="C1298"/>
      <c r="H1298" s="3"/>
      <c r="K1298" s="3"/>
    </row>
    <row r="1299" spans="3:11" x14ac:dyDescent="0.2">
      <c r="C1299"/>
      <c r="H1299" s="3"/>
      <c r="K1299" s="3"/>
    </row>
    <row r="1300" spans="3:11" x14ac:dyDescent="0.2">
      <c r="C1300"/>
      <c r="H1300" s="3"/>
      <c r="K1300" s="3"/>
    </row>
    <row r="1301" spans="3:11" x14ac:dyDescent="0.2">
      <c r="C1301"/>
      <c r="H1301" s="3"/>
      <c r="K1301" s="3"/>
    </row>
    <row r="1302" spans="3:11" x14ac:dyDescent="0.2">
      <c r="C1302"/>
      <c r="H1302" s="3"/>
      <c r="K1302" s="3"/>
    </row>
    <row r="1303" spans="3:11" x14ac:dyDescent="0.2">
      <c r="C1303"/>
      <c r="H1303" s="3"/>
      <c r="K1303" s="3"/>
    </row>
    <row r="1304" spans="3:11" x14ac:dyDescent="0.2">
      <c r="C1304"/>
      <c r="H1304" s="3"/>
      <c r="K1304" s="3"/>
    </row>
    <row r="1305" spans="3:11" x14ac:dyDescent="0.2">
      <c r="C1305"/>
      <c r="H1305" s="3"/>
      <c r="K1305" s="3"/>
    </row>
    <row r="1306" spans="3:11" x14ac:dyDescent="0.2">
      <c r="C1306"/>
      <c r="H1306" s="3"/>
      <c r="K1306" s="3"/>
    </row>
    <row r="1307" spans="3:11" x14ac:dyDescent="0.2">
      <c r="C1307"/>
      <c r="H1307" s="3"/>
      <c r="K1307" s="3"/>
    </row>
    <row r="1308" spans="3:11" x14ac:dyDescent="0.2">
      <c r="C1308"/>
      <c r="H1308" s="3"/>
      <c r="K1308" s="3"/>
    </row>
    <row r="1309" spans="3:11" x14ac:dyDescent="0.2">
      <c r="C1309"/>
      <c r="H1309" s="3"/>
      <c r="K1309" s="3"/>
    </row>
    <row r="1310" spans="3:11" x14ac:dyDescent="0.2">
      <c r="C1310"/>
      <c r="H1310" s="3"/>
      <c r="K1310" s="3"/>
    </row>
    <row r="1311" spans="3:11" x14ac:dyDescent="0.2">
      <c r="C1311"/>
      <c r="H1311" s="3"/>
      <c r="K1311" s="3"/>
    </row>
    <row r="1312" spans="3:11" x14ac:dyDescent="0.2">
      <c r="C1312"/>
      <c r="H1312" s="3"/>
      <c r="K1312" s="3"/>
    </row>
    <row r="1313" spans="3:11" x14ac:dyDescent="0.2">
      <c r="C1313"/>
      <c r="H1313" s="3"/>
      <c r="K1313" s="3"/>
    </row>
    <row r="1314" spans="3:11" x14ac:dyDescent="0.2">
      <c r="C1314"/>
      <c r="H1314" s="3"/>
      <c r="K1314" s="3"/>
    </row>
    <row r="1315" spans="3:11" x14ac:dyDescent="0.2">
      <c r="C1315"/>
      <c r="H1315" s="3"/>
      <c r="K1315" s="3"/>
    </row>
    <row r="1316" spans="3:11" x14ac:dyDescent="0.2">
      <c r="C1316"/>
      <c r="H1316" s="3"/>
      <c r="K1316" s="3"/>
    </row>
    <row r="1317" spans="3:11" x14ac:dyDescent="0.2">
      <c r="C1317"/>
      <c r="H1317" s="3"/>
      <c r="K1317" s="3"/>
    </row>
    <row r="1318" spans="3:11" x14ac:dyDescent="0.2">
      <c r="C1318"/>
      <c r="H1318" s="3"/>
      <c r="K1318" s="3"/>
    </row>
    <row r="1319" spans="3:11" x14ac:dyDescent="0.2">
      <c r="C1319"/>
      <c r="H1319" s="3"/>
      <c r="K1319" s="3"/>
    </row>
    <row r="1320" spans="3:11" x14ac:dyDescent="0.2">
      <c r="C1320"/>
      <c r="H1320" s="3"/>
      <c r="K1320" s="3"/>
    </row>
    <row r="1321" spans="3:11" x14ac:dyDescent="0.2">
      <c r="C1321"/>
      <c r="H1321" s="3"/>
      <c r="K1321" s="3"/>
    </row>
    <row r="1322" spans="3:11" x14ac:dyDescent="0.2">
      <c r="C1322"/>
      <c r="H1322" s="3"/>
      <c r="K1322" s="3"/>
    </row>
    <row r="1323" spans="3:11" x14ac:dyDescent="0.2">
      <c r="C1323"/>
      <c r="H1323" s="3"/>
      <c r="K1323" s="3"/>
    </row>
    <row r="1324" spans="3:11" x14ac:dyDescent="0.2">
      <c r="C1324"/>
      <c r="H1324" s="3"/>
      <c r="K1324" s="3"/>
    </row>
    <row r="1325" spans="3:11" x14ac:dyDescent="0.2">
      <c r="C1325"/>
      <c r="H1325" s="3"/>
      <c r="K1325" s="3"/>
    </row>
    <row r="1326" spans="3:11" x14ac:dyDescent="0.2">
      <c r="C1326"/>
      <c r="H1326" s="3"/>
      <c r="K1326" s="3"/>
    </row>
    <row r="1327" spans="3:11" x14ac:dyDescent="0.2">
      <c r="C1327"/>
      <c r="H1327" s="3"/>
      <c r="K1327" s="3"/>
    </row>
    <row r="1328" spans="3:11" x14ac:dyDescent="0.2">
      <c r="C1328"/>
      <c r="H1328" s="3"/>
      <c r="K1328" s="3"/>
    </row>
    <row r="1329" spans="3:11" x14ac:dyDescent="0.2">
      <c r="C1329"/>
      <c r="H1329" s="3"/>
      <c r="K1329" s="3"/>
    </row>
    <row r="1330" spans="3:11" x14ac:dyDescent="0.2">
      <c r="C1330"/>
      <c r="H1330" s="3"/>
      <c r="K1330" s="3"/>
    </row>
    <row r="1331" spans="3:11" x14ac:dyDescent="0.2">
      <c r="C1331"/>
      <c r="H1331" s="3"/>
      <c r="K1331" s="3"/>
    </row>
    <row r="1332" spans="3:11" x14ac:dyDescent="0.2">
      <c r="C1332"/>
      <c r="H1332" s="3"/>
      <c r="K1332" s="3"/>
    </row>
    <row r="1333" spans="3:11" x14ac:dyDescent="0.2">
      <c r="C1333"/>
      <c r="H1333" s="3"/>
      <c r="K1333" s="3"/>
    </row>
    <row r="1334" spans="3:11" x14ac:dyDescent="0.2">
      <c r="C1334"/>
      <c r="H1334" s="3"/>
      <c r="K1334" s="3"/>
    </row>
    <row r="1335" spans="3:11" x14ac:dyDescent="0.2">
      <c r="C1335"/>
      <c r="H1335" s="3"/>
      <c r="K1335" s="3"/>
    </row>
    <row r="1336" spans="3:11" x14ac:dyDescent="0.2">
      <c r="C1336"/>
      <c r="H1336" s="3"/>
      <c r="K1336" s="3"/>
    </row>
    <row r="1337" spans="3:11" x14ac:dyDescent="0.2">
      <c r="C1337"/>
      <c r="H1337" s="3"/>
      <c r="K1337" s="3"/>
    </row>
    <row r="1338" spans="3:11" x14ac:dyDescent="0.2">
      <c r="C1338"/>
      <c r="H1338" s="3"/>
      <c r="K1338" s="3"/>
    </row>
    <row r="1339" spans="3:11" x14ac:dyDescent="0.2">
      <c r="C1339"/>
      <c r="H1339" s="3"/>
      <c r="K1339" s="3"/>
    </row>
    <row r="1340" spans="3:11" x14ac:dyDescent="0.2">
      <c r="C1340"/>
      <c r="H1340" s="3"/>
      <c r="K1340" s="3"/>
    </row>
    <row r="1341" spans="3:11" x14ac:dyDescent="0.2">
      <c r="C1341"/>
      <c r="H1341" s="3"/>
      <c r="K1341" s="3"/>
    </row>
    <row r="1342" spans="3:11" x14ac:dyDescent="0.2">
      <c r="C1342"/>
      <c r="H1342" s="3"/>
      <c r="K1342" s="3"/>
    </row>
    <row r="1343" spans="3:11" x14ac:dyDescent="0.2">
      <c r="C1343"/>
      <c r="H1343" s="3"/>
      <c r="K1343" s="3"/>
    </row>
    <row r="1344" spans="3:11" x14ac:dyDescent="0.2">
      <c r="C1344"/>
      <c r="H1344" s="3"/>
      <c r="K1344" s="3"/>
    </row>
  </sheetData>
  <mergeCells count="1">
    <mergeCell ref="A21:G21"/>
  </mergeCells>
  <phoneticPr fontId="0" type="noConversion"/>
  <pageMargins left="0.75" right="0.75" top="1" bottom="1" header="0.5" footer="0.5"/>
  <pageSetup scale="1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C2"/>
  <sheetViews>
    <sheetView workbookViewId="0">
      <selection activeCell="O18" sqref="O18"/>
    </sheetView>
  </sheetViews>
  <sheetFormatPr defaultRowHeight="12.75" x14ac:dyDescent="0.2"/>
  <sheetData>
    <row r="2" spans="2:3" x14ac:dyDescent="0.2">
      <c r="B2" s="1" t="s">
        <v>100</v>
      </c>
      <c r="C2" s="1" t="s">
        <v>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S4"/>
  <sheetViews>
    <sheetView workbookViewId="0">
      <selection activeCell="C82" sqref="C82"/>
    </sheetView>
  </sheetViews>
  <sheetFormatPr defaultRowHeight="12.75" x14ac:dyDescent="0.2"/>
  <sheetData>
    <row r="2" spans="2:19" x14ac:dyDescent="0.2">
      <c r="B2" s="77" t="s">
        <v>120</v>
      </c>
    </row>
    <row r="4" spans="2:19" x14ac:dyDescent="0.2">
      <c r="S4" s="1"/>
    </row>
  </sheetData>
  <hyperlinks>
    <hyperlink ref="B2" r:id="rId1" xr:uid="{00000000-0004-0000-0300-000000000000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E5:M17"/>
  <sheetViews>
    <sheetView topLeftCell="B1" zoomScale="150" zoomScaleNormal="150" workbookViewId="0">
      <selection activeCell="F16" sqref="F16"/>
    </sheetView>
  </sheetViews>
  <sheetFormatPr defaultRowHeight="12.75" x14ac:dyDescent="0.2"/>
  <cols>
    <col min="11" max="11" width="40" bestFit="1" customWidth="1"/>
    <col min="12" max="12" width="15.140625" bestFit="1" customWidth="1"/>
    <col min="13" max="13" width="37.28515625" bestFit="1" customWidth="1"/>
  </cols>
  <sheetData>
    <row r="5" spans="5:13" ht="13.5" thickBot="1" x14ac:dyDescent="0.25"/>
    <row r="6" spans="5:13" ht="13.5" thickBot="1" x14ac:dyDescent="0.25">
      <c r="E6" s="105" t="s">
        <v>136</v>
      </c>
      <c r="F6" s="106"/>
      <c r="G6" s="107" t="s">
        <v>132</v>
      </c>
      <c r="H6" s="106"/>
      <c r="K6" s="94" t="s">
        <v>137</v>
      </c>
      <c r="L6" s="94" t="s">
        <v>138</v>
      </c>
      <c r="M6" s="94" t="s">
        <v>139</v>
      </c>
    </row>
    <row r="7" spans="5:13" ht="16.5" thickBot="1" x14ac:dyDescent="0.35">
      <c r="E7" s="94" t="s">
        <v>81</v>
      </c>
      <c r="F7" s="93" t="s">
        <v>133</v>
      </c>
      <c r="G7" s="94" t="s">
        <v>134</v>
      </c>
      <c r="H7" s="93" t="s">
        <v>135</v>
      </c>
      <c r="K7" s="95" t="s">
        <v>140</v>
      </c>
      <c r="L7" s="98" t="s">
        <v>151</v>
      </c>
      <c r="M7" s="98" t="s">
        <v>162</v>
      </c>
    </row>
    <row r="8" spans="5:13" ht="15.75" x14ac:dyDescent="0.3">
      <c r="E8" s="84">
        <v>1</v>
      </c>
      <c r="F8" s="87">
        <v>1.1200000000000001</v>
      </c>
      <c r="G8" s="87">
        <v>2.88</v>
      </c>
      <c r="H8" s="90">
        <v>433.34</v>
      </c>
      <c r="K8" s="96" t="s">
        <v>141</v>
      </c>
      <c r="L8" s="99" t="s">
        <v>152</v>
      </c>
      <c r="M8" s="99" t="s">
        <v>163</v>
      </c>
    </row>
    <row r="9" spans="5:13" ht="15.75" x14ac:dyDescent="0.3">
      <c r="E9" s="85">
        <v>2</v>
      </c>
      <c r="F9" s="88">
        <v>1.26</v>
      </c>
      <c r="G9" s="88">
        <v>5.73</v>
      </c>
      <c r="H9" s="91">
        <v>215.24</v>
      </c>
      <c r="K9" s="96" t="s">
        <v>142</v>
      </c>
      <c r="L9" s="99" t="s">
        <v>153</v>
      </c>
      <c r="M9" s="99" t="s">
        <v>164</v>
      </c>
    </row>
    <row r="10" spans="5:13" ht="15.75" x14ac:dyDescent="0.3">
      <c r="E10" s="85">
        <v>3</v>
      </c>
      <c r="F10" s="88">
        <v>1.41</v>
      </c>
      <c r="G10" s="88">
        <v>8.5500000000000007</v>
      </c>
      <c r="H10" s="91">
        <v>141.93</v>
      </c>
      <c r="K10" s="96" t="s">
        <v>143</v>
      </c>
      <c r="L10" s="99" t="s">
        <v>154</v>
      </c>
      <c r="M10" s="99" t="s">
        <v>165</v>
      </c>
    </row>
    <row r="11" spans="5:13" ht="30" x14ac:dyDescent="0.3">
      <c r="E11" s="85">
        <v>4</v>
      </c>
      <c r="F11" s="88">
        <v>1.58</v>
      </c>
      <c r="G11" s="88">
        <v>11.31</v>
      </c>
      <c r="H11" s="91">
        <v>104.83</v>
      </c>
      <c r="K11" s="96" t="s">
        <v>144</v>
      </c>
      <c r="L11" s="99" t="s">
        <v>155</v>
      </c>
      <c r="M11" s="101" t="s">
        <v>166</v>
      </c>
    </row>
    <row r="12" spans="5:13" ht="15.75" x14ac:dyDescent="0.3">
      <c r="E12" s="85">
        <v>6</v>
      </c>
      <c r="F12" s="88">
        <v>2</v>
      </c>
      <c r="G12" s="88">
        <v>16.61</v>
      </c>
      <c r="H12" s="91">
        <v>66.930000000000007</v>
      </c>
      <c r="K12" s="96" t="s">
        <v>145</v>
      </c>
      <c r="L12" s="99" t="s">
        <v>156</v>
      </c>
      <c r="M12" s="99" t="s">
        <v>167</v>
      </c>
    </row>
    <row r="13" spans="5:13" ht="43.5" customHeight="1" x14ac:dyDescent="0.3">
      <c r="E13" s="85">
        <v>10</v>
      </c>
      <c r="F13" s="88">
        <v>3.16</v>
      </c>
      <c r="G13" s="88">
        <v>25.97</v>
      </c>
      <c r="H13" s="91">
        <v>35.14</v>
      </c>
      <c r="K13" s="96" t="s">
        <v>146</v>
      </c>
      <c r="L13" s="99" t="s">
        <v>157</v>
      </c>
      <c r="M13" s="101" t="s">
        <v>168</v>
      </c>
    </row>
    <row r="14" spans="5:13" ht="39" customHeight="1" thickBot="1" x14ac:dyDescent="0.35">
      <c r="E14" s="86">
        <v>20</v>
      </c>
      <c r="F14" s="89">
        <v>10</v>
      </c>
      <c r="G14" s="89">
        <v>40.909999999999997</v>
      </c>
      <c r="H14" s="92">
        <v>10.1</v>
      </c>
      <c r="K14" s="96" t="s">
        <v>147</v>
      </c>
      <c r="L14" s="99" t="s">
        <v>158</v>
      </c>
      <c r="M14" s="101" t="s">
        <v>169</v>
      </c>
    </row>
    <row r="15" spans="5:13" ht="30" x14ac:dyDescent="0.3">
      <c r="K15" s="96" t="s">
        <v>148</v>
      </c>
      <c r="L15" s="99" t="s">
        <v>159</v>
      </c>
      <c r="M15" s="101" t="s">
        <v>172</v>
      </c>
    </row>
    <row r="16" spans="5:13" ht="30" x14ac:dyDescent="0.3">
      <c r="K16" s="96" t="s">
        <v>149</v>
      </c>
      <c r="L16" s="99" t="s">
        <v>160</v>
      </c>
      <c r="M16" s="101" t="s">
        <v>170</v>
      </c>
    </row>
    <row r="17" spans="11:13" ht="30.75" thickBot="1" x14ac:dyDescent="0.35">
      <c r="K17" s="97" t="s">
        <v>150</v>
      </c>
      <c r="L17" s="100" t="s">
        <v>161</v>
      </c>
      <c r="M17" s="102" t="s">
        <v>171</v>
      </c>
    </row>
  </sheetData>
  <mergeCells count="2">
    <mergeCell ref="E6:F6"/>
    <mergeCell ref="G6:H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References</vt:lpstr>
      <vt:lpstr>HSAccuracy Analysis</vt:lpstr>
      <vt:lpstr>FDA Error Sources</vt:lpstr>
      <vt:lpstr>Attn PAD Calc's</vt:lpstr>
      <vt:lpstr>Figure Tables</vt:lpstr>
    </vt:vector>
  </TitlesOfParts>
  <Company>Analog Devices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Ramya Ramachandran</dc:creator>
  <cp:lastModifiedBy>Wood, Chase</cp:lastModifiedBy>
  <cp:lastPrinted>2008-05-02T20:36:48Z</cp:lastPrinted>
  <dcterms:created xsi:type="dcterms:W3CDTF">2005-10-14T15:06:55Z</dcterms:created>
  <dcterms:modified xsi:type="dcterms:W3CDTF">2026-03-03T22:04:40Z</dcterms:modified>
</cp:coreProperties>
</file>